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yatri Aniruddha\Desktop\Sem 2 2020\FIT BIM\Assignment 1_BIM\"/>
    </mc:Choice>
  </mc:AlternateContent>
  <xr:revisionPtr revIDLastSave="0" documentId="13_ncr:1_{B34F9DC5-D480-4B4E-940A-6008059D137F}" xr6:coauthVersionLast="45" xr6:coauthVersionMax="45" xr10:uidLastSave="{00000000-0000-0000-0000-000000000000}"/>
  <bookViews>
    <workbookView xWindow="-108" yWindow="-108" windowWidth="23256" windowHeight="12576" tabRatio="912" firstSheet="6" activeTab="25" xr2:uid="{00000000-000D-0000-FFFF-FFFF00000000}"/>
  </bookViews>
  <sheets>
    <sheet name="1b" sheetId="4" r:id="rId1"/>
    <sheet name="Question 1c Sensitivity Report" sheetId="5" r:id="rId2"/>
    <sheet name="1d" sheetId="36" r:id="rId3"/>
    <sheet name="1e Answer Report" sheetId="6" r:id="rId4"/>
    <sheet name="1f" sheetId="34" r:id="rId5"/>
    <sheet name="1g Sensitivity Report" sheetId="12" r:id="rId6"/>
    <sheet name="1g" sheetId="10" r:id="rId7"/>
    <sheet name="1g part ii" sheetId="37" r:id="rId8"/>
    <sheet name="1h" sheetId="13" r:id="rId9"/>
    <sheet name="1i" sheetId="14" r:id="rId10"/>
    <sheet name="1j" sheetId="15" r:id="rId11"/>
    <sheet name="1(k and l) Sensitivity Report" sheetId="38" r:id="rId12"/>
    <sheet name="1(k and l)" sheetId="16" r:id="rId13"/>
    <sheet name="1m" sheetId="17" r:id="rId14"/>
    <sheet name="1n " sheetId="31" r:id="rId15"/>
    <sheet name="1o" sheetId="32" r:id="rId16"/>
    <sheet name="1p" sheetId="39" r:id="rId17"/>
    <sheet name="1q" sheetId="28" r:id="rId18"/>
    <sheet name="1r" sheetId="29" r:id="rId19"/>
    <sheet name="2c" sheetId="2" r:id="rId20"/>
    <sheet name="2d" sheetId="21" r:id="rId21"/>
    <sheet name="2e" sheetId="22" r:id="rId22"/>
    <sheet name="2f" sheetId="23" r:id="rId23"/>
    <sheet name="2g" sheetId="30" r:id="rId24"/>
    <sheet name="2h" sheetId="3" r:id="rId25"/>
    <sheet name="2i Part i" sheetId="25" r:id="rId26"/>
    <sheet name="2i Part ii" sheetId="26" r:id="rId27"/>
    <sheet name="2j" sheetId="35" r:id="rId28"/>
    <sheet name="3" sheetId="1" r:id="rId29"/>
  </sheets>
  <definedNames>
    <definedName name="solver_adj" localSheetId="12" hidden="1">'1(k and l)'!$C$8:$G$8</definedName>
    <definedName name="solver_adj" localSheetId="0" hidden="1">'1b'!$C$8:$G$8</definedName>
    <definedName name="solver_adj" localSheetId="2" hidden="1">'1d'!$C$8:$G$8</definedName>
    <definedName name="solver_adj" localSheetId="4" hidden="1">'1f'!$C$8:$G$8</definedName>
    <definedName name="solver_adj" localSheetId="6" hidden="1">'1g'!$C$8:$H$8</definedName>
    <definedName name="solver_adj" localSheetId="7" hidden="1">'1g part ii'!$C$8:$H$8</definedName>
    <definedName name="solver_adj" localSheetId="8" hidden="1">'1h'!$C$8:$G$8</definedName>
    <definedName name="solver_adj" localSheetId="9" hidden="1">'1i'!$C$8:$G$8</definedName>
    <definedName name="solver_adj" localSheetId="10" hidden="1">'1j'!$C$8:$G$8</definedName>
    <definedName name="solver_adj" localSheetId="13" hidden="1">'1m'!$C$8:$G$8</definedName>
    <definedName name="solver_adj" localSheetId="14" hidden="1">'1n '!$C$8:$G$9,'1n '!$C$9:$G$9</definedName>
    <definedName name="solver_adj" localSheetId="15" hidden="1">'1o'!$C$8:$G$8,'1o'!$C$9:$G$9</definedName>
    <definedName name="solver_adj" localSheetId="16" hidden="1">'1p'!$C$8:$G$8,'1p'!$C$9:$G$9</definedName>
    <definedName name="solver_adj" localSheetId="17" hidden="1">'1q'!$C$4:$G$4,'1q'!$C$5,'1q'!$E$5,'1q'!$G$5,'1q'!$C$13:$G$13,'1q'!$C$18:$G$18</definedName>
    <definedName name="solver_adj" localSheetId="18" hidden="1">'1r'!$C$4:$G$4,'1r'!$C$5:$G$5</definedName>
    <definedName name="solver_adj" localSheetId="19" hidden="1">'2c'!$B$6:$B$17</definedName>
    <definedName name="solver_adj" localSheetId="20" hidden="1">'2d'!$G$6:$H$17</definedName>
    <definedName name="solver_adj" localSheetId="21" hidden="1">'2e'!$G$6:$H$17</definedName>
    <definedName name="solver_adj" localSheetId="22" hidden="1">'2f'!$B$6:$B$19</definedName>
    <definedName name="solver_adj" localSheetId="23" hidden="1">'2g'!$B$6:$B$21</definedName>
    <definedName name="solver_adj" localSheetId="24" hidden="1">'2h'!$B$6:$B$17</definedName>
    <definedName name="solver_adj" localSheetId="25" hidden="1">'2i Part i'!$B$6:$B$17</definedName>
    <definedName name="solver_adj" localSheetId="26" hidden="1">'2i Part ii'!$B$6:$B$17</definedName>
    <definedName name="solver_adj" localSheetId="27" hidden="1">'2j'!$B$6:$B$17</definedName>
    <definedName name="solver_cvg" localSheetId="12" hidden="1">0.0001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3" hidden="1">0.0001</definedName>
    <definedName name="solver_cvg" localSheetId="14" hidden="1">0.0001</definedName>
    <definedName name="solver_cvg" localSheetId="15" hidden="1">0.0001</definedName>
    <definedName name="solver_cvg" localSheetId="16" hidden="1">0.0001</definedName>
    <definedName name="solver_cvg" localSheetId="17" hidden="1">0.0001</definedName>
    <definedName name="solver_cvg" localSheetId="18" hidden="1">0.0001</definedName>
    <definedName name="solver_cvg" localSheetId="19" hidden="1">0.0001</definedName>
    <definedName name="solver_cvg" localSheetId="20" hidden="1">0.0001</definedName>
    <definedName name="solver_cvg" localSheetId="21" hidden="1">0.0001</definedName>
    <definedName name="solver_cvg" localSheetId="22" hidden="1">0.0001</definedName>
    <definedName name="solver_cvg" localSheetId="23" hidden="1">0.0001</definedName>
    <definedName name="solver_cvg" localSheetId="24" hidden="1">0.0001</definedName>
    <definedName name="solver_cvg" localSheetId="25" hidden="1">0.0001</definedName>
    <definedName name="solver_cvg" localSheetId="26" hidden="1">0.0001</definedName>
    <definedName name="solver_cvg" localSheetId="27" hidden="1">0.0001</definedName>
    <definedName name="solver_cvg" localSheetId="28" hidden="1">0.0001</definedName>
    <definedName name="solver_drv" localSheetId="12" hidden="1">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3" hidden="1">1</definedName>
    <definedName name="solver_drv" localSheetId="14" hidden="1">1</definedName>
    <definedName name="solver_drv" localSheetId="15" hidden="1">1</definedName>
    <definedName name="solver_drv" localSheetId="16" hidden="1">1</definedName>
    <definedName name="solver_drv" localSheetId="17" hidden="1">1</definedName>
    <definedName name="solver_drv" localSheetId="18" hidden="1">1</definedName>
    <definedName name="solver_drv" localSheetId="19" hidden="1">2</definedName>
    <definedName name="solver_drv" localSheetId="20" hidden="1">2</definedName>
    <definedName name="solver_drv" localSheetId="21" hidden="1">2</definedName>
    <definedName name="solver_drv" localSheetId="22" hidden="1">2</definedName>
    <definedName name="solver_drv" localSheetId="23" hidden="1">1</definedName>
    <definedName name="solver_drv" localSheetId="24" hidden="1">1</definedName>
    <definedName name="solver_drv" localSheetId="25" hidden="1">1</definedName>
    <definedName name="solver_drv" localSheetId="26" hidden="1">1</definedName>
    <definedName name="solver_drv" localSheetId="27" hidden="1">2</definedName>
    <definedName name="solver_drv" localSheetId="28" hidden="1">1</definedName>
    <definedName name="solver_eng" localSheetId="12" hidden="1">2</definedName>
    <definedName name="solver_eng" localSheetId="0" hidden="1">2</definedName>
    <definedName name="solver_eng" localSheetId="2" hidden="1">2</definedName>
    <definedName name="solver_eng" localSheetId="4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3" hidden="1">1</definedName>
    <definedName name="solver_eng" localSheetId="14" hidden="1">2</definedName>
    <definedName name="solver_eng" localSheetId="15" hidden="1">2</definedName>
    <definedName name="solver_eng" localSheetId="16" hidden="1">2</definedName>
    <definedName name="solver_eng" localSheetId="17" hidden="1">2</definedName>
    <definedName name="solver_eng" localSheetId="18" hidden="1">2</definedName>
    <definedName name="solver_eng" localSheetId="19" hidden="1">2</definedName>
    <definedName name="solver_eng" localSheetId="20" hidden="1">2</definedName>
    <definedName name="solver_eng" localSheetId="21" hidden="1">2</definedName>
    <definedName name="solver_eng" localSheetId="22" hidden="1">2</definedName>
    <definedName name="solver_eng" localSheetId="23" hidden="1">2</definedName>
    <definedName name="solver_eng" localSheetId="24" hidden="1">2</definedName>
    <definedName name="solver_eng" localSheetId="25" hidden="1">2</definedName>
    <definedName name="solver_eng" localSheetId="26" hidden="1">2</definedName>
    <definedName name="solver_eng" localSheetId="27" hidden="1">2</definedName>
    <definedName name="solver_eng" localSheetId="28" hidden="1">1</definedName>
    <definedName name="solver_est" localSheetId="12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3" hidden="1">1</definedName>
    <definedName name="solver_est" localSheetId="14" hidden="1">1</definedName>
    <definedName name="solver_est" localSheetId="15" hidden="1">1</definedName>
    <definedName name="solver_est" localSheetId="16" hidden="1">1</definedName>
    <definedName name="solver_est" localSheetId="17" hidden="1">1</definedName>
    <definedName name="solver_est" localSheetId="18" hidden="1">1</definedName>
    <definedName name="solver_est" localSheetId="19" hidden="1">1</definedName>
    <definedName name="solver_est" localSheetId="20" hidden="1">1</definedName>
    <definedName name="solver_est" localSheetId="21" hidden="1">1</definedName>
    <definedName name="solver_est" localSheetId="22" hidden="1">1</definedName>
    <definedName name="solver_est" localSheetId="23" hidden="1">1</definedName>
    <definedName name="solver_est" localSheetId="24" hidden="1">1</definedName>
    <definedName name="solver_est" localSheetId="25" hidden="1">1</definedName>
    <definedName name="solver_est" localSheetId="26" hidden="1">1</definedName>
    <definedName name="solver_est" localSheetId="27" hidden="1">1</definedName>
    <definedName name="solver_est" localSheetId="28" hidden="1">1</definedName>
    <definedName name="solver_itr" localSheetId="12" hidden="1">2147483647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3" hidden="1">100</definedName>
    <definedName name="solver_itr" localSheetId="14" hidden="1">100</definedName>
    <definedName name="solver_itr" localSheetId="15" hidden="1">2147483647</definedName>
    <definedName name="solver_itr" localSheetId="16" hidden="1">2147483647</definedName>
    <definedName name="solver_itr" localSheetId="17" hidden="1">2147483647</definedName>
    <definedName name="solver_itr" localSheetId="18" hidden="1">100</definedName>
    <definedName name="solver_itr" localSheetId="19" hidden="1">2147483647</definedName>
    <definedName name="solver_itr" localSheetId="20" hidden="1">2147483647</definedName>
    <definedName name="solver_itr" localSheetId="21" hidden="1">2147483647</definedName>
    <definedName name="solver_itr" localSheetId="22" hidden="1">2147483647</definedName>
    <definedName name="solver_itr" localSheetId="23" hidden="1">2147483647</definedName>
    <definedName name="solver_itr" localSheetId="24" hidden="1">2147483647</definedName>
    <definedName name="solver_itr" localSheetId="25" hidden="1">2147483647</definedName>
    <definedName name="solver_itr" localSheetId="26" hidden="1">2147483647</definedName>
    <definedName name="solver_itr" localSheetId="27" hidden="1">2147483647</definedName>
    <definedName name="solver_itr" localSheetId="28" hidden="1">2147483647</definedName>
    <definedName name="solver_lhs1" localSheetId="12" hidden="1">'1(k and l)'!$C$8</definedName>
    <definedName name="solver_lhs1" localSheetId="0" hidden="1">'1b'!$C$8:$G$8</definedName>
    <definedName name="solver_lhs1" localSheetId="2" hidden="1">'1d'!$C$8:$G$8</definedName>
    <definedName name="solver_lhs1" localSheetId="4" hidden="1">'1f'!$C$8:$G$8</definedName>
    <definedName name="solver_lhs1" localSheetId="6" hidden="1">'1g'!$C$8:$H$8</definedName>
    <definedName name="solver_lhs1" localSheetId="7" hidden="1">'1g part ii'!$C$8:$H$8</definedName>
    <definedName name="solver_lhs1" localSheetId="8" hidden="1">'1h'!$C$8:$G$8</definedName>
    <definedName name="solver_lhs1" localSheetId="9" hidden="1">'1i'!$C$8:$G$8</definedName>
    <definedName name="solver_lhs1" localSheetId="10" hidden="1">'1j'!$C$8:$G$8</definedName>
    <definedName name="solver_lhs1" localSheetId="13" hidden="1">'1m'!$C$8:$G$8</definedName>
    <definedName name="solver_lhs1" localSheetId="14" hidden="1">'1n '!$C$10:$G$10</definedName>
    <definedName name="solver_lhs1" localSheetId="15" hidden="1">'1o'!$C$10:$G$10</definedName>
    <definedName name="solver_lhs1" localSheetId="16" hidden="1">'1p'!$C$10:$G$10</definedName>
    <definedName name="solver_lhs1" localSheetId="17" hidden="1">'1q'!$C$13:$G$13</definedName>
    <definedName name="solver_lhs1" localSheetId="18" hidden="1">'1r'!$C$19</definedName>
    <definedName name="solver_lhs1" localSheetId="19" hidden="1">'2c'!$B$6:$B$17</definedName>
    <definedName name="solver_lhs1" localSheetId="20" hidden="1">'2d'!$G$23</definedName>
    <definedName name="solver_lhs1" localSheetId="21" hidden="1">'2e'!$G$6:$G$17</definedName>
    <definedName name="solver_lhs1" localSheetId="22" hidden="1">'2f'!$B$6:$B$19</definedName>
    <definedName name="solver_lhs1" localSheetId="23" hidden="1">'2g'!$B$6:$B$21</definedName>
    <definedName name="solver_lhs1" localSheetId="24" hidden="1">'2h'!$B$6:$B$17</definedName>
    <definedName name="solver_lhs1" localSheetId="25" hidden="1">'2i Part i'!$B$12</definedName>
    <definedName name="solver_lhs1" localSheetId="26" hidden="1">'2i Part ii'!$B$13</definedName>
    <definedName name="solver_lhs1" localSheetId="27" hidden="1">'2j'!$B$6:$B$17</definedName>
    <definedName name="solver_lhs10" localSheetId="16" hidden="1">'1p'!$H$17:$H$22</definedName>
    <definedName name="solver_lhs10" localSheetId="17" hidden="1">'1q'!$D$8:$D$10</definedName>
    <definedName name="solver_lhs10" localSheetId="18" hidden="1">'1r'!$D$23</definedName>
    <definedName name="solver_lhs11" localSheetId="17" hidden="1">'1q'!$E$5</definedName>
    <definedName name="solver_lhs11" localSheetId="18" hidden="1">'1r'!$D$8:$D$10</definedName>
    <definedName name="solver_lhs12" localSheetId="17" hidden="1">'1q'!$G$5</definedName>
    <definedName name="solver_lhs12" localSheetId="18" hidden="1">'1r'!$E$5</definedName>
    <definedName name="solver_lhs13" localSheetId="17" hidden="1">'1q'!$O$14:$O$19</definedName>
    <definedName name="solver_lhs13" localSheetId="18" hidden="1">'1r'!$F$4</definedName>
    <definedName name="solver_lhs14" localSheetId="18" hidden="1">'1r'!$F$5</definedName>
    <definedName name="solver_lhs15" localSheetId="18" hidden="1">'1r'!$O$14:$O$19</definedName>
    <definedName name="solver_lhs2" localSheetId="12" hidden="1">'1(k and l)'!$C$8:$G$8</definedName>
    <definedName name="solver_lhs2" localSheetId="0" hidden="1">'1b'!$H$14:$H$19</definedName>
    <definedName name="solver_lhs2" localSheetId="2" hidden="1">'1d'!$H$14:$H$19</definedName>
    <definedName name="solver_lhs2" localSheetId="4" hidden="1">'1f'!$H$14:$H$19</definedName>
    <definedName name="solver_lhs2" localSheetId="6" hidden="1">'1g'!$I$14:$I$19</definedName>
    <definedName name="solver_lhs2" localSheetId="7" hidden="1">'1g part ii'!$H$8</definedName>
    <definedName name="solver_lhs2" localSheetId="8" hidden="1">'1h'!$H$14:$H$19</definedName>
    <definedName name="solver_lhs2" localSheetId="9" hidden="1">'1i'!$H$14:$H$19</definedName>
    <definedName name="solver_lhs2" localSheetId="10" hidden="1">'1j'!$H$14:$H$19</definedName>
    <definedName name="solver_lhs2" localSheetId="13" hidden="1">'1m'!$C$8:$G$8</definedName>
    <definedName name="solver_lhs2" localSheetId="14" hidden="1">'1n '!$C$8:$G$8</definedName>
    <definedName name="solver_lhs2" localSheetId="15" hidden="1">'1o'!$C$8:$G$8</definedName>
    <definedName name="solver_lhs2" localSheetId="16" hidden="1">'1p'!$C$29</definedName>
    <definedName name="solver_lhs2" localSheetId="17" hidden="1">'1q'!$C$14</definedName>
    <definedName name="solver_lhs2" localSheetId="18" hidden="1">'1r'!$C$20</definedName>
    <definedName name="solver_lhs2" localSheetId="19" hidden="1">'2c'!$H$6:$H$13</definedName>
    <definedName name="solver_lhs2" localSheetId="20" hidden="1">'2d'!$G$6:$G$17</definedName>
    <definedName name="solver_lhs2" localSheetId="21" hidden="1">'2e'!$M$6:$M$13</definedName>
    <definedName name="solver_lhs2" localSheetId="22" hidden="1">'2f'!$B$6:$B$19</definedName>
    <definedName name="solver_lhs2" localSheetId="23" hidden="1">'2g'!$B$6:$B$21</definedName>
    <definedName name="solver_lhs2" localSheetId="24" hidden="1">'2h'!$H$6:$H$13</definedName>
    <definedName name="solver_lhs2" localSheetId="25" hidden="1">'2i Part i'!$B$6:$B$17</definedName>
    <definedName name="solver_lhs2" localSheetId="26" hidden="1">'2i Part ii'!$B$6:$B$17</definedName>
    <definedName name="solver_lhs2" localSheetId="27" hidden="1">'2j'!$H$6:$H$13</definedName>
    <definedName name="solver_lhs3" localSheetId="12" hidden="1">'1(k and l)'!$D$8</definedName>
    <definedName name="solver_lhs3" localSheetId="7" hidden="1">'1g part ii'!$I$14:$I$19</definedName>
    <definedName name="solver_lhs3" localSheetId="13" hidden="1">'1m'!$H$14:$H$19</definedName>
    <definedName name="solver_lhs3" localSheetId="14" hidden="1">'1n '!$C$8:$G$9</definedName>
    <definedName name="solver_lhs3" localSheetId="15" hidden="1">'1o'!$C$8:$G$9</definedName>
    <definedName name="solver_lhs3" localSheetId="16" hidden="1">'1p'!$C$29</definedName>
    <definedName name="solver_lhs3" localSheetId="17" hidden="1">'1q'!$C$15</definedName>
    <definedName name="solver_lhs3" localSheetId="18" hidden="1">'1r'!$C$4</definedName>
    <definedName name="solver_lhs3" localSheetId="19" hidden="1">'2c'!$H$8:$H$11</definedName>
    <definedName name="solver_lhs3" localSheetId="20" hidden="1">'2d'!$G$6:$G$17</definedName>
    <definedName name="solver_lhs3" localSheetId="21" hidden="1">'2e'!$G$6:$G$17</definedName>
    <definedName name="solver_lhs3" localSheetId="22" hidden="1">'2f'!$B$6:$B$19</definedName>
    <definedName name="solver_lhs3" localSheetId="23" hidden="1">'2g'!$B$6:$B$21</definedName>
    <definedName name="solver_lhs3" localSheetId="25" hidden="1">'2i Part i'!$H$6:$H$13</definedName>
    <definedName name="solver_lhs3" localSheetId="26" hidden="1">'2i Part ii'!$H$6:$H$13</definedName>
    <definedName name="solver_lhs3" localSheetId="27" hidden="1">'2j'!$H$8:$H$11</definedName>
    <definedName name="solver_lhs4" localSheetId="12" hidden="1">'1(k and l)'!$H$14:$H$19</definedName>
    <definedName name="solver_lhs4" localSheetId="14" hidden="1">'1n '!$C$9:$G$9</definedName>
    <definedName name="solver_lhs4" localSheetId="15" hidden="1">'1o'!$C$9:$G$9</definedName>
    <definedName name="solver_lhs4" localSheetId="16" hidden="1">'1p'!$C$8:$G$8</definedName>
    <definedName name="solver_lhs4" localSheetId="17" hidden="1">'1q'!$C$18:$G$18</definedName>
    <definedName name="solver_lhs4" localSheetId="18" hidden="1">'1r'!$C$4:$G$4</definedName>
    <definedName name="solver_lhs4" localSheetId="19" hidden="1">'2c'!$H$8:$H$11</definedName>
    <definedName name="solver_lhs4" localSheetId="20" hidden="1">'2d'!$I$6:$I$17</definedName>
    <definedName name="solver_lhs4" localSheetId="21" hidden="1">'2e'!$D$23</definedName>
    <definedName name="solver_lhs4" localSheetId="22" hidden="1">'2f'!$I$6:$I$14</definedName>
    <definedName name="solver_lhs4" localSheetId="23" hidden="1">'2g'!$I$6:$I$15</definedName>
    <definedName name="solver_lhs4" localSheetId="27" hidden="1">'2j'!$H$8:$H$11</definedName>
    <definedName name="solver_lhs5" localSheetId="14" hidden="1">'1n '!$H$17:$H$22</definedName>
    <definedName name="solver_lhs5" localSheetId="15" hidden="1">'1o'!$C$9:$G$9</definedName>
    <definedName name="solver_lhs5" localSheetId="16" hidden="1">'1p'!$C$8:$G$9</definedName>
    <definedName name="solver_lhs5" localSheetId="17" hidden="1">'1q'!$C$19</definedName>
    <definedName name="solver_lhs5" localSheetId="18" hidden="1">'1r'!$C$4:$G$4</definedName>
    <definedName name="solver_lhs5" localSheetId="20" hidden="1">'2d'!$H$6:$H$17</definedName>
    <definedName name="solver_lhs5" localSheetId="21" hidden="1">'2e'!$H$6:$H$17</definedName>
    <definedName name="solver_lhs6" localSheetId="14" hidden="1">'1n '!$H$17:$H$22</definedName>
    <definedName name="solver_lhs6" localSheetId="15" hidden="1">'1o'!$D$26</definedName>
    <definedName name="solver_lhs6" localSheetId="16" hidden="1">'1p'!$C$9:$G$9</definedName>
    <definedName name="solver_lhs6" localSheetId="17" hidden="1">'1q'!$C$20</definedName>
    <definedName name="solver_lhs6" localSheetId="18" hidden="1">'1r'!$C$5</definedName>
    <definedName name="solver_lhs6" localSheetId="20" hidden="1">'2d'!$L$6:$L$13</definedName>
    <definedName name="solver_lhs6" localSheetId="21" hidden="1">'2e'!$I$6:$I$17</definedName>
    <definedName name="solver_lhs7" localSheetId="15" hidden="1">'1o'!$D$27</definedName>
    <definedName name="solver_lhs7" localSheetId="16" hidden="1">'1p'!$C$9:$G$9</definedName>
    <definedName name="solver_lhs7" localSheetId="17" hidden="1">'1q'!$C$4:$G$4</definedName>
    <definedName name="solver_lhs7" localSheetId="18" hidden="1">'1r'!$C$5:$G$5</definedName>
    <definedName name="solver_lhs8" localSheetId="15" hidden="1">'1o'!$H$17:$H$22</definedName>
    <definedName name="solver_lhs8" localSheetId="16" hidden="1">'1p'!$D$26</definedName>
    <definedName name="solver_lhs8" localSheetId="17" hidden="1">'1q'!$C$4:$G$5</definedName>
    <definedName name="solver_lhs8" localSheetId="18" hidden="1">'1r'!$C$5:$G$5</definedName>
    <definedName name="solver_lhs9" localSheetId="16" hidden="1">'1p'!$D$27</definedName>
    <definedName name="solver_lhs9" localSheetId="17" hidden="1">'1q'!$C$5</definedName>
    <definedName name="solver_lhs9" localSheetId="18" hidden="1">'1r'!$D$22</definedName>
    <definedName name="solver_mip" localSheetId="12" hidden="1">2147483647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3" hidden="1">2147483647</definedName>
    <definedName name="solver_mip" localSheetId="14" hidden="1">2147483647</definedName>
    <definedName name="solver_mip" localSheetId="15" hidden="1">2147483647</definedName>
    <definedName name="solver_mip" localSheetId="16" hidden="1">2147483647</definedName>
    <definedName name="solver_mip" localSheetId="17" hidden="1">2147483647</definedName>
    <definedName name="solver_mip" localSheetId="18" hidden="1">2147483647</definedName>
    <definedName name="solver_mip" localSheetId="19" hidden="1">2147483647</definedName>
    <definedName name="solver_mip" localSheetId="20" hidden="1">2147483647</definedName>
    <definedName name="solver_mip" localSheetId="21" hidden="1">2147483647</definedName>
    <definedName name="solver_mip" localSheetId="22" hidden="1">2147483647</definedName>
    <definedName name="solver_mip" localSheetId="23" hidden="1">2147483647</definedName>
    <definedName name="solver_mip" localSheetId="24" hidden="1">2147483647</definedName>
    <definedName name="solver_mip" localSheetId="25" hidden="1">2147483647</definedName>
    <definedName name="solver_mip" localSheetId="26" hidden="1">2147483647</definedName>
    <definedName name="solver_mip" localSheetId="27" hidden="1">2147483647</definedName>
    <definedName name="solver_mip" localSheetId="28" hidden="1">2147483647</definedName>
    <definedName name="solver_mni" localSheetId="12" hidden="1">30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3" hidden="1">30</definedName>
    <definedName name="solver_mni" localSheetId="14" hidden="1">30</definedName>
    <definedName name="solver_mni" localSheetId="15" hidden="1">30</definedName>
    <definedName name="solver_mni" localSheetId="16" hidden="1">30</definedName>
    <definedName name="solver_mni" localSheetId="17" hidden="1">30</definedName>
    <definedName name="solver_mni" localSheetId="18" hidden="1">30</definedName>
    <definedName name="solver_mni" localSheetId="19" hidden="1">30</definedName>
    <definedName name="solver_mni" localSheetId="20" hidden="1">30</definedName>
    <definedName name="solver_mni" localSheetId="21" hidden="1">30</definedName>
    <definedName name="solver_mni" localSheetId="22" hidden="1">30</definedName>
    <definedName name="solver_mni" localSheetId="23" hidden="1">30</definedName>
    <definedName name="solver_mni" localSheetId="24" hidden="1">30</definedName>
    <definedName name="solver_mni" localSheetId="25" hidden="1">30</definedName>
    <definedName name="solver_mni" localSheetId="26" hidden="1">30</definedName>
    <definedName name="solver_mni" localSheetId="27" hidden="1">30</definedName>
    <definedName name="solver_mni" localSheetId="28" hidden="1">30</definedName>
    <definedName name="solver_mrt" localSheetId="12" hidden="1">0.075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3" hidden="1">0.075</definedName>
    <definedName name="solver_mrt" localSheetId="14" hidden="1">0.075</definedName>
    <definedName name="solver_mrt" localSheetId="15" hidden="1">0.075</definedName>
    <definedName name="solver_mrt" localSheetId="16" hidden="1">0.075</definedName>
    <definedName name="solver_mrt" localSheetId="17" hidden="1">0.075</definedName>
    <definedName name="solver_mrt" localSheetId="18" hidden="1">0.075</definedName>
    <definedName name="solver_mrt" localSheetId="19" hidden="1">0.075</definedName>
    <definedName name="solver_mrt" localSheetId="20" hidden="1">0.075</definedName>
    <definedName name="solver_mrt" localSheetId="21" hidden="1">0.075</definedName>
    <definedName name="solver_mrt" localSheetId="22" hidden="1">0.075</definedName>
    <definedName name="solver_mrt" localSheetId="23" hidden="1">0.075</definedName>
    <definedName name="solver_mrt" localSheetId="24" hidden="1">0.075</definedName>
    <definedName name="solver_mrt" localSheetId="25" hidden="1">0.075</definedName>
    <definedName name="solver_mrt" localSheetId="26" hidden="1">0.075</definedName>
    <definedName name="solver_mrt" localSheetId="27" hidden="1">0.075</definedName>
    <definedName name="solver_mrt" localSheetId="28" hidden="1">0.075</definedName>
    <definedName name="solver_msl" localSheetId="12" hidden="1">2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3" hidden="1">2</definedName>
    <definedName name="solver_msl" localSheetId="14" hidden="1">2</definedName>
    <definedName name="solver_msl" localSheetId="15" hidden="1">2</definedName>
    <definedName name="solver_msl" localSheetId="16" hidden="1">2</definedName>
    <definedName name="solver_msl" localSheetId="17" hidden="1">2</definedName>
    <definedName name="solver_msl" localSheetId="18" hidden="1">2</definedName>
    <definedName name="solver_msl" localSheetId="19" hidden="1">2</definedName>
    <definedName name="solver_msl" localSheetId="20" hidden="1">2</definedName>
    <definedName name="solver_msl" localSheetId="21" hidden="1">2</definedName>
    <definedName name="solver_msl" localSheetId="22" hidden="1">2</definedName>
    <definedName name="solver_msl" localSheetId="23" hidden="1">2</definedName>
    <definedName name="solver_msl" localSheetId="24" hidden="1">2</definedName>
    <definedName name="solver_msl" localSheetId="25" hidden="1">2</definedName>
    <definedName name="solver_msl" localSheetId="26" hidden="1">2</definedName>
    <definedName name="solver_msl" localSheetId="27" hidden="1">2</definedName>
    <definedName name="solver_msl" localSheetId="28" hidden="1">2</definedName>
    <definedName name="solver_neg" localSheetId="12" hidden="1">1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3" hidden="1">1</definedName>
    <definedName name="solver_neg" localSheetId="14" hidden="1">1</definedName>
    <definedName name="solver_neg" localSheetId="15" hidden="1">1</definedName>
    <definedName name="solver_neg" localSheetId="16" hidden="1">1</definedName>
    <definedName name="solver_neg" localSheetId="17" hidden="1">1</definedName>
    <definedName name="solver_neg" localSheetId="18" hidden="1">1</definedName>
    <definedName name="solver_neg" localSheetId="19" hidden="1">1</definedName>
    <definedName name="solver_neg" localSheetId="20" hidden="1">1</definedName>
    <definedName name="solver_neg" localSheetId="21" hidden="1">1</definedName>
    <definedName name="solver_neg" localSheetId="22" hidden="1">1</definedName>
    <definedName name="solver_neg" localSheetId="23" hidden="1">1</definedName>
    <definedName name="solver_neg" localSheetId="24" hidden="1">1</definedName>
    <definedName name="solver_neg" localSheetId="25" hidden="1">1</definedName>
    <definedName name="solver_neg" localSheetId="26" hidden="1">1</definedName>
    <definedName name="solver_neg" localSheetId="27" hidden="1">1</definedName>
    <definedName name="solver_neg" localSheetId="28" hidden="1">1</definedName>
    <definedName name="solver_nod" localSheetId="12" hidden="1">2147483647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3" hidden="1">2147483647</definedName>
    <definedName name="solver_nod" localSheetId="14" hidden="1">2147483647</definedName>
    <definedName name="solver_nod" localSheetId="15" hidden="1">2147483647</definedName>
    <definedName name="solver_nod" localSheetId="16" hidden="1">2147483647</definedName>
    <definedName name="solver_nod" localSheetId="17" hidden="1">2147483647</definedName>
    <definedName name="solver_nod" localSheetId="18" hidden="1">2147483647</definedName>
    <definedName name="solver_nod" localSheetId="19" hidden="1">2147483647</definedName>
    <definedName name="solver_nod" localSheetId="20" hidden="1">2147483647</definedName>
    <definedName name="solver_nod" localSheetId="21" hidden="1">2147483647</definedName>
    <definedName name="solver_nod" localSheetId="22" hidden="1">2147483647</definedName>
    <definedName name="solver_nod" localSheetId="23" hidden="1">2147483647</definedName>
    <definedName name="solver_nod" localSheetId="24" hidden="1">2147483647</definedName>
    <definedName name="solver_nod" localSheetId="25" hidden="1">2147483647</definedName>
    <definedName name="solver_nod" localSheetId="26" hidden="1">2147483647</definedName>
    <definedName name="solver_nod" localSheetId="27" hidden="1">2147483647</definedName>
    <definedName name="solver_nod" localSheetId="28" hidden="1">2147483647</definedName>
    <definedName name="solver_num" localSheetId="12" hidden="1">4</definedName>
    <definedName name="solver_num" localSheetId="0" hidden="1">2</definedName>
    <definedName name="solver_num" localSheetId="2" hidden="1">2</definedName>
    <definedName name="solver_num" localSheetId="4" hidden="1">2</definedName>
    <definedName name="solver_num" localSheetId="6" hidden="1">2</definedName>
    <definedName name="solver_num" localSheetId="7" hidden="1">3</definedName>
    <definedName name="solver_num" localSheetId="8" hidden="1">2</definedName>
    <definedName name="solver_num" localSheetId="9" hidden="1">2</definedName>
    <definedName name="solver_num" localSheetId="10" hidden="1">2</definedName>
    <definedName name="solver_num" localSheetId="13" hidden="1">3</definedName>
    <definedName name="solver_num" localSheetId="14" hidden="1">5</definedName>
    <definedName name="solver_num" localSheetId="15" hidden="1">8</definedName>
    <definedName name="solver_num" localSheetId="16" hidden="1">10</definedName>
    <definedName name="solver_num" localSheetId="17" hidden="1">13</definedName>
    <definedName name="solver_num" localSheetId="18" hidden="1">15</definedName>
    <definedName name="solver_num" localSheetId="19" hidden="1">2</definedName>
    <definedName name="solver_num" localSheetId="20" hidden="1">6</definedName>
    <definedName name="solver_num" localSheetId="21" hidden="1">6</definedName>
    <definedName name="solver_num" localSheetId="22" hidden="1">4</definedName>
    <definedName name="solver_num" localSheetId="23" hidden="1">4</definedName>
    <definedName name="solver_num" localSheetId="24" hidden="1">2</definedName>
    <definedName name="solver_num" localSheetId="25" hidden="1">3</definedName>
    <definedName name="solver_num" localSheetId="26" hidden="1">3</definedName>
    <definedName name="solver_num" localSheetId="27" hidden="1">2</definedName>
    <definedName name="solver_num" localSheetId="28" hidden="1">0</definedName>
    <definedName name="solver_nwt" localSheetId="12" hidden="1">1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3" hidden="1">1</definedName>
    <definedName name="solver_nwt" localSheetId="14" hidden="1">1</definedName>
    <definedName name="solver_nwt" localSheetId="15" hidden="1">1</definedName>
    <definedName name="solver_nwt" localSheetId="16" hidden="1">1</definedName>
    <definedName name="solver_nwt" localSheetId="17" hidden="1">1</definedName>
    <definedName name="solver_nwt" localSheetId="18" hidden="1">1</definedName>
    <definedName name="solver_nwt" localSheetId="19" hidden="1">1</definedName>
    <definedName name="solver_nwt" localSheetId="20" hidden="1">1</definedName>
    <definedName name="solver_nwt" localSheetId="21" hidden="1">1</definedName>
    <definedName name="solver_nwt" localSheetId="22" hidden="1">1</definedName>
    <definedName name="solver_nwt" localSheetId="23" hidden="1">1</definedName>
    <definedName name="solver_nwt" localSheetId="24" hidden="1">1</definedName>
    <definedName name="solver_nwt" localSheetId="25" hidden="1">1</definedName>
    <definedName name="solver_nwt" localSheetId="26" hidden="1">1</definedName>
    <definedName name="solver_nwt" localSheetId="27" hidden="1">1</definedName>
    <definedName name="solver_nwt" localSheetId="28" hidden="1">1</definedName>
    <definedName name="solver_opt" localSheetId="12" hidden="1">'1(k and l)'!$H$7</definedName>
    <definedName name="solver_opt" localSheetId="0" hidden="1">'1b'!$H$7</definedName>
    <definedName name="solver_opt" localSheetId="2" hidden="1">'1d'!$H$7</definedName>
    <definedName name="solver_opt" localSheetId="4" hidden="1">'1f'!$H$7</definedName>
    <definedName name="solver_opt" localSheetId="6" hidden="1">'1g'!$I$7</definedName>
    <definedName name="solver_opt" localSheetId="7" hidden="1">'1g part ii'!$I$7</definedName>
    <definedName name="solver_opt" localSheetId="8" hidden="1">'1h'!$H$7</definedName>
    <definedName name="solver_opt" localSheetId="9" hidden="1">'1i'!$H$7</definedName>
    <definedName name="solver_opt" localSheetId="10" hidden="1">'1j'!$H$7</definedName>
    <definedName name="solver_opt" localSheetId="13" hidden="1">'1m'!$H$7</definedName>
    <definedName name="solver_opt" localSheetId="14" hidden="1">'1n '!$H$12</definedName>
    <definedName name="solver_opt" localSheetId="15" hidden="1">'1o'!$H$12</definedName>
    <definedName name="solver_opt" localSheetId="16" hidden="1">'1p'!$H$12</definedName>
    <definedName name="solver_opt" localSheetId="17" hidden="1">'1q'!$H$23</definedName>
    <definedName name="solver_opt" localSheetId="18" hidden="1">'1r'!$O$23</definedName>
    <definedName name="solver_opt" localSheetId="19" hidden="1">'2c'!$E$18</definedName>
    <definedName name="solver_opt" localSheetId="20" hidden="1">'2d'!$E$18</definedName>
    <definedName name="solver_opt" localSheetId="21" hidden="1">'2e'!$E$18</definedName>
    <definedName name="solver_opt" localSheetId="22" hidden="1">'2f'!$E$20</definedName>
    <definedName name="solver_opt" localSheetId="23" hidden="1">'2g'!$E$22</definedName>
    <definedName name="solver_opt" localSheetId="24" hidden="1">'2h'!$E$19</definedName>
    <definedName name="solver_opt" localSheetId="25" hidden="1">'2i Part i'!$E$19</definedName>
    <definedName name="solver_opt" localSheetId="26" hidden="1">'2i Part ii'!$E$19</definedName>
    <definedName name="solver_opt" localSheetId="27" hidden="1">'2j'!$E$13</definedName>
    <definedName name="solver_opt" localSheetId="28" hidden="1">'3'!$K$19</definedName>
    <definedName name="solver_pre" localSheetId="12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3" hidden="1">0.000001</definedName>
    <definedName name="solver_pre" localSheetId="14" hidden="1">0.000001</definedName>
    <definedName name="solver_pre" localSheetId="15" hidden="1">0.000001</definedName>
    <definedName name="solver_pre" localSheetId="16" hidden="1">0.000001</definedName>
    <definedName name="solver_pre" localSheetId="17" hidden="1">0.0001</definedName>
    <definedName name="solver_pre" localSheetId="18" hidden="1">0.0001</definedName>
    <definedName name="solver_pre" localSheetId="19" hidden="1">0.000001</definedName>
    <definedName name="solver_pre" localSheetId="20" hidden="1">0.000001</definedName>
    <definedName name="solver_pre" localSheetId="21" hidden="1">0.000001</definedName>
    <definedName name="solver_pre" localSheetId="22" hidden="1">0.000001</definedName>
    <definedName name="solver_pre" localSheetId="23" hidden="1">0.000001</definedName>
    <definedName name="solver_pre" localSheetId="24" hidden="1">0.000001</definedName>
    <definedName name="solver_pre" localSheetId="25" hidden="1">0.000001</definedName>
    <definedName name="solver_pre" localSheetId="26" hidden="1">0.000001</definedName>
    <definedName name="solver_pre" localSheetId="27" hidden="1">0.000001</definedName>
    <definedName name="solver_pre" localSheetId="28" hidden="1">0.000001</definedName>
    <definedName name="solver_rbv" localSheetId="12" hidden="1">1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3" hidden="1">1</definedName>
    <definedName name="solver_rbv" localSheetId="14" hidden="1">1</definedName>
    <definedName name="solver_rbv" localSheetId="15" hidden="1">2</definedName>
    <definedName name="solver_rbv" localSheetId="16" hidden="1">2</definedName>
    <definedName name="solver_rbv" localSheetId="17" hidden="1">1</definedName>
    <definedName name="solver_rbv" localSheetId="18" hidden="1">1</definedName>
    <definedName name="solver_rbv" localSheetId="19" hidden="1">2</definedName>
    <definedName name="solver_rbv" localSheetId="20" hidden="1">2</definedName>
    <definedName name="solver_rbv" localSheetId="21" hidden="1">2</definedName>
    <definedName name="solver_rbv" localSheetId="22" hidden="1">2</definedName>
    <definedName name="solver_rbv" localSheetId="23" hidden="1">1</definedName>
    <definedName name="solver_rbv" localSheetId="24" hidden="1">1</definedName>
    <definedName name="solver_rbv" localSheetId="25" hidden="1">1</definedName>
    <definedName name="solver_rbv" localSheetId="26" hidden="1">1</definedName>
    <definedName name="solver_rbv" localSheetId="27" hidden="1">2</definedName>
    <definedName name="solver_rbv" localSheetId="28" hidden="1">1</definedName>
    <definedName name="solver_rel1" localSheetId="12" hidden="1">2</definedName>
    <definedName name="solver_rel1" localSheetId="0" hidden="1">3</definedName>
    <definedName name="solver_rel1" localSheetId="2" hidden="1">3</definedName>
    <definedName name="solver_rel1" localSheetId="4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1" localSheetId="10" hidden="1">3</definedName>
    <definedName name="solver_rel1" localSheetId="13" hidden="1">4</definedName>
    <definedName name="solver_rel1" localSheetId="14" hidden="1">1</definedName>
    <definedName name="solver_rel1" localSheetId="15" hidden="1">1</definedName>
    <definedName name="solver_rel1" localSheetId="16" hidden="1">1</definedName>
    <definedName name="solver_rel1" localSheetId="17" hidden="1">5</definedName>
    <definedName name="solver_rel1" localSheetId="18" hidden="1">1</definedName>
    <definedName name="solver_rel1" localSheetId="19" hidden="1">3</definedName>
    <definedName name="solver_rel1" localSheetId="20" hidden="1">1</definedName>
    <definedName name="solver_rel1" localSheetId="21" hidden="1">4</definedName>
    <definedName name="solver_rel1" localSheetId="22" hidden="1">1</definedName>
    <definedName name="solver_rel1" localSheetId="23" hidden="1">1</definedName>
    <definedName name="solver_rel1" localSheetId="24" hidden="1">3</definedName>
    <definedName name="solver_rel1" localSheetId="25" hidden="1">2</definedName>
    <definedName name="solver_rel1" localSheetId="26" hidden="1">2</definedName>
    <definedName name="solver_rel1" localSheetId="27" hidden="1">3</definedName>
    <definedName name="solver_rel10" localSheetId="16" hidden="1">1</definedName>
    <definedName name="solver_rel10" localSheetId="17" hidden="1">1</definedName>
    <definedName name="solver_rel10" localSheetId="18" hidden="1">1</definedName>
    <definedName name="solver_rel11" localSheetId="17" hidden="1">5</definedName>
    <definedName name="solver_rel11" localSheetId="18" hidden="1">1</definedName>
    <definedName name="solver_rel12" localSheetId="17" hidden="1">5</definedName>
    <definedName name="solver_rel12" localSheetId="18" hidden="1">2</definedName>
    <definedName name="solver_rel13" localSheetId="17" hidden="1">1</definedName>
    <definedName name="solver_rel13" localSheetId="18" hidden="1">2</definedName>
    <definedName name="solver_rel14" localSheetId="18" hidden="1">2</definedName>
    <definedName name="solver_rel15" localSheetId="18" hidden="1">1</definedName>
    <definedName name="solver_rel2" localSheetId="12" hidden="1">3</definedName>
    <definedName name="solver_rel2" localSheetId="0" hidden="1">1</definedName>
    <definedName name="solver_rel2" localSheetId="2" hidden="1">1</definedName>
    <definedName name="solver_rel2" localSheetId="4" hidden="1">1</definedName>
    <definedName name="solver_rel2" localSheetId="6" hidden="1">1</definedName>
    <definedName name="solver_rel2" localSheetId="7" hidden="1">2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3" hidden="1">3</definedName>
    <definedName name="solver_rel2" localSheetId="14" hidden="1">4</definedName>
    <definedName name="solver_rel2" localSheetId="15" hidden="1">4</definedName>
    <definedName name="solver_rel2" localSheetId="16" hidden="1">2</definedName>
    <definedName name="solver_rel2" localSheetId="17" hidden="1">1</definedName>
    <definedName name="solver_rel2" localSheetId="18" hidden="1">1</definedName>
    <definedName name="solver_rel2" localSheetId="19" hidden="1">2</definedName>
    <definedName name="solver_rel2" localSheetId="20" hidden="1">3</definedName>
    <definedName name="solver_rel2" localSheetId="21" hidden="1">2</definedName>
    <definedName name="solver_rel2" localSheetId="22" hidden="1">4</definedName>
    <definedName name="solver_rel2" localSheetId="23" hidden="1">4</definedName>
    <definedName name="solver_rel2" localSheetId="24" hidden="1">2</definedName>
    <definedName name="solver_rel2" localSheetId="25" hidden="1">3</definedName>
    <definedName name="solver_rel2" localSheetId="26" hidden="1">3</definedName>
    <definedName name="solver_rel2" localSheetId="27" hidden="1">2</definedName>
    <definedName name="solver_rel3" localSheetId="12" hidden="1">2</definedName>
    <definedName name="solver_rel3" localSheetId="7" hidden="1">1</definedName>
    <definedName name="solver_rel3" localSheetId="13" hidden="1">1</definedName>
    <definedName name="solver_rel3" localSheetId="14" hidden="1">3</definedName>
    <definedName name="solver_rel3" localSheetId="15" hidden="1">3</definedName>
    <definedName name="solver_rel3" localSheetId="16" hidden="1">3</definedName>
    <definedName name="solver_rel3" localSheetId="17" hidden="1">2</definedName>
    <definedName name="solver_rel3" localSheetId="18" hidden="1">2</definedName>
    <definedName name="solver_rel3" localSheetId="19" hidden="1">2</definedName>
    <definedName name="solver_rel3" localSheetId="20" hidden="1">4</definedName>
    <definedName name="solver_rel3" localSheetId="21" hidden="1">3</definedName>
    <definedName name="solver_rel3" localSheetId="22" hidden="1">3</definedName>
    <definedName name="solver_rel3" localSheetId="23" hidden="1">3</definedName>
    <definedName name="solver_rel3" localSheetId="25" hidden="1">2</definedName>
    <definedName name="solver_rel3" localSheetId="26" hidden="1">2</definedName>
    <definedName name="solver_rel3" localSheetId="27" hidden="1">2</definedName>
    <definedName name="solver_rel4" localSheetId="12" hidden="1">1</definedName>
    <definedName name="solver_rel4" localSheetId="14" hidden="1">5</definedName>
    <definedName name="solver_rel4" localSheetId="15" hidden="1">5</definedName>
    <definedName name="solver_rel4" localSheetId="16" hidden="1">4</definedName>
    <definedName name="solver_rel4" localSheetId="17" hidden="1">5</definedName>
    <definedName name="solver_rel4" localSheetId="18" hidden="1">4</definedName>
    <definedName name="solver_rel4" localSheetId="19" hidden="1">2</definedName>
    <definedName name="solver_rel4" localSheetId="20" hidden="1">1</definedName>
    <definedName name="solver_rel4" localSheetId="21" hidden="1">1</definedName>
    <definedName name="solver_rel4" localSheetId="22" hidden="1">2</definedName>
    <definedName name="solver_rel4" localSheetId="23" hidden="1">2</definedName>
    <definedName name="solver_rel4" localSheetId="27" hidden="1">2</definedName>
    <definedName name="solver_rel5" localSheetId="14" hidden="1">1</definedName>
    <definedName name="solver_rel5" localSheetId="15" hidden="1">3</definedName>
    <definedName name="solver_rel5" localSheetId="16" hidden="1">3</definedName>
    <definedName name="solver_rel5" localSheetId="17" hidden="1">1</definedName>
    <definedName name="solver_rel5" localSheetId="18" hidden="1">3</definedName>
    <definedName name="solver_rel5" localSheetId="20" hidden="1">5</definedName>
    <definedName name="solver_rel5" localSheetId="21" hidden="1">5</definedName>
    <definedName name="solver_rel6" localSheetId="14" hidden="1">1</definedName>
    <definedName name="solver_rel6" localSheetId="15" hidden="1">3</definedName>
    <definedName name="solver_rel6" localSheetId="16" hidden="1">5</definedName>
    <definedName name="solver_rel6" localSheetId="17" hidden="1">2</definedName>
    <definedName name="solver_rel6" localSheetId="18" hidden="1">2</definedName>
    <definedName name="solver_rel6" localSheetId="20" hidden="1">2</definedName>
    <definedName name="solver_rel6" localSheetId="21" hidden="1">1</definedName>
    <definedName name="solver_rel7" localSheetId="15" hidden="1">1</definedName>
    <definedName name="solver_rel7" localSheetId="16" hidden="1">3</definedName>
    <definedName name="solver_rel7" localSheetId="17" hidden="1">4</definedName>
    <definedName name="solver_rel7" localSheetId="18" hidden="1">5</definedName>
    <definedName name="solver_rel8" localSheetId="15" hidden="1">1</definedName>
    <definedName name="solver_rel8" localSheetId="16" hidden="1">3</definedName>
    <definedName name="solver_rel8" localSheetId="17" hidden="1">3</definedName>
    <definedName name="solver_rel8" localSheetId="18" hidden="1">3</definedName>
    <definedName name="solver_rel9" localSheetId="16" hidden="1">1</definedName>
    <definedName name="solver_rel9" localSheetId="17" hidden="1">5</definedName>
    <definedName name="solver_rel9" localSheetId="18" hidden="1">3</definedName>
    <definedName name="solver_rhs1" localSheetId="12" hidden="1">'1(k and l)'!$D$8</definedName>
    <definedName name="solver_rhs1" localSheetId="0" hidden="1">0</definedName>
    <definedName name="solver_rhs1" localSheetId="2" hidden="1">0</definedName>
    <definedName name="solver_rhs1" localSheetId="4" hidden="1">0</definedName>
    <definedName name="solver_rhs1" localSheetId="6" hidden="1">0</definedName>
    <definedName name="solver_rhs1" localSheetId="7" hidden="1">0</definedName>
    <definedName name="solver_rhs1" localSheetId="8" hidden="1">0</definedName>
    <definedName name="solver_rhs1" localSheetId="9" hidden="1">0</definedName>
    <definedName name="solver_rhs1" localSheetId="10" hidden="1">0</definedName>
    <definedName name="solver_rhs1" localSheetId="13" hidden="1">integer</definedName>
    <definedName name="solver_rhs1" localSheetId="14" hidden="1">0</definedName>
    <definedName name="solver_rhs1" localSheetId="15" hidden="1">0</definedName>
    <definedName name="solver_rhs1" localSheetId="16" hidden="1">0</definedName>
    <definedName name="solver_rhs1" localSheetId="17" hidden="1">binary</definedName>
    <definedName name="solver_rhs1" localSheetId="18" hidden="1">1</definedName>
    <definedName name="solver_rhs1" localSheetId="19" hidden="1">0</definedName>
    <definedName name="solver_rhs1" localSheetId="20" hidden="1">6</definedName>
    <definedName name="solver_rhs1" localSheetId="21" hidden="1">integer</definedName>
    <definedName name="solver_rhs1" localSheetId="22" hidden="1">'2f'!$F$6:$F$19</definedName>
    <definedName name="solver_rhs1" localSheetId="23" hidden="1">'2g'!$F$6:$F$21</definedName>
    <definedName name="solver_rhs1" localSheetId="24" hidden="1">0</definedName>
    <definedName name="solver_rhs1" localSheetId="25" hidden="1">1</definedName>
    <definedName name="solver_rhs1" localSheetId="26" hidden="1">1</definedName>
    <definedName name="solver_rhs1" localSheetId="27" hidden="1">0</definedName>
    <definedName name="solver_rhs10" localSheetId="16" hidden="1">'1p'!$I$17:$I$22</definedName>
    <definedName name="solver_rhs10" localSheetId="17" hidden="1">0</definedName>
    <definedName name="solver_rhs10" localSheetId="18" hidden="1">0</definedName>
    <definedName name="solver_rhs11" localSheetId="17" hidden="1">binary</definedName>
    <definedName name="solver_rhs11" localSheetId="18" hidden="1">0</definedName>
    <definedName name="solver_rhs12" localSheetId="17" hidden="1">binary</definedName>
    <definedName name="solver_rhs12" localSheetId="18" hidden="1">'1r'!$G$5</definedName>
    <definedName name="solver_rhs13" localSheetId="17" hidden="1">'1q'!$P$14:$P$19</definedName>
    <definedName name="solver_rhs13" localSheetId="18" hidden="1">'1r'!$G$4</definedName>
    <definedName name="solver_rhs14" localSheetId="18" hidden="1">'1r'!$G$5</definedName>
    <definedName name="solver_rhs15" localSheetId="18" hidden="1">'1r'!$P$14:$P$19</definedName>
    <definedName name="solver_rhs2" localSheetId="12" hidden="1">0</definedName>
    <definedName name="solver_rhs2" localSheetId="0" hidden="1">'1b'!$I$14:$I$19</definedName>
    <definedName name="solver_rhs2" localSheetId="2" hidden="1">'1d'!$I$14:$I$19</definedName>
    <definedName name="solver_rhs2" localSheetId="4" hidden="1">'1f'!$I$14:$I$19</definedName>
    <definedName name="solver_rhs2" localSheetId="6" hidden="1">'1g'!$J$14:$J$19</definedName>
    <definedName name="solver_rhs2" localSheetId="7" hidden="1">1</definedName>
    <definedName name="solver_rhs2" localSheetId="8" hidden="1">'1h'!$I$14:$I$19</definedName>
    <definedName name="solver_rhs2" localSheetId="9" hidden="1">'1i'!$I$14:$I$19</definedName>
    <definedName name="solver_rhs2" localSheetId="10" hidden="1">'1j'!$I$14:$I$19</definedName>
    <definedName name="solver_rhs2" localSheetId="13" hidden="1">0</definedName>
    <definedName name="solver_rhs2" localSheetId="14" hidden="1">integer</definedName>
    <definedName name="solver_rhs2" localSheetId="15" hidden="1">integer</definedName>
    <definedName name="solver_rhs2" localSheetId="16" hidden="1">0</definedName>
    <definedName name="solver_rhs2" localSheetId="17" hidden="1">1</definedName>
    <definedName name="solver_rhs2" localSheetId="18" hidden="1">1</definedName>
    <definedName name="solver_rhs2" localSheetId="19" hidden="1">'2c'!$I$6:$I$13</definedName>
    <definedName name="solver_rhs2" localSheetId="20" hidden="1">0</definedName>
    <definedName name="solver_rhs2" localSheetId="21" hidden="1">'2e'!$N$6:$N$13</definedName>
    <definedName name="solver_rhs2" localSheetId="22" hidden="1">integer</definedName>
    <definedName name="solver_rhs2" localSheetId="23" hidden="1">integer</definedName>
    <definedName name="solver_rhs2" localSheetId="24" hidden="1">'2h'!$I$6:$I$13</definedName>
    <definedName name="solver_rhs2" localSheetId="25" hidden="1">0</definedName>
    <definedName name="solver_rhs2" localSheetId="26" hidden="1">0</definedName>
    <definedName name="solver_rhs2" localSheetId="27" hidden="1">'2j'!$I$6:$I$13</definedName>
    <definedName name="solver_rhs3" localSheetId="12" hidden="1">'1(k and l)'!$G$8</definedName>
    <definedName name="solver_rhs3" localSheetId="7" hidden="1">'1g part ii'!$J$14:$J$19</definedName>
    <definedName name="solver_rhs3" localSheetId="13" hidden="1">'1m'!$I$14:$I$19</definedName>
    <definedName name="solver_rhs3" localSheetId="14" hidden="1">0</definedName>
    <definedName name="solver_rhs3" localSheetId="15" hidden="1">0</definedName>
    <definedName name="solver_rhs3" localSheetId="16" hidden="1">0</definedName>
    <definedName name="solver_rhs3" localSheetId="17" hidden="1">'1q'!$D$4</definedName>
    <definedName name="solver_rhs3" localSheetId="18" hidden="1">'1r'!$D$4</definedName>
    <definedName name="solver_rhs3" localSheetId="19" hidden="1">0</definedName>
    <definedName name="solver_rhs3" localSheetId="20" hidden="1">integer</definedName>
    <definedName name="solver_rhs3" localSheetId="21" hidden="1">0</definedName>
    <definedName name="solver_rhs3" localSheetId="22" hidden="1">0</definedName>
    <definedName name="solver_rhs3" localSheetId="23" hidden="1">0</definedName>
    <definedName name="solver_rhs3" localSheetId="25" hidden="1">'2i Part i'!$I$6:$I$13</definedName>
    <definedName name="solver_rhs3" localSheetId="26" hidden="1">'2i Part ii'!$I$6:$I$13</definedName>
    <definedName name="solver_rhs3" localSheetId="27" hidden="1">0</definedName>
    <definedName name="solver_rhs4" localSheetId="12" hidden="1">'1(k and l)'!$I$14:$I$19</definedName>
    <definedName name="solver_rhs4" localSheetId="14" hidden="1">binary</definedName>
    <definedName name="solver_rhs4" localSheetId="15" hidden="1">binary</definedName>
    <definedName name="solver_rhs4" localSheetId="16" hidden="1">integer</definedName>
    <definedName name="solver_rhs4" localSheetId="17" hidden="1">binary</definedName>
    <definedName name="solver_rhs4" localSheetId="18" hidden="1">integer</definedName>
    <definedName name="solver_rhs4" localSheetId="19" hidden="1">0</definedName>
    <definedName name="solver_rhs4" localSheetId="20" hidden="1">0</definedName>
    <definedName name="solver_rhs4" localSheetId="21" hidden="1">'2e'!$D$25</definedName>
    <definedName name="solver_rhs4" localSheetId="22" hidden="1">'2f'!$J$6:$J$14</definedName>
    <definedName name="solver_rhs4" localSheetId="23" hidden="1">'2g'!$J$6:$J$15</definedName>
    <definedName name="solver_rhs4" localSheetId="27" hidden="1">0</definedName>
    <definedName name="solver_rhs5" localSheetId="14" hidden="1">'1n '!$I$17:$I$22</definedName>
    <definedName name="solver_rhs5" localSheetId="15" hidden="1">0</definedName>
    <definedName name="solver_rhs5" localSheetId="16" hidden="1">0</definedName>
    <definedName name="solver_rhs5" localSheetId="17" hidden="1">1</definedName>
    <definedName name="solver_rhs5" localSheetId="18" hidden="1">0</definedName>
    <definedName name="solver_rhs5" localSheetId="20" hidden="1">binary</definedName>
    <definedName name="solver_rhs5" localSheetId="21" hidden="1">binary</definedName>
    <definedName name="solver_rhs6" localSheetId="14" hidden="1">'1n '!$I$17:$I$22</definedName>
    <definedName name="solver_rhs6" localSheetId="15" hidden="1">0</definedName>
    <definedName name="solver_rhs6" localSheetId="16" hidden="1">binary</definedName>
    <definedName name="solver_rhs6" localSheetId="17" hidden="1">'1q'!$F$4</definedName>
    <definedName name="solver_rhs6" localSheetId="18" hidden="1">'1r'!$D$5</definedName>
    <definedName name="solver_rhs6" localSheetId="20" hidden="1">'2d'!$M$6:$M$13</definedName>
    <definedName name="solver_rhs6" localSheetId="21" hidden="1">0</definedName>
    <definedName name="solver_rhs7" localSheetId="15" hidden="1">0</definedName>
    <definedName name="solver_rhs7" localSheetId="16" hidden="1">0</definedName>
    <definedName name="solver_rhs7" localSheetId="17" hidden="1">integer</definedName>
    <definedName name="solver_rhs7" localSheetId="18" hidden="1">binary</definedName>
    <definedName name="solver_rhs8" localSheetId="15" hidden="1">'1o'!$I$17:$I$22</definedName>
    <definedName name="solver_rhs8" localSheetId="16" hidden="1">0</definedName>
    <definedName name="solver_rhs8" localSheetId="17" hidden="1">0</definedName>
    <definedName name="solver_rhs8" localSheetId="18" hidden="1">0</definedName>
    <definedName name="solver_rhs9" localSheetId="16" hidden="1">0</definedName>
    <definedName name="solver_rhs9" localSheetId="17" hidden="1">binary</definedName>
    <definedName name="solver_rhs9" localSheetId="18" hidden="1">0</definedName>
    <definedName name="solver_rlx" localSheetId="12" hidden="1">2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3" hidden="1">1</definedName>
    <definedName name="solver_rlx" localSheetId="14" hidden="1">2</definedName>
    <definedName name="solver_rlx" localSheetId="15" hidden="1">2</definedName>
    <definedName name="solver_rlx" localSheetId="16" hidden="1">2</definedName>
    <definedName name="solver_rlx" localSheetId="17" hidden="1">2</definedName>
    <definedName name="solver_rlx" localSheetId="18" hidden="1">2</definedName>
    <definedName name="solver_rlx" localSheetId="19" hidden="1">2</definedName>
    <definedName name="solver_rlx" localSheetId="20" hidden="1">2</definedName>
    <definedName name="solver_rlx" localSheetId="21" hidden="1">2</definedName>
    <definedName name="solver_rlx" localSheetId="22" hidden="1">2</definedName>
    <definedName name="solver_rlx" localSheetId="23" hidden="1">2</definedName>
    <definedName name="solver_rlx" localSheetId="24" hidden="1">2</definedName>
    <definedName name="solver_rlx" localSheetId="25" hidden="1">2</definedName>
    <definedName name="solver_rlx" localSheetId="26" hidden="1">2</definedName>
    <definedName name="solver_rlx" localSheetId="27" hidden="1">2</definedName>
    <definedName name="solver_rlx" localSheetId="28" hidden="1">2</definedName>
    <definedName name="solver_rsd" localSheetId="12" hidden="1">0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3" hidden="1">0</definedName>
    <definedName name="solver_rsd" localSheetId="14" hidden="1">0</definedName>
    <definedName name="solver_rsd" localSheetId="15" hidden="1">0</definedName>
    <definedName name="solver_rsd" localSheetId="16" hidden="1">0</definedName>
    <definedName name="solver_rsd" localSheetId="17" hidden="1">0</definedName>
    <definedName name="solver_rsd" localSheetId="18" hidden="1">0</definedName>
    <definedName name="solver_rsd" localSheetId="19" hidden="1">0</definedName>
    <definedName name="solver_rsd" localSheetId="20" hidden="1">0</definedName>
    <definedName name="solver_rsd" localSheetId="21" hidden="1">0</definedName>
    <definedName name="solver_rsd" localSheetId="22" hidden="1">0</definedName>
    <definedName name="solver_rsd" localSheetId="23" hidden="1">0</definedName>
    <definedName name="solver_rsd" localSheetId="24" hidden="1">0</definedName>
    <definedName name="solver_rsd" localSheetId="25" hidden="1">0</definedName>
    <definedName name="solver_rsd" localSheetId="26" hidden="1">0</definedName>
    <definedName name="solver_rsd" localSheetId="27" hidden="1">0</definedName>
    <definedName name="solver_rsd" localSheetId="28" hidden="1">0</definedName>
    <definedName name="solver_scl" localSheetId="12" hidden="1">1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3" hidden="1">1</definedName>
    <definedName name="solver_scl" localSheetId="14" hidden="1">1</definedName>
    <definedName name="solver_scl" localSheetId="15" hidden="1">2</definedName>
    <definedName name="solver_scl" localSheetId="16" hidden="1">2</definedName>
    <definedName name="solver_scl" localSheetId="17" hidden="1">1</definedName>
    <definedName name="solver_scl" localSheetId="18" hidden="1">1</definedName>
    <definedName name="solver_scl" localSheetId="19" hidden="1">2</definedName>
    <definedName name="solver_scl" localSheetId="20" hidden="1">2</definedName>
    <definedName name="solver_scl" localSheetId="21" hidden="1">2</definedName>
    <definedName name="solver_scl" localSheetId="22" hidden="1">2</definedName>
    <definedName name="solver_scl" localSheetId="23" hidden="1">1</definedName>
    <definedName name="solver_scl" localSheetId="24" hidden="1">1</definedName>
    <definedName name="solver_scl" localSheetId="25" hidden="1">1</definedName>
    <definedName name="solver_scl" localSheetId="26" hidden="1">1</definedName>
    <definedName name="solver_scl" localSheetId="27" hidden="1">2</definedName>
    <definedName name="solver_scl" localSheetId="28" hidden="1">1</definedName>
    <definedName name="solver_sho" localSheetId="12" hidden="1">2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3" hidden="1">2</definedName>
    <definedName name="solver_sho" localSheetId="14" hidden="1">2</definedName>
    <definedName name="solver_sho" localSheetId="15" hidden="1">2</definedName>
    <definedName name="solver_sho" localSheetId="16" hidden="1">2</definedName>
    <definedName name="solver_sho" localSheetId="17" hidden="1">2</definedName>
    <definedName name="solver_sho" localSheetId="18" hidden="1">2</definedName>
    <definedName name="solver_sho" localSheetId="19" hidden="1">2</definedName>
    <definedName name="solver_sho" localSheetId="20" hidden="1">2</definedName>
    <definedName name="solver_sho" localSheetId="21" hidden="1">2</definedName>
    <definedName name="solver_sho" localSheetId="22" hidden="1">2</definedName>
    <definedName name="solver_sho" localSheetId="23" hidden="1">2</definedName>
    <definedName name="solver_sho" localSheetId="24" hidden="1">2</definedName>
    <definedName name="solver_sho" localSheetId="25" hidden="1">2</definedName>
    <definedName name="solver_sho" localSheetId="26" hidden="1">2</definedName>
    <definedName name="solver_sho" localSheetId="27" hidden="1">2</definedName>
    <definedName name="solver_sho" localSheetId="28" hidden="1">2</definedName>
    <definedName name="solver_ssz" localSheetId="12" hidden="1">100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3" hidden="1">100</definedName>
    <definedName name="solver_ssz" localSheetId="14" hidden="1">100</definedName>
    <definedName name="solver_ssz" localSheetId="15" hidden="1">0</definedName>
    <definedName name="solver_ssz" localSheetId="16" hidden="1">0</definedName>
    <definedName name="solver_ssz" localSheetId="17" hidden="1">100</definedName>
    <definedName name="solver_ssz" localSheetId="18" hidden="1">100</definedName>
    <definedName name="solver_ssz" localSheetId="19" hidden="1">100</definedName>
    <definedName name="solver_ssz" localSheetId="20" hidden="1">100</definedName>
    <definedName name="solver_ssz" localSheetId="21" hidden="1">100</definedName>
    <definedName name="solver_ssz" localSheetId="22" hidden="1">100</definedName>
    <definedName name="solver_ssz" localSheetId="23" hidden="1">100</definedName>
    <definedName name="solver_ssz" localSheetId="24" hidden="1">100</definedName>
    <definedName name="solver_ssz" localSheetId="25" hidden="1">100</definedName>
    <definedName name="solver_ssz" localSheetId="26" hidden="1">100</definedName>
    <definedName name="solver_ssz" localSheetId="27" hidden="1">100</definedName>
    <definedName name="solver_ssz" localSheetId="28" hidden="1">100</definedName>
    <definedName name="solver_tim" localSheetId="12" hidden="1">2147483647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3" hidden="1">100</definedName>
    <definedName name="solver_tim" localSheetId="14" hidden="1">100</definedName>
    <definedName name="solver_tim" localSheetId="15" hidden="1">2147483647</definedName>
    <definedName name="solver_tim" localSheetId="16" hidden="1">2147483647</definedName>
    <definedName name="solver_tim" localSheetId="17" hidden="1">2147483647</definedName>
    <definedName name="solver_tim" localSheetId="18" hidden="1">100</definedName>
    <definedName name="solver_tim" localSheetId="19" hidden="1">2147483647</definedName>
    <definedName name="solver_tim" localSheetId="20" hidden="1">2147483647</definedName>
    <definedName name="solver_tim" localSheetId="21" hidden="1">2147483647</definedName>
    <definedName name="solver_tim" localSheetId="22" hidden="1">2147483647</definedName>
    <definedName name="solver_tim" localSheetId="23" hidden="1">2147483647</definedName>
    <definedName name="solver_tim" localSheetId="24" hidden="1">2147483647</definedName>
    <definedName name="solver_tim" localSheetId="25" hidden="1">2147483647</definedName>
    <definedName name="solver_tim" localSheetId="26" hidden="1">2147483647</definedName>
    <definedName name="solver_tim" localSheetId="27" hidden="1">2147483647</definedName>
    <definedName name="solver_tim" localSheetId="28" hidden="1">2147483647</definedName>
    <definedName name="solver_tol" localSheetId="12" hidden="1">0.01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3" hidden="1">0</definedName>
    <definedName name="solver_tol" localSheetId="14" hidden="1">0</definedName>
    <definedName name="solver_tol" localSheetId="15" hidden="1">0</definedName>
    <definedName name="solver_tol" localSheetId="16" hidden="1">0</definedName>
    <definedName name="solver_tol" localSheetId="17" hidden="1">0</definedName>
    <definedName name="solver_tol" localSheetId="18" hidden="1">0</definedName>
    <definedName name="solver_tol" localSheetId="19" hidden="1">0.01</definedName>
    <definedName name="solver_tol" localSheetId="20" hidden="1">0.01</definedName>
    <definedName name="solver_tol" localSheetId="21" hidden="1">0.01</definedName>
    <definedName name="solver_tol" localSheetId="22" hidden="1">0.01</definedName>
    <definedName name="solver_tol" localSheetId="23" hidden="1">0</definedName>
    <definedName name="solver_tol" localSheetId="24" hidden="1">0.01</definedName>
    <definedName name="solver_tol" localSheetId="25" hidden="1">0.01</definedName>
    <definedName name="solver_tol" localSheetId="26" hidden="1">0.01</definedName>
    <definedName name="solver_tol" localSheetId="27" hidden="1">0.01</definedName>
    <definedName name="solver_tol" localSheetId="28" hidden="1">0.01</definedName>
    <definedName name="solver_typ" localSheetId="12" hidden="1">1</definedName>
    <definedName name="solver_typ" localSheetId="0" hidden="1">1</definedName>
    <definedName name="solver_typ" localSheetId="2" hidden="1">1</definedName>
    <definedName name="solver_typ" localSheetId="4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3" hidden="1">1</definedName>
    <definedName name="solver_typ" localSheetId="14" hidden="1">1</definedName>
    <definedName name="solver_typ" localSheetId="15" hidden="1">1</definedName>
    <definedName name="solver_typ" localSheetId="16" hidden="1">1</definedName>
    <definedName name="solver_typ" localSheetId="17" hidden="1">1</definedName>
    <definedName name="solver_typ" localSheetId="18" hidden="1">1</definedName>
    <definedName name="solver_typ" localSheetId="19" hidden="1">2</definedName>
    <definedName name="solver_typ" localSheetId="20" hidden="1">2</definedName>
    <definedName name="solver_typ" localSheetId="21" hidden="1">2</definedName>
    <definedName name="solver_typ" localSheetId="22" hidden="1">2</definedName>
    <definedName name="solver_typ" localSheetId="23" hidden="1">2</definedName>
    <definedName name="solver_typ" localSheetId="24" hidden="1">2</definedName>
    <definedName name="solver_typ" localSheetId="25" hidden="1">2</definedName>
    <definedName name="solver_typ" localSheetId="26" hidden="1">2</definedName>
    <definedName name="solver_typ" localSheetId="27" hidden="1">2</definedName>
    <definedName name="solver_typ" localSheetId="28" hidden="1">1</definedName>
    <definedName name="solver_val" localSheetId="12" hidden="1">0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3" hidden="1">0</definedName>
    <definedName name="solver_val" localSheetId="14" hidden="1">0</definedName>
    <definedName name="solver_val" localSheetId="15" hidden="1">0</definedName>
    <definedName name="solver_val" localSheetId="16" hidden="1">0</definedName>
    <definedName name="solver_val" localSheetId="17" hidden="1">0</definedName>
    <definedName name="solver_val" localSheetId="18" hidden="1">0</definedName>
    <definedName name="solver_val" localSheetId="19" hidden="1">0</definedName>
    <definedName name="solver_val" localSheetId="20" hidden="1">0</definedName>
    <definedName name="solver_val" localSheetId="21" hidden="1">0</definedName>
    <definedName name="solver_val" localSheetId="22" hidden="1">0</definedName>
    <definedName name="solver_val" localSheetId="23" hidden="1">0</definedName>
    <definedName name="solver_val" localSheetId="24" hidden="1">0</definedName>
    <definedName name="solver_val" localSheetId="25" hidden="1">0</definedName>
    <definedName name="solver_val" localSheetId="26" hidden="1">0</definedName>
    <definedName name="solver_val" localSheetId="27" hidden="1">0</definedName>
    <definedName name="solver_val" localSheetId="28" hidden="1">0</definedName>
    <definedName name="solver_ver" localSheetId="12" hidden="1">3</definedName>
    <definedName name="solver_ver" localSheetId="0" hidden="1">3</definedName>
    <definedName name="solver_ver" localSheetId="2" hidden="1">3</definedName>
    <definedName name="solver_ver" localSheetId="4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3" hidden="1">3</definedName>
    <definedName name="solver_ver" localSheetId="14" hidden="1">3</definedName>
    <definedName name="solver_ver" localSheetId="15" hidden="1">3</definedName>
    <definedName name="solver_ver" localSheetId="16" hidden="1">3</definedName>
    <definedName name="solver_ver" localSheetId="17" hidden="1">3</definedName>
    <definedName name="solver_ver" localSheetId="18" hidden="1">3</definedName>
    <definedName name="solver_ver" localSheetId="19" hidden="1">3</definedName>
    <definedName name="solver_ver" localSheetId="20" hidden="1">3</definedName>
    <definedName name="solver_ver" localSheetId="21" hidden="1">3</definedName>
    <definedName name="solver_ver" localSheetId="22" hidden="1">3</definedName>
    <definedName name="solver_ver" localSheetId="23" hidden="1">3</definedName>
    <definedName name="solver_ver" localSheetId="24" hidden="1">3</definedName>
    <definedName name="solver_ver" localSheetId="25" hidden="1">3</definedName>
    <definedName name="solver_ver" localSheetId="26" hidden="1">3</definedName>
    <definedName name="solver_ver" localSheetId="27" hidden="1">3</definedName>
    <definedName name="solver_ver" localSheetId="28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8" l="1"/>
  <c r="D9" i="28"/>
  <c r="C20" i="28"/>
  <c r="C15" i="28"/>
  <c r="C14" i="28"/>
  <c r="D5" i="28" s="1"/>
  <c r="C19" i="28"/>
  <c r="F5" i="28" s="1"/>
  <c r="O14" i="28"/>
  <c r="O15" i="28"/>
  <c r="O16" i="28"/>
  <c r="O17" i="28"/>
  <c r="O18" i="28"/>
  <c r="O19" i="28"/>
  <c r="D8" i="28"/>
  <c r="D10" i="29"/>
  <c r="D9" i="29"/>
  <c r="D8" i="29"/>
  <c r="C20" i="29"/>
  <c r="C19" i="29"/>
  <c r="D22" i="29"/>
  <c r="D23" i="29"/>
  <c r="C29" i="39"/>
  <c r="D27" i="39"/>
  <c r="D26" i="39"/>
  <c r="H22" i="39"/>
  <c r="H21" i="39"/>
  <c r="H20" i="39"/>
  <c r="H19" i="39"/>
  <c r="H18" i="39"/>
  <c r="H17" i="39"/>
  <c r="H12" i="39"/>
  <c r="G10" i="39"/>
  <c r="F10" i="39"/>
  <c r="E10" i="39"/>
  <c r="D10" i="39"/>
  <c r="C10" i="39"/>
  <c r="D26" i="32"/>
  <c r="D27" i="32"/>
  <c r="I7" i="37"/>
  <c r="I19" i="37"/>
  <c r="I18" i="37"/>
  <c r="I17" i="37"/>
  <c r="I16" i="37"/>
  <c r="I15" i="37"/>
  <c r="I14" i="37"/>
  <c r="H14" i="4" l="1"/>
  <c r="H7" i="4"/>
  <c r="H19" i="36"/>
  <c r="H18" i="36"/>
  <c r="H17" i="36"/>
  <c r="H16" i="36"/>
  <c r="H15" i="36"/>
  <c r="H14" i="36"/>
  <c r="H7" i="36"/>
  <c r="H9" i="35"/>
  <c r="H8" i="35"/>
  <c r="H7" i="35"/>
  <c r="H6" i="35"/>
  <c r="H19" i="34" l="1"/>
  <c r="H18" i="34"/>
  <c r="H17" i="34"/>
  <c r="H16" i="34"/>
  <c r="H15" i="34"/>
  <c r="H14" i="34"/>
  <c r="H7" i="34"/>
  <c r="H22" i="32" l="1"/>
  <c r="H21" i="32"/>
  <c r="H20" i="32"/>
  <c r="H19" i="32"/>
  <c r="H18" i="32"/>
  <c r="H17" i="32"/>
  <c r="H12" i="32"/>
  <c r="G10" i="32"/>
  <c r="F10" i="32"/>
  <c r="E10" i="32"/>
  <c r="D10" i="32"/>
  <c r="C10" i="32"/>
  <c r="H22" i="31"/>
  <c r="H21" i="31"/>
  <c r="H20" i="31"/>
  <c r="H19" i="31"/>
  <c r="H18" i="31"/>
  <c r="H17" i="31"/>
  <c r="H12" i="31"/>
  <c r="G10" i="31"/>
  <c r="F10" i="31"/>
  <c r="E10" i="31"/>
  <c r="D10" i="31"/>
  <c r="C10" i="31"/>
  <c r="E22" i="30" l="1"/>
  <c r="I15" i="30"/>
  <c r="I14" i="30"/>
  <c r="I13" i="30"/>
  <c r="I12" i="30"/>
  <c r="I11" i="30"/>
  <c r="I10" i="30"/>
  <c r="I9" i="30"/>
  <c r="I8" i="30"/>
  <c r="I7" i="30"/>
  <c r="I6" i="30"/>
  <c r="G23" i="21" l="1"/>
  <c r="O23" i="29" l="1"/>
  <c r="O19" i="29"/>
  <c r="O18" i="29"/>
  <c r="O17" i="29"/>
  <c r="O16" i="29"/>
  <c r="O15" i="29"/>
  <c r="O14" i="29"/>
  <c r="H23" i="28" l="1"/>
  <c r="E19" i="26"/>
  <c r="H13" i="26"/>
  <c r="H12" i="26"/>
  <c r="H11" i="26"/>
  <c r="H10" i="26"/>
  <c r="H9" i="26"/>
  <c r="H8" i="26"/>
  <c r="H7" i="26"/>
  <c r="H6" i="26"/>
  <c r="E19" i="25" l="1"/>
  <c r="H13" i="25"/>
  <c r="H12" i="25"/>
  <c r="H11" i="25"/>
  <c r="H10" i="25"/>
  <c r="H9" i="25"/>
  <c r="H8" i="25"/>
  <c r="H7" i="25"/>
  <c r="H6" i="25"/>
  <c r="I14" i="23" l="1"/>
  <c r="E20" i="23"/>
  <c r="I13" i="23"/>
  <c r="I12" i="23"/>
  <c r="I11" i="23"/>
  <c r="I10" i="23"/>
  <c r="I9" i="23"/>
  <c r="I8" i="23"/>
  <c r="I7" i="23"/>
  <c r="I6" i="23"/>
  <c r="E19" i="22"/>
  <c r="D23" i="22"/>
  <c r="E18" i="22"/>
  <c r="I17" i="22"/>
  <c r="I16" i="22"/>
  <c r="I15" i="22"/>
  <c r="I14" i="22"/>
  <c r="M13" i="22"/>
  <c r="I13" i="22"/>
  <c r="M12" i="22"/>
  <c r="I12" i="22"/>
  <c r="M11" i="22"/>
  <c r="I11" i="22"/>
  <c r="M10" i="22"/>
  <c r="I10" i="22"/>
  <c r="M9" i="22"/>
  <c r="I9" i="22"/>
  <c r="M8" i="22"/>
  <c r="I8" i="22"/>
  <c r="M7" i="22"/>
  <c r="I7" i="22"/>
  <c r="M6" i="22"/>
  <c r="I6" i="22"/>
  <c r="E20" i="22" l="1"/>
  <c r="I7" i="21"/>
  <c r="I8" i="21"/>
  <c r="I9" i="21"/>
  <c r="I10" i="21"/>
  <c r="I11" i="21"/>
  <c r="I12" i="21"/>
  <c r="I13" i="21"/>
  <c r="I14" i="21"/>
  <c r="I15" i="21"/>
  <c r="I16" i="21"/>
  <c r="I17" i="21"/>
  <c r="I6" i="21"/>
  <c r="G21" i="21" l="1"/>
  <c r="L6" i="21"/>
  <c r="E18" i="21" l="1"/>
  <c r="L13" i="21"/>
  <c r="L12" i="21"/>
  <c r="L11" i="21"/>
  <c r="L10" i="21"/>
  <c r="L9" i="21"/>
  <c r="L8" i="21"/>
  <c r="L7" i="21"/>
  <c r="E21" i="1"/>
  <c r="E19" i="1"/>
  <c r="E22" i="1" s="1"/>
  <c r="E20" i="1"/>
  <c r="B27" i="1"/>
  <c r="B22" i="1"/>
  <c r="H19" i="17" l="1"/>
  <c r="H18" i="17"/>
  <c r="H17" i="17"/>
  <c r="H16" i="17"/>
  <c r="H15" i="17"/>
  <c r="H14" i="17"/>
  <c r="H7" i="17"/>
  <c r="H19" i="16"/>
  <c r="H18" i="16"/>
  <c r="H17" i="16"/>
  <c r="H16" i="16"/>
  <c r="H15" i="16"/>
  <c r="H14" i="16"/>
  <c r="H7" i="16"/>
  <c r="H19" i="15"/>
  <c r="H18" i="15"/>
  <c r="H17" i="15"/>
  <c r="H16" i="15"/>
  <c r="H15" i="15"/>
  <c r="H14" i="15"/>
  <c r="H7" i="15"/>
  <c r="H19" i="14"/>
  <c r="H18" i="14"/>
  <c r="H17" i="14"/>
  <c r="H16" i="14"/>
  <c r="H15" i="14"/>
  <c r="H14" i="14"/>
  <c r="H7" i="14"/>
  <c r="H19" i="13"/>
  <c r="H18" i="13"/>
  <c r="H17" i="13"/>
  <c r="H16" i="13"/>
  <c r="H15" i="13"/>
  <c r="H14" i="13"/>
  <c r="H7" i="13"/>
  <c r="I7" i="10"/>
  <c r="I19" i="10"/>
  <c r="I18" i="10"/>
  <c r="I17" i="10"/>
  <c r="I14" i="10"/>
  <c r="I16" i="10"/>
  <c r="I15" i="10"/>
  <c r="H19" i="4"/>
  <c r="H18" i="4"/>
  <c r="H17" i="4"/>
  <c r="H16" i="4"/>
  <c r="H15" i="4"/>
  <c r="E19" i="3"/>
  <c r="H13" i="3"/>
  <c r="H12" i="3"/>
  <c r="H11" i="3"/>
  <c r="H10" i="3"/>
  <c r="H9" i="3"/>
  <c r="H8" i="3"/>
  <c r="H7" i="3"/>
  <c r="H6" i="3"/>
  <c r="H13" i="2"/>
  <c r="H12" i="2"/>
  <c r="H11" i="2"/>
  <c r="H10" i="2"/>
  <c r="H9" i="2"/>
  <c r="H8" i="2"/>
  <c r="H7" i="2"/>
  <c r="H6" i="2"/>
  <c r="E18" i="2"/>
  <c r="E14" i="1"/>
  <c r="E25" i="1"/>
  <c r="E26" i="1"/>
  <c r="E24" i="1"/>
  <c r="E9" i="1"/>
  <c r="B12" i="1"/>
  <c r="E11" i="1" s="1"/>
  <c r="B17" i="1"/>
  <c r="E16" i="1" s="1"/>
  <c r="E27" i="1" l="1"/>
  <c r="E15" i="1"/>
  <c r="E17" i="1" s="1"/>
  <c r="E10" i="1"/>
  <c r="E12" i="1" s="1"/>
</calcChain>
</file>

<file path=xl/sharedStrings.xml><?xml version="1.0" encoding="utf-8"?>
<sst xmlns="http://schemas.openxmlformats.org/spreadsheetml/2006/main" count="803" uniqueCount="204">
  <si>
    <t>Annual Demand(A)</t>
  </si>
  <si>
    <t>Ordering Cost (k)</t>
  </si>
  <si>
    <t>Holding Cost (h)</t>
  </si>
  <si>
    <t>Purchase Cost (c1)</t>
  </si>
  <si>
    <t>Order Quantity ( Between 0 and 794)</t>
  </si>
  <si>
    <t>Order Quantity ( Between 795 and 1099)</t>
  </si>
  <si>
    <t>Order Quantity ( Between 1100 and 1859)</t>
  </si>
  <si>
    <t>Order Quantity ( 1860 or more)</t>
  </si>
  <si>
    <t>Optimal Order Quantity (Q1*)</t>
  </si>
  <si>
    <t>Optimal Order Quantity (Q2*)</t>
  </si>
  <si>
    <t>Optimal Order Quantity (Q3*)</t>
  </si>
  <si>
    <t>Optimal Order Quantity (Q4*)</t>
  </si>
  <si>
    <t>Purchase Cost (Ac1)</t>
  </si>
  <si>
    <t>Ordering Cost (Ak/Q1*)</t>
  </si>
  <si>
    <t>Total Cost ( Ac1 + Ak/Q1* + Q1*ch/2 )</t>
  </si>
  <si>
    <t>Ordering Cost (Ak/Q2*)</t>
  </si>
  <si>
    <t>Holding Cost ( Q1*c1h/2)</t>
  </si>
  <si>
    <t>Holding Cost ( Q2*c2h/2)</t>
  </si>
  <si>
    <t>Total Cost ( Ac2 + Ak/Q1* + Q1*c2h/2 )</t>
  </si>
  <si>
    <t>Ordering Cost (Ak/Q3*)</t>
  </si>
  <si>
    <t>Holding Cost ( Q3*c3h/2)</t>
  </si>
  <si>
    <t>Total Cost ( Ac3 + Ak/Q3* + Q1*c3h/2 )</t>
  </si>
  <si>
    <t>Ordering Cost (Ak/Q4*)</t>
  </si>
  <si>
    <t>Holding Cost ( Q4*c4h/2)</t>
  </si>
  <si>
    <t>Total Cost ( Ac4 + Ak/Q4* + Q4*c4h/2 )</t>
  </si>
  <si>
    <t>Case 1 : No Discount</t>
  </si>
  <si>
    <t>Case 2 : 5% Discount</t>
  </si>
  <si>
    <t>Case 3 : 8% Discount</t>
  </si>
  <si>
    <t>Case 4 : 15% Discount</t>
  </si>
  <si>
    <t>Purchase Cost (Ac2)</t>
  </si>
  <si>
    <t>Purchase Cost (Ac3)</t>
  </si>
  <si>
    <t>Purchase Cost (Ac4)</t>
  </si>
  <si>
    <t>Purchase Cost (c2 - after discount)</t>
  </si>
  <si>
    <t>Purchase Cost (c3 - after discount)</t>
  </si>
  <si>
    <t>Purchase Cost (c4 - after discount)</t>
  </si>
  <si>
    <t>Ship</t>
  </si>
  <si>
    <t>From</t>
  </si>
  <si>
    <t>To</t>
  </si>
  <si>
    <t>Unit Cost</t>
  </si>
  <si>
    <t>Total Transportation Cost</t>
  </si>
  <si>
    <t>Nodes</t>
  </si>
  <si>
    <t>Net Flow</t>
  </si>
  <si>
    <t>Supply/Demand</t>
  </si>
  <si>
    <t>Select Route?</t>
  </si>
  <si>
    <t>Distance</t>
  </si>
  <si>
    <t>Total</t>
  </si>
  <si>
    <t>Product 1</t>
  </si>
  <si>
    <t>Resource 1</t>
  </si>
  <si>
    <t>Resources</t>
  </si>
  <si>
    <t>Resource 2</t>
  </si>
  <si>
    <t>Resource 3</t>
  </si>
  <si>
    <t>Resource 4</t>
  </si>
  <si>
    <t>Resource 5</t>
  </si>
  <si>
    <t>Resource 6</t>
  </si>
  <si>
    <t>Product 2</t>
  </si>
  <si>
    <t>Product 3</t>
  </si>
  <si>
    <t>Product 4</t>
  </si>
  <si>
    <t>Product 5</t>
  </si>
  <si>
    <t xml:space="preserve">      Amount of Resource in the products</t>
  </si>
  <si>
    <t>Maximum Resource Available</t>
  </si>
  <si>
    <t>Units to mix</t>
  </si>
  <si>
    <t>Profit of the product</t>
  </si>
  <si>
    <t>Total Profit</t>
  </si>
  <si>
    <t>Amount of resource</t>
  </si>
  <si>
    <t>Microsoft Excel 16.0 Sensitivity Report</t>
  </si>
  <si>
    <t>Worksheet: [Aniruddha-30945305-2ndSem2020FIT5097.xlsx]1b</t>
  </si>
  <si>
    <t>Report Created: 8/10/2020 1:23:03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</si>
  <si>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</si>
  <si>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</si>
  <si>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</si>
  <si>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</si>
  <si>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</si>
  <si>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</si>
  <si>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</si>
  <si>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</si>
  <si>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</si>
  <si>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</si>
  <si>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</si>
  <si>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</si>
  <si>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</si>
  <si>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</si>
  <si>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</si>
  <si>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</si>
  <si>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</si>
  <si>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$C$8</t>
  </si>
  <si>
    <t>Units to mix Product 1</t>
  </si>
  <si>
    <t>$D$8</t>
  </si>
  <si>
    <t>Units to mix Product 2</t>
  </si>
  <si>
    <t>$E$8</t>
  </si>
  <si>
    <t>Units to mix Product 3</t>
  </si>
  <si>
    <t>$F$8</t>
  </si>
  <si>
    <t>Units to mix Product 4</t>
  </si>
  <si>
    <t>$G$8</t>
  </si>
  <si>
    <t>Units to mix Product 5</t>
  </si>
  <si>
    <t>$H$14</t>
  </si>
  <si>
    <t>Resource 1 Amount of resource</t>
  </si>
  <si>
    <t>$H$15</t>
  </si>
  <si>
    <t>Resource 2 Amount of resource</t>
  </si>
  <si>
    <t>$H$16</t>
  </si>
  <si>
    <t>Resource 3 Amount of resource</t>
  </si>
  <si>
    <t>$H$17</t>
  </si>
  <si>
    <t>Resource 4 Amount of resource</t>
  </si>
  <si>
    <t>$H$18</t>
  </si>
  <si>
    <t>Resource 5 Amount of resource</t>
  </si>
  <si>
    <t>$H$19</t>
  </si>
  <si>
    <t>Resource 6 Amount of resource</t>
  </si>
  <si>
    <t>Microsoft Excel 16.0 Answer Report</t>
  </si>
  <si>
    <t>Report Created: 8/10/2020 4:29:05 PM</t>
  </si>
  <si>
    <t>Result: Solver found a solution.  All Constraints and optimality conditions are satisfied.</t>
  </si>
  <si>
    <t>Solver Engine</t>
  </si>
  <si>
    <t>Engine: Simplex LP</t>
  </si>
  <si>
    <t>Solution Time: 0.094 Seconds.</t>
  </si>
  <si>
    <t>Iterations: 6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</si>
  <si>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</si>
  <si>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</si>
  <si>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</si>
  <si>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</si>
  <si>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</si>
  <si>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</si>
  <si>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</si>
  <si>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</si>
  <si>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</si>
  <si>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</si>
  <si>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</si>
  <si>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$H$7</t>
  </si>
  <si>
    <t>Profit of the product Total Profit</t>
  </si>
  <si>
    <t>Contin</t>
  </si>
  <si>
    <t>$H$14&lt;=$I$14</t>
  </si>
  <si>
    <t>Binding</t>
  </si>
  <si>
    <t>$H$15&lt;=$I$15</t>
  </si>
  <si>
    <t>$H$16&lt;=$I$16</t>
  </si>
  <si>
    <t>$H$17&lt;=$I$17</t>
  </si>
  <si>
    <t>Not Binding</t>
  </si>
  <si>
    <t>$H$18&lt;=$I$18</t>
  </si>
  <si>
    <t>$H$19&lt;=$I$19</t>
  </si>
  <si>
    <t>$C$8&gt;=0</t>
  </si>
  <si>
    <t>$D$8&gt;=0</t>
  </si>
  <si>
    <t>$E$8&gt;=0</t>
  </si>
  <si>
    <t>$F$8&gt;=0</t>
  </si>
  <si>
    <t>$G$8&gt;=0</t>
  </si>
  <si>
    <t>Product 6</t>
  </si>
  <si>
    <t>Worksheet: [Aniruddha-30945305-2ndSem2020FIT5097.xlsx]1h</t>
  </si>
  <si>
    <t>$H$8</t>
  </si>
  <si>
    <t>Units to mix Product 6</t>
  </si>
  <si>
    <t>$I$14</t>
  </si>
  <si>
    <t>$I$15</t>
  </si>
  <si>
    <t>$I$16</t>
  </si>
  <si>
    <t>$I$17</t>
  </si>
  <si>
    <t>$I$18</t>
  </si>
  <si>
    <t>$I$19</t>
  </si>
  <si>
    <t>Report Created: 8/10/2020 9:31:15 PM</t>
  </si>
  <si>
    <t>Set Up Cost</t>
  </si>
  <si>
    <t>Linking Constraints</t>
  </si>
  <si>
    <t>Units to mix (X)</t>
  </si>
  <si>
    <t>Binary Variables (Y)</t>
  </si>
  <si>
    <t>e2c</t>
  </si>
  <si>
    <t>e2c - 1</t>
  </si>
  <si>
    <t xml:space="preserve">e2c </t>
  </si>
  <si>
    <t>Upper Bound</t>
  </si>
  <si>
    <t>Total Used</t>
  </si>
  <si>
    <t>Lnking Constraint</t>
  </si>
  <si>
    <t>Overall Total Cost</t>
  </si>
  <si>
    <t>Cost of using Edge</t>
  </si>
  <si>
    <t>Total Cost Using Edges</t>
  </si>
  <si>
    <t>For X3 :</t>
  </si>
  <si>
    <t>Minimum Value</t>
  </si>
  <si>
    <t>Maximum Value</t>
  </si>
  <si>
    <t>Product</t>
  </si>
  <si>
    <t>M Value</t>
  </si>
  <si>
    <t>Linking Constraint</t>
  </si>
  <si>
    <t>Product 2 : Quantities</t>
  </si>
  <si>
    <t>Binary Variable</t>
  </si>
  <si>
    <t>Units to Mix (X2)</t>
  </si>
  <si>
    <t>Product 4 : Quantities</t>
  </si>
  <si>
    <t>Units to Mix (X4)</t>
  </si>
  <si>
    <t>Total Binary (&lt;=1)</t>
  </si>
  <si>
    <t>X1 = X2</t>
  </si>
  <si>
    <t>X4 = X5</t>
  </si>
  <si>
    <t>Y1 = Y2</t>
  </si>
  <si>
    <t>Y4 = Y5</t>
  </si>
  <si>
    <t xml:space="preserve">Y1 + Y3 &lt;= 1 </t>
  </si>
  <si>
    <t>Y2 + Y3 &lt;= 1</t>
  </si>
  <si>
    <t>X5 : Lower Bound</t>
  </si>
  <si>
    <t>Product Profit</t>
  </si>
  <si>
    <t>X5 : Upper Bound</t>
  </si>
  <si>
    <t>A</t>
  </si>
  <si>
    <t>B</t>
  </si>
  <si>
    <t>C</t>
  </si>
  <si>
    <t>C(AB)</t>
  </si>
  <si>
    <t>C(AC)</t>
  </si>
  <si>
    <t>C(BC)</t>
  </si>
  <si>
    <t>D</t>
  </si>
  <si>
    <t>C(BD)</t>
  </si>
  <si>
    <t>C(CD)</t>
  </si>
  <si>
    <t>(-S)</t>
  </si>
  <si>
    <t>SUM(E6:E11)</t>
  </si>
  <si>
    <t>Worksheet: [Gayu_Copy.xlsx]1(k and l)</t>
  </si>
  <si>
    <t>Report Created: 16/10/2020 5:06:53 AM</t>
  </si>
  <si>
    <t>X3_Multiple_of_50</t>
  </si>
  <si>
    <t>(&lt;=0)</t>
  </si>
  <si>
    <t>(&gt;=0)</t>
  </si>
  <si>
    <t xml:space="preserve">Y3 = Y5 </t>
  </si>
  <si>
    <t>(&lt;=1)</t>
  </si>
  <si>
    <t>Products (1, 3 and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</si>
</sst>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6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3" xfId="0" applyFill="1" applyBorder="1"/>
    <xf numFmtId="0" fontId="0" fillId="0" borderId="5" xfId="0" applyFill="1" applyBorder="1"/>
    <xf numFmtId="164" fontId="0" fillId="0" borderId="6" xfId="0" applyNumberFormat="1" applyBorder="1" applyAlignment="1">
      <alignment horizontal="center"/>
    </xf>
    <xf numFmtId="6" fontId="0" fillId="0" borderId="4" xfId="0" applyNumberFormat="1" applyBorder="1" applyAlignment="1">
      <alignment horizontal="center" vertical="center"/>
    </xf>
    <xf numFmtId="8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  <xf numFmtId="0" fontId="0" fillId="0" borderId="9" xfId="0" applyFill="1" applyBorder="1"/>
    <xf numFmtId="8" fontId="0" fillId="0" borderId="10" xfId="0" applyNumberFormat="1" applyBorder="1" applyAlignment="1">
      <alignment horizontal="center" vertical="center"/>
    </xf>
    <xf numFmtId="0" fontId="1" fillId="5" borderId="11" xfId="0" applyFont="1" applyFill="1" applyBorder="1"/>
    <xf numFmtId="8" fontId="1" fillId="3" borderId="12" xfId="0" applyNumberFormat="1" applyFont="1" applyFill="1" applyBorder="1" applyAlignment="1">
      <alignment horizontal="center" vertical="center"/>
    </xf>
    <xf numFmtId="8" fontId="1" fillId="6" borderId="1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/>
    <xf numFmtId="0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5" xfId="0" applyFont="1" applyBorder="1"/>
    <xf numFmtId="0" fontId="0" fillId="0" borderId="6" xfId="0" applyFill="1" applyBorder="1" applyAlignment="1">
      <alignment horizontal="center" vertical="center"/>
    </xf>
    <xf numFmtId="0" fontId="1" fillId="0" borderId="7" xfId="0" applyFont="1" applyBorder="1"/>
    <xf numFmtId="0" fontId="0" fillId="0" borderId="8" xfId="0" applyFill="1" applyBorder="1" applyAlignment="1">
      <alignment horizontal="center" vertical="center"/>
    </xf>
    <xf numFmtId="0" fontId="0" fillId="0" borderId="11" xfId="0" applyBorder="1"/>
    <xf numFmtId="0" fontId="1" fillId="0" borderId="18" xfId="0" applyFont="1" applyBorder="1"/>
    <xf numFmtId="0" fontId="1" fillId="0" borderId="17" xfId="0" applyFont="1" applyBorder="1" applyAlignment="1">
      <alignment horizontal="left" vertical="center" wrapText="1"/>
    </xf>
    <xf numFmtId="0" fontId="1" fillId="0" borderId="17" xfId="0" applyFont="1" applyBorder="1"/>
    <xf numFmtId="0" fontId="0" fillId="0" borderId="16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1" fillId="7" borderId="16" xfId="0" applyNumberFormat="1" applyFont="1" applyFill="1" applyBorder="1" applyAlignment="1">
      <alignment horizontal="center" vertical="center"/>
    </xf>
    <xf numFmtId="0" fontId="0" fillId="0" borderId="21" xfId="0" applyFill="1" applyBorder="1" applyAlignment="1"/>
    <xf numFmtId="0" fontId="0" fillId="0" borderId="22" xfId="0" applyFill="1" applyBorder="1" applyAlignment="1"/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23" xfId="0" applyFont="1" applyFill="1" applyBorder="1" applyAlignment="1">
      <alignment horizontal="center"/>
    </xf>
    <xf numFmtId="164" fontId="0" fillId="0" borderId="22" xfId="0" applyNumberFormat="1" applyFill="1" applyBorder="1" applyAlignment="1"/>
    <xf numFmtId="0" fontId="0" fillId="0" borderId="21" xfId="0" applyNumberFormat="1" applyFill="1" applyBorder="1" applyAlignment="1"/>
    <xf numFmtId="0" fontId="0" fillId="0" borderId="22" xfId="0" applyNumberFormat="1" applyFill="1" applyBorder="1" applyAlignment="1"/>
    <xf numFmtId="0" fontId="0" fillId="0" borderId="25" xfId="0" applyBorder="1"/>
    <xf numFmtId="164" fontId="1" fillId="7" borderId="2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6" xfId="0" applyBorder="1"/>
    <xf numFmtId="164" fontId="1" fillId="2" borderId="2" xfId="0" applyNumberFormat="1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" fillId="0" borderId="11" xfId="0" applyFont="1" applyBorder="1"/>
    <xf numFmtId="164" fontId="1" fillId="2" borderId="12" xfId="0" applyNumberFormat="1" applyFon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64" fontId="1" fillId="7" borderId="8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13" xfId="0" applyFont="1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0" fillId="11" borderId="8" xfId="0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/>
    </xf>
    <xf numFmtId="164" fontId="0" fillId="7" borderId="14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18" xfId="0" applyFont="1" applyBorder="1" applyAlignment="1">
      <alignment horizontal="left" vertical="top"/>
    </xf>
    <xf numFmtId="0" fontId="0" fillId="0" borderId="12" xfId="0" applyBorder="1"/>
    <xf numFmtId="0" fontId="0" fillId="0" borderId="29" xfId="0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1" fillId="0" borderId="33" xfId="0" applyFont="1" applyBorder="1" applyAlignment="1">
      <alignment horizontal="left" vertical="top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/>
    <xf numFmtId="0" fontId="0" fillId="0" borderId="2" xfId="0" applyBorder="1"/>
    <xf numFmtId="0" fontId="1" fillId="0" borderId="37" xfId="0" applyFont="1" applyBorder="1"/>
    <xf numFmtId="0" fontId="1" fillId="0" borderId="12" xfId="0" applyFont="1" applyBorder="1"/>
    <xf numFmtId="164" fontId="1" fillId="7" borderId="34" xfId="0" applyNumberFormat="1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6" borderId="11" xfId="0" applyFont="1" applyFill="1" applyBorder="1" applyAlignment="1"/>
    <xf numFmtId="0" fontId="1" fillId="6" borderId="18" xfId="0" applyFont="1" applyFill="1" applyBorder="1" applyAlignment="1"/>
    <xf numFmtId="0" fontId="1" fillId="6" borderId="12" xfId="0" applyFont="1" applyFill="1" applyBorder="1" applyAlignment="1"/>
    <xf numFmtId="0" fontId="1" fillId="9" borderId="15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/>
    <xf numFmtId="0" fontId="0" fillId="0" borderId="15" xfId="0" applyBorder="1"/>
    <xf numFmtId="164" fontId="0" fillId="0" borderId="16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10" borderId="12" xfId="0" applyFont="1" applyFill="1" applyBorder="1"/>
    <xf numFmtId="0" fontId="0" fillId="0" borderId="39" xfId="0" applyBorder="1"/>
    <xf numFmtId="0" fontId="1" fillId="0" borderId="2" xfId="0" applyFont="1" applyBorder="1"/>
    <xf numFmtId="164" fontId="1" fillId="2" borderId="4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16" xfId="0" applyNumberFormat="1" applyBorder="1" applyAlignment="1">
      <alignment horizontal="center"/>
    </xf>
    <xf numFmtId="0" fontId="1" fillId="4" borderId="3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9" fontId="0" fillId="0" borderId="8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2" borderId="2" xfId="0" applyFont="1" applyFill="1" applyBorder="1"/>
    <xf numFmtId="0" fontId="0" fillId="0" borderId="35" xfId="0" applyBorder="1"/>
    <xf numFmtId="0" fontId="0" fillId="0" borderId="33" xfId="0" applyBorder="1"/>
    <xf numFmtId="0" fontId="0" fillId="0" borderId="34" xfId="0" applyBorder="1"/>
    <xf numFmtId="6" fontId="0" fillId="0" borderId="42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4" fontId="0" fillId="0" borderId="43" xfId="0" applyNumberFormat="1" applyBorder="1" applyAlignment="1">
      <alignment horizontal="center" vertical="center"/>
    </xf>
    <xf numFmtId="164" fontId="1" fillId="7" borderId="44" xfId="0" applyNumberFormat="1" applyFont="1" applyFill="1" applyBorder="1" applyAlignment="1">
      <alignment horizontal="center" vertical="center"/>
    </xf>
    <xf numFmtId="0" fontId="0" fillId="0" borderId="45" xfId="0" applyBorder="1"/>
    <xf numFmtId="0" fontId="0" fillId="0" borderId="46" xfId="0" applyBorder="1"/>
    <xf numFmtId="0" fontId="1" fillId="0" borderId="47" xfId="0" applyFont="1" applyBorder="1" applyAlignment="1">
      <alignment horizontal="left" vertical="top"/>
    </xf>
    <xf numFmtId="0" fontId="1" fillId="0" borderId="47" xfId="0" applyFont="1" applyBorder="1"/>
    <xf numFmtId="0" fontId="0" fillId="0" borderId="47" xfId="0" applyBorder="1"/>
    <xf numFmtId="0" fontId="0" fillId="0" borderId="24" xfId="0" applyBorder="1"/>
    <xf numFmtId="0" fontId="1" fillId="6" borderId="18" xfId="0" applyFont="1" applyFill="1" applyBorder="1" applyAlignme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1" fillId="6" borderId="11" xfId="0" applyFont="1" applyFill="1" applyBorder="1"/>
    <xf numFmtId="0" fontId="1" fillId="6" borderId="18" xfId="0" applyFont="1" applyFill="1" applyBorder="1"/>
    <xf numFmtId="0" fontId="1" fillId="6" borderId="30" xfId="0" applyFont="1" applyFill="1" applyBorder="1" applyAlignment="1">
      <alignment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 vertical="center" wrapText="1"/>
    </xf>
    <xf numFmtId="0" fontId="1" fillId="6" borderId="37" xfId="0" applyFont="1" applyFill="1" applyBorder="1"/>
    <xf numFmtId="0" fontId="1" fillId="6" borderId="12" xfId="0" applyFont="1" applyFill="1" applyBorder="1"/>
    <xf numFmtId="0" fontId="1" fillId="9" borderId="36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35" xfId="0" applyFont="1" applyBorder="1" applyAlignment="1">
      <alignment horizontal="left" vertical="top"/>
    </xf>
    <xf numFmtId="0" fontId="1" fillId="0" borderId="3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33" xfId="0" applyFont="1" applyFill="1" applyBorder="1" applyAlignment="1">
      <alignment horizontal="left" vertical="top"/>
    </xf>
    <xf numFmtId="0" fontId="1" fillId="0" borderId="34" xfId="0" applyFont="1" applyBorder="1" applyAlignment="1">
      <alignment horizontal="left" vertical="top"/>
    </xf>
    <xf numFmtId="0" fontId="1" fillId="0" borderId="37" xfId="0" applyFont="1" applyBorder="1" applyAlignment="1">
      <alignment horizontal="left" vertical="top"/>
    </xf>
    <xf numFmtId="0" fontId="1" fillId="6" borderId="49" xfId="0" applyFont="1" applyFill="1" applyBorder="1" applyAlignment="1">
      <alignment horizontal="center" vertical="center"/>
    </xf>
    <xf numFmtId="0" fontId="1" fillId="6" borderId="44" xfId="0" applyFont="1" applyFill="1" applyBorder="1" applyAlignment="1">
      <alignment horizontal="center" vertical="center"/>
    </xf>
    <xf numFmtId="0" fontId="1" fillId="0" borderId="33" xfId="0" applyFont="1" applyBorder="1"/>
    <xf numFmtId="0" fontId="1" fillId="0" borderId="34" xfId="0" applyFont="1" applyBorder="1"/>
    <xf numFmtId="0" fontId="1" fillId="6" borderId="3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top"/>
    </xf>
    <xf numFmtId="0" fontId="1" fillId="0" borderId="3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6" borderId="32" xfId="0" applyFont="1" applyFill="1" applyBorder="1" applyAlignment="1">
      <alignment horizontal="left" vertical="top"/>
    </xf>
    <xf numFmtId="0" fontId="1" fillId="6" borderId="34" xfId="0" applyFont="1" applyFill="1" applyBorder="1" applyAlignment="1">
      <alignment horizontal="left" vertical="center" wrapText="1"/>
    </xf>
    <xf numFmtId="0" fontId="1" fillId="6" borderId="32" xfId="0" applyFont="1" applyFill="1" applyBorder="1" applyAlignment="1">
      <alignment horizontal="center" vertical="center"/>
    </xf>
    <xf numFmtId="0" fontId="0" fillId="0" borderId="13" xfId="0" applyBorder="1"/>
    <xf numFmtId="0" fontId="0" fillId="0" borderId="4" xfId="0" applyBorder="1"/>
    <xf numFmtId="0" fontId="0" fillId="0" borderId="39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4" xfId="0" applyFont="1" applyBorder="1" applyAlignment="1">
      <alignment horizontal="left" vertical="top"/>
    </xf>
    <xf numFmtId="0" fontId="0" fillId="0" borderId="49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top"/>
    </xf>
    <xf numFmtId="0" fontId="1" fillId="6" borderId="50" xfId="0" applyFont="1" applyFill="1" applyBorder="1" applyAlignment="1">
      <alignment horizontal="center" vertical="center"/>
    </xf>
    <xf numFmtId="0" fontId="0" fillId="0" borderId="32" xfId="0" applyBorder="1"/>
    <xf numFmtId="164" fontId="0" fillId="0" borderId="25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0" xfId="0" applyBorder="1"/>
    <xf numFmtId="0" fontId="1" fillId="9" borderId="28" xfId="0" applyFont="1" applyFill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0" fontId="0" fillId="0" borderId="1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54" xfId="0" applyBorder="1"/>
    <xf numFmtId="164" fontId="0" fillId="0" borderId="55" xfId="0" applyNumberForma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0" borderId="56" xfId="0" applyFont="1" applyBorder="1"/>
    <xf numFmtId="164" fontId="0" fillId="0" borderId="57" xfId="0" applyNumberFormat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1" fillId="9" borderId="33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2" fontId="0" fillId="0" borderId="0" xfId="0" applyNumberFormat="1"/>
    <xf numFmtId="2" fontId="1" fillId="7" borderId="34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45" xfId="0" applyFont="1" applyBorder="1"/>
    <xf numFmtId="0" fontId="0" fillId="0" borderId="58" xfId="0" applyBorder="1" applyAlignment="1">
      <alignment horizontal="center" vertical="center"/>
    </xf>
    <xf numFmtId="0" fontId="0" fillId="0" borderId="58" xfId="0" applyBorder="1"/>
    <xf numFmtId="0" fontId="0" fillId="0" borderId="2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801686</xdr:colOff>
      <xdr:row>5</xdr:row>
      <xdr:rowOff>182563</xdr:rowOff>
    </xdr:from>
    <xdr:to>
      <xdr:col>11</xdr:col>
      <xdr:colOff>412748</xdr:colOff>
      <xdr:row>6</xdr:row>
      <xdr:rowOff>317500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7F27D5A4-D70E-436B-8180-761D6EF2FCAF}"/>
            </a:ext>
          </a:extLst>
        </xdr:cNvPr>
        <xdr:cNvSpPr/>
      </xdr:nvSpPr>
      <xdr:spPr>
        <a:xfrm>
          <a:off x="6810374" y="1103313"/>
          <a:ext cx="2071687" cy="325437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>
              <a:solidFill>
                <a:sysClr val="windowText" lastClr="000000"/>
              </a:solidFill>
            </a:rPr>
            <a:t>= SUMPRODUCT(C7:G7,C8:G8)</a:t>
          </a:r>
        </a:p>
      </xdr:txBody>
    </xdr:sp>
    <xdr:clientData/>
  </xdr:twoCellAnchor>
  <xdr:twoCellAnchor>
    <xdr:from>
      <xdr:col>8</xdr:col>
      <xdr:colOff>134937</xdr:colOff>
      <xdr:row>6</xdr:row>
      <xdr:rowOff>182563</xdr:rowOff>
    </xdr:from>
    <xdr:to>
      <xdr:col>8</xdr:col>
      <xdr:colOff>722312</xdr:colOff>
      <xdr:row>6</xdr:row>
      <xdr:rowOff>238125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5F30F54-9870-42C3-A97F-B9F8B22D6A8D}"/>
            </a:ext>
          </a:extLst>
        </xdr:cNvPr>
        <xdr:cNvCxnSpPr/>
      </xdr:nvCxnSpPr>
      <xdr:spPr>
        <a:xfrm flipH="1">
          <a:off x="6143625" y="1293813"/>
          <a:ext cx="587375" cy="5556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700088</xdr:colOff>
      <xdr:row>8</xdr:row>
      <xdr:rowOff>134938</xdr:rowOff>
    </xdr:from>
    <xdr:to>
      <xdr:col>9</xdr:col>
      <xdr:colOff>111124</xdr:colOff>
      <xdr:row>10</xdr:row>
      <xdr:rowOff>112713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9304F87-51EF-41D1-9069-EE45963EED07}"/>
            </a:ext>
          </a:extLst>
        </xdr:cNvPr>
        <xdr:cNvCxnSpPr/>
      </xdr:nvCxnSpPr>
      <xdr:spPr>
        <a:xfrm flipH="1">
          <a:off x="5446713" y="1809751"/>
          <a:ext cx="1911349" cy="342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581023</xdr:colOff>
      <xdr:row>8</xdr:row>
      <xdr:rowOff>71437</xdr:rowOff>
    </xdr:from>
    <xdr:to>
      <xdr:col>12</xdr:col>
      <xdr:colOff>150813</xdr:colOff>
      <xdr:row>10</xdr:row>
      <xdr:rowOff>9525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B09A4699-29C6-4F8E-97A3-4784023CD217}"/>
            </a:ext>
          </a:extLst>
        </xdr:cNvPr>
        <xdr:cNvSpPr/>
      </xdr:nvSpPr>
      <xdr:spPr>
        <a:xfrm>
          <a:off x="6589711" y="1746250"/>
          <a:ext cx="2641602" cy="303213"/>
        </a:xfrm>
        <a:prstGeom prst="roundRect">
          <a:avLst/>
        </a:prstGeom>
        <a:solidFill>
          <a:srgbClr val="FFFF00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AU" sz="1100" b="1">
              <a:solidFill>
                <a:sysClr val="windowText" lastClr="000000"/>
              </a:solidFill>
            </a:rPr>
            <a:t>= SUMPRODUCT(C14:G14,$C$8:$G$8)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214311</xdr:colOff>
      <xdr:row>4</xdr:row>
      <xdr:rowOff>39688</xdr:rowOff>
    </xdr:from>
    <xdr:to>
      <xdr:col>12</xdr:col>
      <xdr:colOff>460374</xdr:colOff>
      <xdr:row>8</xdr:row>
      <xdr:rowOff>142875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780862B0-752D-4757-96D1-F796226AB682}"/>
            </a:ext>
          </a:extLst>
        </xdr:cNvPr>
        <xdr:cNvSpPr txBox="1">
          <a:spLocks noChangeArrowheads="1"/>
        </xdr:cNvSpPr>
      </xdr:nvSpPr>
      <xdr:spPr bwMode="auto">
        <a:xfrm>
          <a:off x="6222999" y="769938"/>
          <a:ext cx="3317875" cy="103981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 : Resource Availability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 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 Non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- Negativity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= integer        : Integer Constraint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	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71436</xdr:colOff>
      <xdr:row>4</xdr:row>
      <xdr:rowOff>79375</xdr:rowOff>
    </xdr:from>
    <xdr:to>
      <xdr:col>14</xdr:col>
      <xdr:colOff>55563</xdr:colOff>
      <xdr:row>11</xdr:row>
      <xdr:rowOff>158750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AEA61224-6C8E-44CC-B793-32A7BF1B53ED}"/>
            </a:ext>
          </a:extLst>
        </xdr:cNvPr>
        <xdr:cNvSpPr txBox="1">
          <a:spLocks noChangeArrowheads="1"/>
        </xdr:cNvSpPr>
      </xdr:nvSpPr>
      <xdr:spPr bwMode="auto">
        <a:xfrm>
          <a:off x="6508749" y="809625"/>
          <a:ext cx="4278314" cy="13890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H13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C8:G9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H18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:H23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I18:I23 : Resource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Availability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C8:G9 &gt;= 0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   : Non-Negativity Constraint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= integer        : Integer Constraint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C11:G11 &lt;= 0            : Linking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C9:G9 binary            : Binary Constraint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	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476247</xdr:colOff>
      <xdr:row>3</xdr:row>
      <xdr:rowOff>134937</xdr:rowOff>
    </xdr:from>
    <xdr:to>
      <xdr:col>14</xdr:col>
      <xdr:colOff>63500</xdr:colOff>
      <xdr:row>13</xdr:row>
      <xdr:rowOff>55562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B5AC7C86-AFAC-473A-8654-DF8C6C6C33BA}"/>
            </a:ext>
          </a:extLst>
        </xdr:cNvPr>
        <xdr:cNvSpPr txBox="1">
          <a:spLocks noChangeArrowheads="1"/>
        </xdr:cNvSpPr>
      </xdr:nvSpPr>
      <xdr:spPr bwMode="auto">
        <a:xfrm>
          <a:off x="6913560" y="682625"/>
          <a:ext cx="3881440" cy="17780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H12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C8:G8,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C9:G9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H17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:H22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I17:I22 : Resource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Availability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D26 &gt;= 0                   : Minimum value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D27 &lt;= 0                   : Maximum Value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C8:G9 &gt;= 0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   : Non-Negativity Constraint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= integer       : Integer Constraint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C10:G10 &lt;= 0           : Linking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C9:G9 binary            : Binary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C9:G9 &gt;=0                 : Non - Negativity Constraint </a:t>
          </a: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	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476247</xdr:colOff>
      <xdr:row>3</xdr:row>
      <xdr:rowOff>134936</xdr:rowOff>
    </xdr:from>
    <xdr:to>
      <xdr:col>14</xdr:col>
      <xdr:colOff>571500</xdr:colOff>
      <xdr:row>13</xdr:row>
      <xdr:rowOff>166686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0C8570D4-C4B3-4368-9620-921FB4344040}"/>
            </a:ext>
          </a:extLst>
        </xdr:cNvPr>
        <xdr:cNvSpPr txBox="1">
          <a:spLocks noChangeArrowheads="1"/>
        </xdr:cNvSpPr>
      </xdr:nvSpPr>
      <xdr:spPr bwMode="auto">
        <a:xfrm>
          <a:off x="6913560" y="682624"/>
          <a:ext cx="4389440" cy="18891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H12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C8:G8,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C9:G9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H17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:H22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I17:I22 : Resource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Availability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D26 &gt;= 0                   : Minimum value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D27 &lt;= 0                   : Maximum Value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C8:G9 &gt;= 0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   : Non-Negativity Constraint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= integer       : Integer Constraint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C10:G10 &lt;= 0           : Linking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C9:G9 binary            : Binary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C9:G9 &gt;=0                 : Non - Negativity Constraint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C29 = 0                      : X3 Should be a multiple of 50</a:t>
          </a: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	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7936</xdr:colOff>
      <xdr:row>1</xdr:row>
      <xdr:rowOff>7937</xdr:rowOff>
    </xdr:from>
    <xdr:to>
      <xdr:col>13</xdr:col>
      <xdr:colOff>47626</xdr:colOff>
      <xdr:row>9</xdr:row>
      <xdr:rowOff>111125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92FCDEA2-9194-42B1-B1B4-5EE42CFF254C}"/>
            </a:ext>
          </a:extLst>
        </xdr:cNvPr>
        <xdr:cNvSpPr txBox="1">
          <a:spLocks noChangeArrowheads="1"/>
        </xdr:cNvSpPr>
      </xdr:nvSpPr>
      <xdr:spPr bwMode="auto">
        <a:xfrm>
          <a:off x="5714999" y="190500"/>
          <a:ext cx="3413127" cy="1785938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900" b="1" i="0" strike="noStrike">
              <a:solidFill>
                <a:srgbClr val="000000"/>
              </a:solidFill>
              <a:latin typeface="Fixedsys"/>
            </a:rPr>
            <a:t>Maximize   H23</a:t>
          </a:r>
        </a:p>
        <a:p>
          <a:pPr algn="l" rtl="0">
            <a:defRPr sz="1000"/>
          </a:pPr>
          <a:r>
            <a:rPr lang="en-AU" sz="900" b="1" i="0" strike="noStrike">
              <a:solidFill>
                <a:srgbClr val="000000"/>
              </a:solidFill>
              <a:latin typeface="Fixedsys"/>
            </a:rPr>
            <a:t>By changing: C4:G4,</a:t>
          </a: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C5:G5</a:t>
          </a:r>
          <a:endParaRPr lang="en-AU" sz="9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9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014</a:t>
          </a:r>
          <a:r>
            <a:rPr lang="en-AU" sz="900" b="1" i="0" strike="noStrike">
              <a:solidFill>
                <a:srgbClr val="000000"/>
              </a:solidFill>
              <a:latin typeface="Fixedsys"/>
            </a:rPr>
            <a:t>:019</a:t>
          </a: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&lt;= P14</a:t>
          </a:r>
          <a:r>
            <a:rPr lang="en-AU" sz="900" b="1" i="0" strike="noStrike">
              <a:solidFill>
                <a:srgbClr val="000000"/>
              </a:solidFill>
              <a:latin typeface="Fixedsys"/>
            </a:rPr>
            <a:t>:P19: Resource</a:t>
          </a: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Availability Constraint </a:t>
          </a:r>
          <a:endParaRPr lang="en-AU" sz="9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900" b="1" i="0" strike="noStrike">
              <a:solidFill>
                <a:srgbClr val="000000"/>
              </a:solidFill>
              <a:latin typeface="Fixedsys"/>
            </a:rPr>
            <a:t>             C4:G4 &gt;= 0</a:t>
          </a: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   : Non-Negativity Constraint</a:t>
          </a:r>
          <a:r>
            <a:rPr lang="en-AU" sz="9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r>
            <a:rPr lang="en-AU" sz="900" b="1" i="0" strike="noStrike">
              <a:solidFill>
                <a:srgbClr val="000000"/>
              </a:solidFill>
              <a:latin typeface="Fixedsys"/>
            </a:rPr>
            <a:t>             C4:G4</a:t>
          </a: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= integer       : Integer Constraint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D8:D10 &lt;= 0             : Linking Constraint for Product 1,3 and 5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C5,E5, G5 = binary   : Binary Constraint 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C14 &lt;=1                     : Product 2 Constraint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C19 &lt;=1                     : Product 4 Constraint 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C14 = D5                    : Amount of 2 Produced </a:t>
          </a: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C19 = F5                    : Amount of 4 Produced </a:t>
          </a:r>
        </a:p>
        <a:p>
          <a:pPr algn="l" rtl="0">
            <a:defRPr sz="1000"/>
          </a:pPr>
          <a:endParaRPr lang="en-AU" sz="9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9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9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900" b="1" i="0" strike="noStrike">
              <a:solidFill>
                <a:srgbClr val="000000"/>
              </a:solidFill>
              <a:latin typeface="Fixedsys"/>
            </a:rPr>
            <a:t>	 </a:t>
          </a:r>
        </a:p>
        <a:p>
          <a:pPr algn="l" rtl="0">
            <a:defRPr sz="1000"/>
          </a:pPr>
          <a:endParaRPr lang="en-AU" sz="9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900" b="1" i="0" strike="noStrike" baseline="0">
              <a:solidFill>
                <a:srgbClr val="000000"/>
              </a:solidFill>
              <a:latin typeface="Fixedsys"/>
            </a:rPr>
            <a:t>             </a:t>
          </a:r>
          <a:endParaRPr lang="en-AU" sz="9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7936</xdr:colOff>
      <xdr:row>0</xdr:row>
      <xdr:rowOff>23813</xdr:rowOff>
    </xdr:from>
    <xdr:to>
      <xdr:col>13</xdr:col>
      <xdr:colOff>119063</xdr:colOff>
      <xdr:row>10</xdr:row>
      <xdr:rowOff>63501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B4DAD60D-B1A5-4CA4-AFE3-0BFF08D0BF4C}"/>
            </a:ext>
          </a:extLst>
        </xdr:cNvPr>
        <xdr:cNvSpPr txBox="1">
          <a:spLocks noChangeArrowheads="1"/>
        </xdr:cNvSpPr>
      </xdr:nvSpPr>
      <xdr:spPr bwMode="auto">
        <a:xfrm>
          <a:off x="5714999" y="23813"/>
          <a:ext cx="3484564" cy="2079626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700" b="1" i="0" strike="noStrike">
              <a:solidFill>
                <a:srgbClr val="000000"/>
              </a:solidFill>
              <a:latin typeface="Fixedsys"/>
            </a:rPr>
            <a:t>Maximise:   O23</a:t>
          </a:r>
        </a:p>
        <a:p>
          <a:pPr algn="l" rtl="0">
            <a:defRPr sz="1000"/>
          </a:pPr>
          <a:r>
            <a:rPr lang="en-AU" sz="700" b="1" i="0" strike="noStrike">
              <a:solidFill>
                <a:srgbClr val="000000"/>
              </a:solidFill>
              <a:latin typeface="Fixedsys"/>
            </a:rPr>
            <a:t>By changing: C4:G5</a:t>
          </a:r>
        </a:p>
        <a:p>
          <a:pPr algn="l" rtl="0">
            <a:defRPr sz="1000"/>
          </a:pPr>
          <a:r>
            <a:rPr lang="en-AU" sz="7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O14</a:t>
          </a:r>
          <a:r>
            <a:rPr lang="en-AU" sz="700" b="1" i="0">
              <a:effectLst/>
              <a:latin typeface="+mn-lt"/>
              <a:ea typeface="+mn-ea"/>
              <a:cs typeface="+mn-cs"/>
            </a:rPr>
            <a:t>:O19</a:t>
          </a:r>
          <a:r>
            <a:rPr lang="en-AU" sz="700" b="1" i="0" baseline="0">
              <a:effectLst/>
              <a:latin typeface="+mn-lt"/>
              <a:ea typeface="+mn-ea"/>
              <a:cs typeface="+mn-cs"/>
            </a:rPr>
            <a:t> &lt;= P</a:t>
          </a:r>
          <a:r>
            <a:rPr lang="en-AU" sz="700" b="1" i="0">
              <a:effectLst/>
              <a:latin typeface="+mn-lt"/>
              <a:ea typeface="+mn-ea"/>
              <a:cs typeface="+mn-cs"/>
            </a:rPr>
            <a:t>14:P19 : Resource</a:t>
          </a:r>
          <a:r>
            <a:rPr lang="en-AU" sz="700" b="1" i="0" baseline="0">
              <a:effectLst/>
              <a:latin typeface="+mn-lt"/>
              <a:ea typeface="+mn-ea"/>
              <a:cs typeface="+mn-cs"/>
            </a:rPr>
            <a:t> Availability Constraint </a:t>
          </a:r>
          <a:endParaRPr lang="en-AU" sz="700">
            <a:effectLst/>
          </a:endParaRP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D22 &gt;= 0                   : Minimum value constraint </a:t>
          </a:r>
          <a:endParaRPr lang="en-AU" sz="700">
            <a:effectLst/>
          </a:endParaRP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D23 &lt;= 0                   : Maximum Value constraint </a:t>
          </a:r>
          <a:endParaRPr lang="en-AU" sz="700">
            <a:effectLst/>
          </a:endParaRPr>
        </a:p>
        <a:p>
          <a:pPr rtl="0"/>
          <a:r>
            <a:rPr lang="en-AU" sz="700" b="1" i="0">
              <a:effectLst/>
              <a:latin typeface="+mn-lt"/>
              <a:ea typeface="+mn-ea"/>
              <a:cs typeface="+mn-cs"/>
            </a:rPr>
            <a:t>             C4:G5 &gt;= 0</a:t>
          </a:r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   : Non-Negativity Constraint</a:t>
          </a:r>
          <a:r>
            <a:rPr lang="en-AU" sz="700" b="1" i="0">
              <a:effectLst/>
              <a:latin typeface="+mn-lt"/>
              <a:ea typeface="+mn-ea"/>
              <a:cs typeface="+mn-cs"/>
            </a:rPr>
            <a:t>                 </a:t>
          </a:r>
          <a:endParaRPr lang="en-AU" sz="700">
            <a:effectLst/>
          </a:endParaRPr>
        </a:p>
        <a:p>
          <a:pPr rtl="0"/>
          <a:r>
            <a:rPr lang="en-AU" sz="700" b="1" i="0">
              <a:effectLst/>
              <a:latin typeface="+mn-lt"/>
              <a:ea typeface="+mn-ea"/>
              <a:cs typeface="+mn-cs"/>
            </a:rPr>
            <a:t>             C4:G4</a:t>
          </a:r>
          <a:r>
            <a:rPr lang="en-AU" sz="700" b="1" i="0" baseline="0">
              <a:effectLst/>
              <a:latin typeface="+mn-lt"/>
              <a:ea typeface="+mn-ea"/>
              <a:cs typeface="+mn-cs"/>
            </a:rPr>
            <a:t> = integer       : Integer Constraint</a:t>
          </a:r>
          <a:endParaRPr lang="en-AU" sz="700">
            <a:effectLst/>
          </a:endParaRP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D8:D12 &lt;= 0             : Linking Constraint </a:t>
          </a:r>
          <a:endParaRPr lang="en-AU" sz="700">
            <a:effectLst/>
          </a:endParaRP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C5:G5 binary            : Binary Constraint </a:t>
          </a:r>
          <a:endParaRPr lang="en-AU" sz="700">
            <a:effectLst/>
          </a:endParaRP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C5:G5 &gt;=0                 : Non - Negativity Constraint 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C4 = D4                      : X1 Amount = X2 Amount 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C5 = D5                      : Y1 = Y2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F4 = G4                      : X4 Amount = X5 Amount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F5 = G5                      : Y4 = Y5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E5 = G5                      : Y3 = Y5</a:t>
          </a:r>
        </a:p>
        <a:p>
          <a:pPr rtl="0"/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C19 &lt;=1                     : If Product 3 is produced, Product 1 is not produced </a:t>
          </a:r>
        </a:p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AU" sz="700" b="1" i="0" baseline="0">
              <a:effectLst/>
              <a:latin typeface="+mn-lt"/>
              <a:ea typeface="+mn-ea"/>
              <a:cs typeface="+mn-cs"/>
            </a:rPr>
            <a:t>             C20 &lt;=1                     : If Product 3 is produced, Product 2 is not produced </a:t>
          </a:r>
          <a:endParaRPr lang="en-AU" sz="700">
            <a:effectLst/>
          </a:endParaRPr>
        </a:p>
        <a:p>
          <a:pPr rtl="0"/>
          <a:endParaRPr lang="en-AU" sz="700">
            <a:effectLst/>
          </a:endParaRPr>
        </a:p>
        <a:p>
          <a:pPr algn="l" rtl="0">
            <a:defRPr sz="1000"/>
          </a:pPr>
          <a:endParaRPr lang="en-AU" sz="7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endParaRPr lang="en-AU" sz="7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700" b="1" i="0" strike="noStrike">
              <a:solidFill>
                <a:srgbClr val="000000"/>
              </a:solidFill>
              <a:latin typeface="Fixedsys"/>
            </a:rPr>
            <a:t>	 </a:t>
          </a:r>
        </a:p>
        <a:p>
          <a:pPr algn="l" rtl="0">
            <a:defRPr sz="1000"/>
          </a:pPr>
          <a:endParaRPr lang="en-AU" sz="7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700" b="1" i="0" strike="noStrike" baseline="0">
              <a:solidFill>
                <a:srgbClr val="000000"/>
              </a:solidFill>
              <a:latin typeface="Fixedsys"/>
            </a:rPr>
            <a:t>             </a:t>
          </a:r>
          <a:endParaRPr lang="en-AU" sz="7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603885</xdr:colOff>
      <xdr:row>19</xdr:row>
      <xdr:rowOff>135255</xdr:rowOff>
    </xdr:from>
    <xdr:to>
      <xdr:col>6</xdr:col>
      <xdr:colOff>47624</xdr:colOff>
      <xdr:row>25</xdr:row>
      <xdr:rowOff>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74E7ED47-3A77-4165-9E24-09A993F33B9B}"/>
            </a:ext>
          </a:extLst>
        </xdr:cNvPr>
        <xdr:cNvSpPr txBox="1">
          <a:spLocks noChangeArrowheads="1"/>
        </xdr:cNvSpPr>
      </xdr:nvSpPr>
      <xdr:spPr bwMode="auto">
        <a:xfrm>
          <a:off x="603885" y="3621405"/>
          <a:ext cx="3177539" cy="95059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B6:B17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H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6:H13=I6:I13 : Balancing the Flow Constraints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B6:B17&gt;=0       : Non-Negativity Constraint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10</xdr:col>
      <xdr:colOff>15241</xdr:colOff>
      <xdr:row>3</xdr:row>
      <xdr:rowOff>60960</xdr:rowOff>
    </xdr:from>
    <xdr:to>
      <xdr:col>13</xdr:col>
      <xdr:colOff>525781</xdr:colOff>
      <xdr:row>6</xdr:row>
      <xdr:rowOff>57196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68B72630-B573-463F-B358-1121ADB3A351}"/>
            </a:ext>
          </a:extLst>
        </xdr:cNvPr>
        <xdr:cNvSpPr/>
      </xdr:nvSpPr>
      <xdr:spPr bwMode="auto">
        <a:xfrm>
          <a:off x="6492241" y="609600"/>
          <a:ext cx="2339340" cy="552496"/>
        </a:xfrm>
        <a:prstGeom prst="borderCallout1">
          <a:avLst>
            <a:gd name="adj1" fmla="val 56317"/>
            <a:gd name="adj2" fmla="val -3314"/>
            <a:gd name="adj3" fmla="val 115146"/>
            <a:gd name="adj4" fmla="val -21675"/>
          </a:avLst>
        </a:prstGeom>
        <a:solidFill>
          <a:schemeClr val="accent4">
            <a:lumMod val="60000"/>
            <a:lumOff val="40000"/>
          </a:schemeClr>
        </a:solidFill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 b="1">
              <a:solidFill>
                <a:schemeClr val="tx1"/>
              </a:solidFill>
            </a:rPr>
            <a:t>Since Supply = Demand,</a:t>
          </a:r>
        </a:p>
        <a:p>
          <a:pPr algn="ctr"/>
          <a:r>
            <a:rPr lang="en-AU" sz="1100" b="1">
              <a:solidFill>
                <a:schemeClr val="tx1"/>
              </a:solidFill>
            </a:rPr>
            <a:t> Inflow</a:t>
          </a:r>
          <a:r>
            <a:rPr lang="en-AU" sz="1100" b="1" baseline="0">
              <a:solidFill>
                <a:schemeClr val="tx1"/>
              </a:solidFill>
            </a:rPr>
            <a:t> - Outflow = Supply or Demand</a:t>
          </a:r>
          <a:endParaRPr lang="en-AU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18215</xdr:colOff>
      <xdr:row>20</xdr:row>
      <xdr:rowOff>23975</xdr:rowOff>
    </xdr:from>
    <xdr:to>
      <xdr:col>15</xdr:col>
      <xdr:colOff>334537</xdr:colOff>
      <xdr:row>29</xdr:row>
      <xdr:rowOff>102220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DF6158E1-58C4-4918-8894-8ADF4122B401}"/>
            </a:ext>
          </a:extLst>
        </xdr:cNvPr>
        <xdr:cNvSpPr txBox="1">
          <a:spLocks noChangeArrowheads="1"/>
        </xdr:cNvSpPr>
      </xdr:nvSpPr>
      <xdr:spPr bwMode="auto">
        <a:xfrm>
          <a:off x="5212825" y="3787512"/>
          <a:ext cx="5575980" cy="17602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Here, Upper Bound  = 150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G6:H17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L6:L13 = M6:M13 : In order to balance the flow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H6:H17 = binary   : Binary Constraints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G6:G17 = integer : Integer Constraints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G6:G17 &gt;= 0          : Integer Constraints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G23 &lt;=6                  : </a:t>
          </a:r>
          <a:r>
            <a:rPr lang="en-AU" sz="1000" b="1" i="0" baseline="0">
              <a:effectLst/>
              <a:latin typeface="+mn-lt"/>
              <a:ea typeface="+mn-ea"/>
              <a:cs typeface="+mn-cs"/>
            </a:rPr>
            <a:t>Nodes with Non-Zero Flow &lt;= e2c-1 = 6</a:t>
          </a: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I6:I17 &lt;= 0              : Linking Constraint         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14</xdr:col>
      <xdr:colOff>52412</xdr:colOff>
      <xdr:row>2</xdr:row>
      <xdr:rowOff>51667</xdr:rowOff>
    </xdr:from>
    <xdr:to>
      <xdr:col>17</xdr:col>
      <xdr:colOff>562953</xdr:colOff>
      <xdr:row>5</xdr:row>
      <xdr:rowOff>47903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302689ED-A5DD-4546-8A6F-9CF3F722BB39}"/>
            </a:ext>
          </a:extLst>
        </xdr:cNvPr>
        <xdr:cNvSpPr/>
      </xdr:nvSpPr>
      <xdr:spPr bwMode="auto">
        <a:xfrm>
          <a:off x="10097802" y="423374"/>
          <a:ext cx="2350492" cy="563090"/>
        </a:xfrm>
        <a:prstGeom prst="borderCallout1">
          <a:avLst>
            <a:gd name="adj1" fmla="val 56317"/>
            <a:gd name="adj2" fmla="val -3314"/>
            <a:gd name="adj3" fmla="val 115146"/>
            <a:gd name="adj4" fmla="val -21675"/>
          </a:avLst>
        </a:prstGeom>
        <a:solidFill>
          <a:schemeClr val="accent4">
            <a:lumMod val="60000"/>
            <a:lumOff val="40000"/>
          </a:schemeClr>
        </a:solidFill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 b="1">
              <a:solidFill>
                <a:schemeClr val="tx1"/>
              </a:solidFill>
            </a:rPr>
            <a:t>Since Supply = Demand,</a:t>
          </a:r>
        </a:p>
        <a:p>
          <a:pPr algn="ctr"/>
          <a:r>
            <a:rPr lang="en-AU" sz="1100" b="1">
              <a:solidFill>
                <a:schemeClr val="tx1"/>
              </a:solidFill>
            </a:rPr>
            <a:t> Inflow</a:t>
          </a:r>
          <a:r>
            <a:rPr lang="en-AU" sz="1100" b="1" baseline="0">
              <a:solidFill>
                <a:schemeClr val="tx1"/>
              </a:solidFill>
            </a:rPr>
            <a:t> - Outflow = Supply or Demand</a:t>
          </a:r>
          <a:endParaRPr lang="en-AU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18214</xdr:colOff>
      <xdr:row>20</xdr:row>
      <xdr:rowOff>23976</xdr:rowOff>
    </xdr:from>
    <xdr:to>
      <xdr:col>13</xdr:col>
      <xdr:colOff>678364</xdr:colOff>
      <xdr:row>28</xdr:row>
      <xdr:rowOff>92927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12175426-E2EA-4144-8AB5-285121254C53}"/>
            </a:ext>
          </a:extLst>
        </xdr:cNvPr>
        <xdr:cNvSpPr txBox="1">
          <a:spLocks noChangeArrowheads="1"/>
        </xdr:cNvSpPr>
      </xdr:nvSpPr>
      <xdr:spPr bwMode="auto">
        <a:xfrm>
          <a:off x="5584531" y="3778220"/>
          <a:ext cx="5510931" cy="1574366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G6:H17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M6:M13 = N6:N13  : Net Flow = Net Demand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H6:H17 = binary      : Binary Constraints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G6:G17 = integer    : Integer Constraints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G6:G17 &gt;= 0             : Integer Constraints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D23 &lt;= D25              : Nodes with Non-Zero Flow &lt;= e2c-1 = 6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I6:I17 &lt;= 0                : Linking Constraints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15</xdr:col>
      <xdr:colOff>5948</xdr:colOff>
      <xdr:row>1</xdr:row>
      <xdr:rowOff>144593</xdr:rowOff>
    </xdr:from>
    <xdr:to>
      <xdr:col>18</xdr:col>
      <xdr:colOff>516489</xdr:colOff>
      <xdr:row>4</xdr:row>
      <xdr:rowOff>140830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CCD38E6B-E412-4B5B-A0C1-1C42210EFF4A}"/>
            </a:ext>
          </a:extLst>
        </xdr:cNvPr>
        <xdr:cNvSpPr/>
      </xdr:nvSpPr>
      <xdr:spPr bwMode="auto">
        <a:xfrm>
          <a:off x="11724021" y="330447"/>
          <a:ext cx="2350492" cy="563090"/>
        </a:xfrm>
        <a:prstGeom prst="borderCallout1">
          <a:avLst>
            <a:gd name="adj1" fmla="val 56317"/>
            <a:gd name="adj2" fmla="val -3314"/>
            <a:gd name="adj3" fmla="val 115146"/>
            <a:gd name="adj4" fmla="val -21675"/>
          </a:avLst>
        </a:prstGeom>
        <a:solidFill>
          <a:schemeClr val="accent4">
            <a:lumMod val="60000"/>
            <a:lumOff val="40000"/>
          </a:schemeClr>
        </a:solidFill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 b="1">
              <a:solidFill>
                <a:schemeClr val="tx1"/>
              </a:solidFill>
            </a:rPr>
            <a:t>Since Supply = Demand,</a:t>
          </a:r>
        </a:p>
        <a:p>
          <a:pPr algn="ctr"/>
          <a:r>
            <a:rPr lang="en-AU" sz="1100" b="1">
              <a:solidFill>
                <a:schemeClr val="tx1"/>
              </a:solidFill>
            </a:rPr>
            <a:t> Inflow</a:t>
          </a:r>
          <a:r>
            <a:rPr lang="en-AU" sz="1100" b="1" baseline="0">
              <a:solidFill>
                <a:schemeClr val="tx1"/>
              </a:solidFill>
            </a:rPr>
            <a:t> - Outflow = Supply or Demand</a:t>
          </a:r>
          <a:endParaRPr lang="en-AU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594361</xdr:colOff>
      <xdr:row>21</xdr:row>
      <xdr:rowOff>144781</xdr:rowOff>
    </xdr:from>
    <xdr:to>
      <xdr:col>10</xdr:col>
      <xdr:colOff>111512</xdr:colOff>
      <xdr:row>28</xdr:row>
      <xdr:rowOff>55757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D894BAC5-EAE6-43D1-B4AB-8A1274F1F012}"/>
            </a:ext>
          </a:extLst>
        </xdr:cNvPr>
        <xdr:cNvSpPr txBox="1">
          <a:spLocks noChangeArrowheads="1"/>
        </xdr:cNvSpPr>
      </xdr:nvSpPr>
      <xdr:spPr bwMode="auto">
        <a:xfrm>
          <a:off x="3047629" y="4103464"/>
          <a:ext cx="3959054" cy="121195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E20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B6:B19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I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6:H13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= J6:J13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: In order to have balanced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B6:B19&gt;=0            : Non-Negativity Constraints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B6:B19                    : Integer Constraints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B6:B19 &lt;=F6:F19   : To Manage the Upper Bounds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11</xdr:col>
      <xdr:colOff>126754</xdr:colOff>
      <xdr:row>1</xdr:row>
      <xdr:rowOff>163180</xdr:rowOff>
    </xdr:from>
    <xdr:to>
      <xdr:col>14</xdr:col>
      <xdr:colOff>209832</xdr:colOff>
      <xdr:row>4</xdr:row>
      <xdr:rowOff>159417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AB322E5C-FBED-4733-BD29-7486DC797037}"/>
            </a:ext>
          </a:extLst>
        </xdr:cNvPr>
        <xdr:cNvSpPr/>
      </xdr:nvSpPr>
      <xdr:spPr bwMode="auto">
        <a:xfrm>
          <a:off x="7635242" y="349034"/>
          <a:ext cx="2350492" cy="563090"/>
        </a:xfrm>
        <a:prstGeom prst="borderCallout1">
          <a:avLst>
            <a:gd name="adj1" fmla="val 56317"/>
            <a:gd name="adj2" fmla="val -3314"/>
            <a:gd name="adj3" fmla="val 115146"/>
            <a:gd name="adj4" fmla="val -21675"/>
          </a:avLst>
        </a:prstGeom>
        <a:solidFill>
          <a:schemeClr val="accent4">
            <a:lumMod val="60000"/>
            <a:lumOff val="40000"/>
          </a:schemeClr>
        </a:solidFill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 b="1">
              <a:solidFill>
                <a:schemeClr val="tx1"/>
              </a:solidFill>
            </a:rPr>
            <a:t>Since Supply = Demand,</a:t>
          </a:r>
        </a:p>
        <a:p>
          <a:pPr algn="ctr"/>
          <a:r>
            <a:rPr lang="en-AU" sz="1100" b="1">
              <a:solidFill>
                <a:schemeClr val="tx1"/>
              </a:solidFill>
            </a:rPr>
            <a:t> Inflow</a:t>
          </a:r>
          <a:r>
            <a:rPr lang="en-AU" sz="1100" b="1" baseline="0">
              <a:solidFill>
                <a:schemeClr val="tx1"/>
              </a:solidFill>
            </a:rPr>
            <a:t> - Outflow = Supply or Demand</a:t>
          </a:r>
          <a:endParaRPr lang="en-AU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142874</xdr:rowOff>
    </xdr:from>
    <xdr:to>
      <xdr:col>5</xdr:col>
      <xdr:colOff>452437</xdr:colOff>
      <xdr:row>24</xdr:row>
      <xdr:rowOff>103187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11CDB0E3-4804-423D-9384-5F3547ACEB1B}"/>
            </a:ext>
          </a:extLst>
        </xdr:cNvPr>
        <xdr:cNvSpPr txBox="1">
          <a:spLocks noChangeArrowheads="1"/>
        </xdr:cNvSpPr>
      </xdr:nvSpPr>
      <xdr:spPr bwMode="auto">
        <a:xfrm>
          <a:off x="561975" y="4040187"/>
          <a:ext cx="3335337" cy="87312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: Maximum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Resource Availability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Non-Negativity Constraint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23</xdr:row>
      <xdr:rowOff>144780</xdr:rowOff>
    </xdr:from>
    <xdr:to>
      <xdr:col>6</xdr:col>
      <xdr:colOff>548268</xdr:colOff>
      <xdr:row>30</xdr:row>
      <xdr:rowOff>37171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D87E036F-D7BF-41A1-889F-94392251F243}"/>
            </a:ext>
          </a:extLst>
        </xdr:cNvPr>
        <xdr:cNvSpPr txBox="1">
          <a:spLocks noChangeArrowheads="1"/>
        </xdr:cNvSpPr>
      </xdr:nvSpPr>
      <xdr:spPr bwMode="auto">
        <a:xfrm>
          <a:off x="594360" y="4484463"/>
          <a:ext cx="3959054" cy="119336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E22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B6:B21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I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6:H15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= J6:J15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: In order to have a balanced flow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B6:B21&gt;=0            : Non-Negativity Constraints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B6:B21 =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integer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  : Integer Constraints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B6:B21 &lt;=F6:F21  : To Manage the Upper Bounds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10</xdr:col>
      <xdr:colOff>572802</xdr:colOff>
      <xdr:row>1</xdr:row>
      <xdr:rowOff>126009</xdr:rowOff>
    </xdr:from>
    <xdr:to>
      <xdr:col>14</xdr:col>
      <xdr:colOff>42563</xdr:colOff>
      <xdr:row>4</xdr:row>
      <xdr:rowOff>122246</xdr:rowOff>
    </xdr:to>
    <xdr:sp macro="" textlink="">
      <xdr:nvSpPr>
        <xdr:cNvPr id="3" name="Line Callout 1 3">
          <a:extLst>
            <a:ext uri="{FF2B5EF4-FFF2-40B4-BE49-F238E27FC236}">
              <a16:creationId xmlns:a16="http://schemas.microsoft.com/office/drawing/2014/main" id="{31EB5B40-2E69-49A2-9973-07933A61217C}"/>
            </a:ext>
          </a:extLst>
        </xdr:cNvPr>
        <xdr:cNvSpPr/>
      </xdr:nvSpPr>
      <xdr:spPr bwMode="auto">
        <a:xfrm>
          <a:off x="7446042" y="308889"/>
          <a:ext cx="2334881" cy="552497"/>
        </a:xfrm>
        <a:prstGeom prst="borderCallout1">
          <a:avLst>
            <a:gd name="adj1" fmla="val 56317"/>
            <a:gd name="adj2" fmla="val -3314"/>
            <a:gd name="adj3" fmla="val 115146"/>
            <a:gd name="adj4" fmla="val -21675"/>
          </a:avLst>
        </a:prstGeom>
        <a:solidFill>
          <a:schemeClr val="accent4">
            <a:lumMod val="60000"/>
            <a:lumOff val="40000"/>
          </a:schemeClr>
        </a:solidFill>
        <a:ln w="19050">
          <a:solidFill>
            <a:sysClr val="windowText" lastClr="000000"/>
          </a:solidFill>
          <a:headEnd type="none" w="med" len="med"/>
          <a:tailEnd type="none" w="med" len="me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algn="ctr"/>
          <a:r>
            <a:rPr lang="en-AU" sz="1100" b="1">
              <a:solidFill>
                <a:schemeClr val="tx1"/>
              </a:solidFill>
            </a:rPr>
            <a:t>Since Supply = Demand,</a:t>
          </a:r>
        </a:p>
        <a:p>
          <a:pPr algn="ctr"/>
          <a:r>
            <a:rPr lang="en-AU" sz="1100" b="1">
              <a:solidFill>
                <a:schemeClr val="tx1"/>
              </a:solidFill>
            </a:rPr>
            <a:t> Inflow</a:t>
          </a:r>
          <a:r>
            <a:rPr lang="en-AU" sz="1100" b="1" baseline="0">
              <a:solidFill>
                <a:schemeClr val="tx1"/>
              </a:solidFill>
            </a:rPr>
            <a:t> - Outflow = Supply or Demand</a:t>
          </a:r>
          <a:endParaRPr lang="en-AU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15</xdr:row>
      <xdr:rowOff>76200</xdr:rowOff>
    </xdr:from>
    <xdr:to>
      <xdr:col>9</xdr:col>
      <xdr:colOff>588874</xdr:colOff>
      <xdr:row>19</xdr:row>
      <xdr:rowOff>96785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848D1999-14CE-4A5C-ACF5-6E85FA394665}"/>
            </a:ext>
          </a:extLst>
        </xdr:cNvPr>
        <xdr:cNvSpPr txBox="1">
          <a:spLocks noChangeArrowheads="1"/>
        </xdr:cNvSpPr>
      </xdr:nvSpPr>
      <xdr:spPr bwMode="auto">
        <a:xfrm>
          <a:off x="3840480" y="2834640"/>
          <a:ext cx="2920594" cy="774965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E19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B6:B17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H6:H13=I6:I13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B6:B17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&gt;= 0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1">
            <a:lnSpc>
              <a:spcPts val="1000"/>
            </a:lnSpc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15</xdr:row>
      <xdr:rowOff>106680</xdr:rowOff>
    </xdr:from>
    <xdr:to>
      <xdr:col>10</xdr:col>
      <xdr:colOff>304800</xdr:colOff>
      <xdr:row>22</xdr:row>
      <xdr:rowOff>53340</xdr:rowOff>
    </xdr:to>
    <xdr:sp macro="" textlink="">
      <xdr:nvSpPr>
        <xdr:cNvPr id="4" name="Note" hidden="1">
          <a:extLst>
            <a:ext uri="{FF2B5EF4-FFF2-40B4-BE49-F238E27FC236}">
              <a16:creationId xmlns:a16="http://schemas.microsoft.com/office/drawing/2014/main" id="{07D033EE-BFB3-4E51-B1FD-563DD3FF74C3}"/>
            </a:ext>
          </a:extLst>
        </xdr:cNvPr>
        <xdr:cNvSpPr txBox="1">
          <a:spLocks noChangeArrowheads="1"/>
        </xdr:cNvSpPr>
      </xdr:nvSpPr>
      <xdr:spPr bwMode="auto">
        <a:xfrm>
          <a:off x="3870960" y="2865120"/>
          <a:ext cx="3215640" cy="124968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Minimize:    E19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By changing: B6:B17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0" i="0" strike="noStrike" baseline="0">
              <a:solidFill>
                <a:srgbClr val="000000"/>
              </a:solidFill>
              <a:latin typeface="Fixedsys"/>
            </a:rPr>
            <a:t>H</a:t>
          </a:r>
          <a:r>
            <a:rPr lang="en-AU" sz="1000" b="0" i="0" strike="noStrike">
              <a:solidFill>
                <a:srgbClr val="000000"/>
              </a:solidFill>
              <a:latin typeface="Fixedsys"/>
            </a:rPr>
            <a:t>6:H13=I6:I13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B6:B17&gt;=0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B12=1</a:t>
          </a:r>
        </a:p>
        <a:p>
          <a:pPr algn="l" rtl="0">
            <a:defRPr sz="1000"/>
          </a:pPr>
          <a:endParaRPr lang="en-AU" sz="1000" b="0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endParaRPr lang="en-AU" sz="1000" b="0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5</xdr:col>
      <xdr:colOff>556260</xdr:colOff>
      <xdr:row>16</xdr:row>
      <xdr:rowOff>0</xdr:rowOff>
    </xdr:from>
    <xdr:to>
      <xdr:col>10</xdr:col>
      <xdr:colOff>47854</xdr:colOff>
      <xdr:row>21</xdr:row>
      <xdr:rowOff>137160</xdr:rowOff>
    </xdr:to>
    <xdr:sp macro="" textlink="">
      <xdr:nvSpPr>
        <xdr:cNvPr id="5" name="Note">
          <a:extLst>
            <a:ext uri="{FF2B5EF4-FFF2-40B4-BE49-F238E27FC236}">
              <a16:creationId xmlns:a16="http://schemas.microsoft.com/office/drawing/2014/main" id="{82168CBF-095A-4530-9E43-54DBF3D23E7C}"/>
            </a:ext>
          </a:extLst>
        </xdr:cNvPr>
        <xdr:cNvSpPr txBox="1">
          <a:spLocks noChangeArrowheads="1"/>
        </xdr:cNvSpPr>
      </xdr:nvSpPr>
      <xdr:spPr bwMode="auto">
        <a:xfrm>
          <a:off x="3848100" y="2941320"/>
          <a:ext cx="2981554" cy="10744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E19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B6:B17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H6:H13=I6:I13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: Net Flow = Supply/Demand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B6:B17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&gt;= 0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Non-Negativity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B12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= 1 ( Passing through Node 5 )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1">
            <a:lnSpc>
              <a:spcPts val="1000"/>
            </a:lnSpc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15</xdr:row>
      <xdr:rowOff>106680</xdr:rowOff>
    </xdr:from>
    <xdr:to>
      <xdr:col>10</xdr:col>
      <xdr:colOff>304800</xdr:colOff>
      <xdr:row>22</xdr:row>
      <xdr:rowOff>53340</xdr:rowOff>
    </xdr:to>
    <xdr:sp macro="" textlink="">
      <xdr:nvSpPr>
        <xdr:cNvPr id="2" name="Note" hidden="1">
          <a:extLst>
            <a:ext uri="{FF2B5EF4-FFF2-40B4-BE49-F238E27FC236}">
              <a16:creationId xmlns:a16="http://schemas.microsoft.com/office/drawing/2014/main" id="{42B894B2-A1DE-44DD-946C-AA31F98F40F6}"/>
            </a:ext>
          </a:extLst>
        </xdr:cNvPr>
        <xdr:cNvSpPr txBox="1">
          <a:spLocks noChangeArrowheads="1"/>
        </xdr:cNvSpPr>
      </xdr:nvSpPr>
      <xdr:spPr bwMode="auto">
        <a:xfrm>
          <a:off x="3870960" y="2865120"/>
          <a:ext cx="3215640" cy="124968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Minimize:    E19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By changing: B6:B17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0" i="0" strike="noStrike" baseline="0">
              <a:solidFill>
                <a:srgbClr val="000000"/>
              </a:solidFill>
              <a:latin typeface="Fixedsys"/>
            </a:rPr>
            <a:t>H</a:t>
          </a:r>
          <a:r>
            <a:rPr lang="en-AU" sz="1000" b="0" i="0" strike="noStrike">
              <a:solidFill>
                <a:srgbClr val="000000"/>
              </a:solidFill>
              <a:latin typeface="Fixedsys"/>
            </a:rPr>
            <a:t>6:H13=I6:I13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B6:B17&gt;=0</a:t>
          </a: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B12=1</a:t>
          </a:r>
        </a:p>
        <a:p>
          <a:pPr algn="l" rtl="0">
            <a:defRPr sz="1000"/>
          </a:pPr>
          <a:endParaRPr lang="en-AU" sz="1000" b="0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0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endParaRPr lang="en-AU" sz="1000" b="0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  <xdr:twoCellAnchor>
    <xdr:from>
      <xdr:col>5</xdr:col>
      <xdr:colOff>259080</xdr:colOff>
      <xdr:row>15</xdr:row>
      <xdr:rowOff>7620</xdr:rowOff>
    </xdr:from>
    <xdr:to>
      <xdr:col>9</xdr:col>
      <xdr:colOff>360274</xdr:colOff>
      <xdr:row>20</xdr:row>
      <xdr:rowOff>144780</xdr:rowOff>
    </xdr:to>
    <xdr:sp macro="" textlink="">
      <xdr:nvSpPr>
        <xdr:cNvPr id="3" name="Note">
          <a:extLst>
            <a:ext uri="{FF2B5EF4-FFF2-40B4-BE49-F238E27FC236}">
              <a16:creationId xmlns:a16="http://schemas.microsoft.com/office/drawing/2014/main" id="{604E6F74-A330-46EA-B501-A19A3FA13089}"/>
            </a:ext>
          </a:extLst>
        </xdr:cNvPr>
        <xdr:cNvSpPr txBox="1">
          <a:spLocks noChangeArrowheads="1"/>
        </xdr:cNvSpPr>
      </xdr:nvSpPr>
      <xdr:spPr bwMode="auto">
        <a:xfrm>
          <a:off x="3550920" y="2773680"/>
          <a:ext cx="2981554" cy="107442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E19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B6:B17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H6:H13=I6:I13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Total Supply = Supply/Demand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B6:B17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&gt;= 0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 - Negativity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B13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= 1 ( Passing through Node 6 )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1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1">
            <a:lnSpc>
              <a:spcPts val="1000"/>
            </a:lnSpc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306519</xdr:colOff>
      <xdr:row>10</xdr:row>
      <xdr:rowOff>98084</xdr:rowOff>
    </xdr:from>
    <xdr:to>
      <xdr:col>10</xdr:col>
      <xdr:colOff>19746</xdr:colOff>
      <xdr:row>15</xdr:row>
      <xdr:rowOff>139390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C1370916-62D4-4CE4-8F19-20E1946CE0BD}"/>
            </a:ext>
          </a:extLst>
        </xdr:cNvPr>
        <xdr:cNvSpPr txBox="1">
          <a:spLocks noChangeArrowheads="1"/>
        </xdr:cNvSpPr>
      </xdr:nvSpPr>
      <xdr:spPr bwMode="auto">
        <a:xfrm>
          <a:off x="3447446" y="1984499"/>
          <a:ext cx="3197983" cy="979867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E13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B6:B11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H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6:H9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= I6:I9 : Balancing the Flow Constraints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B6:B11&gt;=0       : Non-Negativity Constraint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    </a:t>
          </a:r>
        </a:p>
        <a:p>
          <a:pPr algn="l" rtl="0">
            <a:defRPr sz="1000"/>
          </a:pP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359596</xdr:colOff>
      <xdr:row>3</xdr:row>
      <xdr:rowOff>171234</xdr:rowOff>
    </xdr:from>
    <xdr:to>
      <xdr:col>4</xdr:col>
      <xdr:colOff>119865</xdr:colOff>
      <xdr:row>7</xdr:row>
      <xdr:rowOff>51370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23AF983D-861E-43B5-A9AB-71925C764575}"/>
            </a:ext>
          </a:extLst>
        </xdr:cNvPr>
        <xdr:cNvSpPr txBox="1">
          <a:spLocks noChangeArrowheads="1"/>
        </xdr:cNvSpPr>
      </xdr:nvSpPr>
      <xdr:spPr bwMode="auto">
        <a:xfrm flipV="1">
          <a:off x="4024045" y="710627"/>
          <a:ext cx="2217505" cy="61645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Lowest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Optimal Cost = $3588.94</a:t>
          </a:r>
        </a:p>
        <a:p>
          <a:pPr algn="l" rtl="0">
            <a:defRPr sz="1000"/>
          </a:pPr>
          <a:endParaRPr lang="en-AU" sz="1000" b="1" i="0" strike="noStrike" baseline="0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Corresponding Optimal Quantity = 1860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4</xdr:row>
      <xdr:rowOff>79375</xdr:rowOff>
    </xdr:from>
    <xdr:to>
      <xdr:col>12</xdr:col>
      <xdr:colOff>468312</xdr:colOff>
      <xdr:row>8</xdr:row>
      <xdr:rowOff>7937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D3213294-D51B-4C35-8947-7ED23F8E9C5C}"/>
            </a:ext>
          </a:extLst>
        </xdr:cNvPr>
        <xdr:cNvSpPr txBox="1">
          <a:spLocks noChangeArrowheads="1"/>
        </xdr:cNvSpPr>
      </xdr:nvSpPr>
      <xdr:spPr bwMode="auto">
        <a:xfrm>
          <a:off x="6201727" y="810895"/>
          <a:ext cx="3326765" cy="873442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: Maximum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Resource Availability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Non-Negativity Constraint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1229</xdr:colOff>
      <xdr:row>20</xdr:row>
      <xdr:rowOff>16386</xdr:rowOff>
    </xdr:from>
    <xdr:to>
      <xdr:col>6</xdr:col>
      <xdr:colOff>499807</xdr:colOff>
      <xdr:row>25</xdr:row>
      <xdr:rowOff>73025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D1BA4CEE-2AE4-4103-BBF6-E631CFB5A7E7}"/>
            </a:ext>
          </a:extLst>
        </xdr:cNvPr>
        <xdr:cNvSpPr txBox="1">
          <a:spLocks noChangeArrowheads="1"/>
        </xdr:cNvSpPr>
      </xdr:nvSpPr>
      <xdr:spPr bwMode="auto">
        <a:xfrm>
          <a:off x="591164" y="4096773"/>
          <a:ext cx="4005417" cy="957929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I7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C8:H8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I14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:I19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J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14:J19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Resource Availability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C8:H8 &gt;= 0               : Non -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Negativity Constraints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17616</xdr:colOff>
      <xdr:row>20</xdr:row>
      <xdr:rowOff>24580</xdr:rowOff>
    </xdr:from>
    <xdr:to>
      <xdr:col>7</xdr:col>
      <xdr:colOff>131097</xdr:colOff>
      <xdr:row>25</xdr:row>
      <xdr:rowOff>113993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C9797AA7-EF97-4F4D-A43D-1C97E36D4902}"/>
            </a:ext>
          </a:extLst>
        </xdr:cNvPr>
        <xdr:cNvSpPr txBox="1">
          <a:spLocks noChangeArrowheads="1"/>
        </xdr:cNvSpPr>
      </xdr:nvSpPr>
      <xdr:spPr bwMode="auto">
        <a:xfrm>
          <a:off x="607551" y="4104967"/>
          <a:ext cx="4259417" cy="99070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I7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C8:H8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I14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:I19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J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14:J19                       : Resource Availability Constraint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C8:H8 &gt;=0                             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 - Negativity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I7 = 1 ( Producing Product 6)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19</xdr:row>
      <xdr:rowOff>174625</xdr:rowOff>
    </xdr:from>
    <xdr:to>
      <xdr:col>6</xdr:col>
      <xdr:colOff>452437</xdr:colOff>
      <xdr:row>24</xdr:row>
      <xdr:rowOff>152401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4685CB9A-3613-485B-B05A-C36E7696FD4D}"/>
            </a:ext>
          </a:extLst>
        </xdr:cNvPr>
        <xdr:cNvSpPr txBox="1">
          <a:spLocks noChangeArrowheads="1"/>
        </xdr:cNvSpPr>
      </xdr:nvSpPr>
      <xdr:spPr bwMode="auto">
        <a:xfrm>
          <a:off x="601663" y="4071938"/>
          <a:ext cx="3954462" cy="890588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    : Resource Availability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 - Negativity Constraint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569913</xdr:colOff>
      <xdr:row>19</xdr:row>
      <xdr:rowOff>166688</xdr:rowOff>
    </xdr:from>
    <xdr:to>
      <xdr:col>5</xdr:col>
      <xdr:colOff>388938</xdr:colOff>
      <xdr:row>25</xdr:row>
      <xdr:rowOff>80963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65E99905-F89F-4F9D-A7A7-19162F7FA045}"/>
            </a:ext>
          </a:extLst>
        </xdr:cNvPr>
        <xdr:cNvSpPr txBox="1">
          <a:spLocks noChangeArrowheads="1"/>
        </xdr:cNvSpPr>
      </xdr:nvSpPr>
      <xdr:spPr bwMode="auto">
        <a:xfrm>
          <a:off x="569913" y="4056063"/>
          <a:ext cx="3263900" cy="10096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 :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: Resource Availability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 - Negativity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19</xdr:row>
      <xdr:rowOff>174625</xdr:rowOff>
    </xdr:from>
    <xdr:to>
      <xdr:col>6</xdr:col>
      <xdr:colOff>190500</xdr:colOff>
      <xdr:row>24</xdr:row>
      <xdr:rowOff>127000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5B281C50-987A-4596-9B36-34B915011AE0}"/>
            </a:ext>
          </a:extLst>
        </xdr:cNvPr>
        <xdr:cNvSpPr txBox="1">
          <a:spLocks noChangeArrowheads="1"/>
        </xdr:cNvSpPr>
      </xdr:nvSpPr>
      <xdr:spPr bwMode="auto">
        <a:xfrm>
          <a:off x="561975" y="4064000"/>
          <a:ext cx="3732213" cy="865188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Minimize:  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: Resource Availability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: Non - Negativity Constraints 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39688</xdr:rowOff>
    </xdr:from>
    <xdr:to>
      <xdr:col>13</xdr:col>
      <xdr:colOff>444500</xdr:colOff>
      <xdr:row>9</xdr:row>
      <xdr:rowOff>87311</xdr:rowOff>
    </xdr:to>
    <xdr:sp macro="" textlink="">
      <xdr:nvSpPr>
        <xdr:cNvPr id="2" name="Note">
          <a:extLst>
            <a:ext uri="{FF2B5EF4-FFF2-40B4-BE49-F238E27FC236}">
              <a16:creationId xmlns:a16="http://schemas.microsoft.com/office/drawing/2014/main" id="{9B28A647-8E41-418A-B507-D5444BCA6B4E}"/>
            </a:ext>
          </a:extLst>
        </xdr:cNvPr>
        <xdr:cNvSpPr txBox="1">
          <a:spLocks noChangeArrowheads="1"/>
        </xdr:cNvSpPr>
      </xdr:nvSpPr>
      <xdr:spPr bwMode="auto">
        <a:xfrm>
          <a:off x="6294438" y="769938"/>
          <a:ext cx="3841750" cy="1166811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Maximize:    H7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By changing: C8:G8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Subject to: 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H14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:H19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&lt;= </a:t>
          </a:r>
          <a:r>
            <a:rPr lang="en-AU" sz="1000" b="1" i="0" strike="noStrike">
              <a:solidFill>
                <a:srgbClr val="000000"/>
              </a:solidFill>
              <a:latin typeface="Fixedsys"/>
            </a:rPr>
            <a:t>I14:I19 : Resource availability </a:t>
          </a:r>
        </a:p>
        <a:p>
          <a:pPr algn="l" rtl="0">
            <a:defRPr sz="1000"/>
          </a:pPr>
          <a:r>
            <a:rPr lang="en-AU" sz="1000" b="1" i="0" strike="noStrike">
              <a:solidFill>
                <a:srgbClr val="000000"/>
              </a:solidFill>
              <a:latin typeface="Fixedsys"/>
            </a:rPr>
            <a:t>             C8:G8&gt;=0                 :</a:t>
          </a: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Non Negativity Constraint 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C8 = D8                     : Product 1 Amount = Product 2 Amount </a:t>
          </a:r>
        </a:p>
        <a:p>
          <a:pPr algn="l" rtl="0">
            <a:defRPr sz="1000"/>
          </a:pPr>
          <a:r>
            <a:rPr lang="en-AU" sz="1000" b="1" i="0" strike="noStrike" baseline="0">
              <a:solidFill>
                <a:srgbClr val="000000"/>
              </a:solidFill>
              <a:latin typeface="Fixedsys"/>
            </a:rPr>
            <a:t>             D8 = G8	                : Product 2 Amount = Product 5 Amount</a:t>
          </a:r>
          <a:endParaRPr lang="en-AU" sz="1000" b="1" i="0" strike="noStrike">
            <a:solidFill>
              <a:srgbClr val="000000"/>
            </a:solidFill>
            <a:latin typeface="Fixedsy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I19"/>
  <sheetViews>
    <sheetView zoomScale="96" workbookViewId="0">
      <selection activeCell="J23" sqref="J23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9.4" thickBot="1" x14ac:dyDescent="0.35">
      <c r="B7" s="43" t="s">
        <v>61</v>
      </c>
      <c r="C7" s="47">
        <v>510</v>
      </c>
      <c r="D7" s="47">
        <v>300</v>
      </c>
      <c r="E7" s="47">
        <v>510</v>
      </c>
      <c r="F7" s="47">
        <v>270</v>
      </c>
      <c r="G7" s="160">
        <v>810</v>
      </c>
      <c r="H7" s="59">
        <f>SUMPRODUCT(C7:G7,C8:G8)</f>
        <v>0</v>
      </c>
    </row>
    <row r="8" spans="2:9" ht="15" thickBot="1" x14ac:dyDescent="0.35">
      <c r="B8" s="39" t="s">
        <v>60</v>
      </c>
      <c r="C8" s="67">
        <v>0</v>
      </c>
      <c r="D8" s="67">
        <v>0</v>
      </c>
      <c r="E8" s="67">
        <v>0</v>
      </c>
      <c r="F8" s="67">
        <v>0</v>
      </c>
      <c r="G8" s="67">
        <v>0</v>
      </c>
      <c r="H8" s="58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19">
        <f xml:space="preserve"> SUMPRODUCT(C14:G14,$C$8:$G$8)</f>
        <v>0</v>
      </c>
      <c r="I14" s="45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65">
        <f t="shared" ref="H15:H19" si="0">SUMPRODUCT(C15:G15,$C$8:$G$8)</f>
        <v>0</v>
      </c>
      <c r="I15" s="38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65">
        <f t="shared" si="0"/>
        <v>0</v>
      </c>
      <c r="I16" s="38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65">
        <f t="shared" si="0"/>
        <v>0</v>
      </c>
      <c r="I17" s="38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65">
        <f t="shared" si="0"/>
        <v>0</v>
      </c>
      <c r="I18" s="38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67">
        <f t="shared" si="0"/>
        <v>0</v>
      </c>
      <c r="I19" s="40">
        <v>2769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5:I19"/>
  <sheetViews>
    <sheetView zoomScale="96" workbookViewId="0">
      <selection activeCell="K20" sqref="K20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8.8" x14ac:dyDescent="0.3">
      <c r="B7" s="43" t="s">
        <v>61</v>
      </c>
      <c r="C7" s="47">
        <v>1020</v>
      </c>
      <c r="D7" s="47">
        <v>600</v>
      </c>
      <c r="E7" s="47">
        <v>1020</v>
      </c>
      <c r="F7" s="47">
        <v>540</v>
      </c>
      <c r="G7" s="47">
        <v>1620</v>
      </c>
      <c r="H7" s="48">
        <f>SUMPRODUCT(C7:G7,C8:G8)</f>
        <v>533519.99999999988</v>
      </c>
    </row>
    <row r="8" spans="2:9" ht="15" thickBot="1" x14ac:dyDescent="0.35">
      <c r="B8" s="39" t="s">
        <v>60</v>
      </c>
      <c r="C8" s="67">
        <v>3.9999999999999876</v>
      </c>
      <c r="D8" s="67">
        <v>83.000000000000028</v>
      </c>
      <c r="E8" s="67">
        <v>276.99999999999989</v>
      </c>
      <c r="F8" s="67">
        <v>365.00000000000006</v>
      </c>
      <c r="G8" s="67">
        <v>0</v>
      </c>
      <c r="H8" s="7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73">
        <f t="shared" ref="H14:H19" si="0">SUMPRODUCT(C14:G14,$C$8:$G$8)</f>
        <v>2487</v>
      </c>
      <c r="I14" s="45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174">
        <f t="shared" si="0"/>
        <v>3029.9999999999995</v>
      </c>
      <c r="I15" s="38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174">
        <f t="shared" si="0"/>
        <v>5217</v>
      </c>
      <c r="I16" s="38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174">
        <f t="shared" si="0"/>
        <v>3371</v>
      </c>
      <c r="I17" s="38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174">
        <f t="shared" si="0"/>
        <v>4999</v>
      </c>
      <c r="I18" s="38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175">
        <f t="shared" si="0"/>
        <v>2769</v>
      </c>
      <c r="I19" s="40">
        <v>2769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5:I19"/>
  <sheetViews>
    <sheetView zoomScale="96" workbookViewId="0">
      <selection activeCell="O7" sqref="O7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8.8" x14ac:dyDescent="0.3">
      <c r="B7" s="43" t="s">
        <v>61</v>
      </c>
      <c r="C7" s="47">
        <v>255</v>
      </c>
      <c r="D7" s="47">
        <v>150</v>
      </c>
      <c r="E7" s="47">
        <v>255</v>
      </c>
      <c r="F7" s="47">
        <v>135</v>
      </c>
      <c r="G7" s="47">
        <v>405</v>
      </c>
      <c r="H7" s="48">
        <f>SUMPRODUCT(C7:G7,C8:G8)</f>
        <v>133379.99999999997</v>
      </c>
    </row>
    <row r="8" spans="2:9" ht="15" thickBot="1" x14ac:dyDescent="0.35">
      <c r="B8" s="39" t="s">
        <v>60</v>
      </c>
      <c r="C8" s="67">
        <v>3.9999999999999876</v>
      </c>
      <c r="D8" s="67">
        <v>83.000000000000028</v>
      </c>
      <c r="E8" s="67">
        <v>276.99999999999989</v>
      </c>
      <c r="F8" s="67">
        <v>365.00000000000006</v>
      </c>
      <c r="G8" s="67">
        <v>0</v>
      </c>
      <c r="H8" s="7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73">
        <f t="shared" ref="H14:H19" si="0">SUMPRODUCT(C14:G14,$C$8:$G$8)</f>
        <v>2487</v>
      </c>
      <c r="I14" s="45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174">
        <f t="shared" si="0"/>
        <v>3029.9999999999995</v>
      </c>
      <c r="I15" s="38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174">
        <f t="shared" si="0"/>
        <v>5217</v>
      </c>
      <c r="I16" s="38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174">
        <f t="shared" si="0"/>
        <v>3371</v>
      </c>
      <c r="I17" s="38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174">
        <f t="shared" si="0"/>
        <v>4999</v>
      </c>
      <c r="I18" s="38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175">
        <f t="shared" si="0"/>
        <v>2769</v>
      </c>
      <c r="I19" s="40">
        <v>2769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2A78-7370-44C1-94A6-C6D6AEADD42C}">
  <dimension ref="A1:H25"/>
  <sheetViews>
    <sheetView showGridLines="0" workbookViewId="0">
      <selection activeCell="M12" sqref="M12"/>
    </sheetView>
  </sheetViews>
  <sheetFormatPr defaultRowHeight="14.4" x14ac:dyDescent="0.3"/>
  <cols>
    <col min="1" max="1" width="2.33203125" customWidth="1"/>
    <col min="2" max="2" width="6.21875" bestFit="1" customWidth="1"/>
    <col min="3" max="3" width="27.109375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64</v>
      </c>
    </row>
    <row r="2" spans="1:8" x14ac:dyDescent="0.3">
      <c r="A2" s="1" t="s">
        <v>196</v>
      </c>
    </row>
    <row r="3" spans="1:8" x14ac:dyDescent="0.3">
      <c r="A3" s="1" t="s">
        <v>197</v>
      </c>
    </row>
    <row r="6" spans="1:8" ht="15" thickBot="1" x14ac:dyDescent="0.35">
      <c r="A6" t="s">
        <v>67</v>
      </c>
    </row>
    <row r="7" spans="1:8" x14ac:dyDescent="0.3">
      <c r="B7" s="258"/>
      <c r="C7" s="258"/>
      <c r="D7" s="258" t="s">
        <v>70</v>
      </c>
      <c r="E7" s="258" t="s">
        <v>72</v>
      </c>
      <c r="F7" s="258" t="s">
        <v>74</v>
      </c>
      <c r="G7" s="258" t="s">
        <v>76</v>
      </c>
      <c r="H7" s="258" t="s">
        <v>76</v>
      </c>
    </row>
    <row r="8" spans="1:8" ht="15" thickBot="1" x14ac:dyDescent="0.35">
      <c r="B8" s="259" t="s">
        <v>68</v>
      </c>
      <c r="C8" s="259" t="s">
        <v>69</v>
      </c>
      <c r="D8" s="259" t="s">
        <v>71</v>
      </c>
      <c r="E8" s="259" t="s">
        <v>73</v>
      </c>
      <c r="F8" s="259" t="s">
        <v>75</v>
      </c>
      <c r="G8" s="259" t="s">
        <v>77</v>
      </c>
      <c r="H8" s="259" t="s">
        <v>78</v>
      </c>
    </row>
    <row r="9" spans="1:8" x14ac:dyDescent="0.3">
      <c r="B9" s="49" t="s">
        <v>84</v>
      </c>
      <c r="C9" s="49" t="s">
        <v>85</v>
      </c>
      <c r="D9" s="49">
        <v>9.684910086004713</v>
      </c>
      <c r="E9" s="49">
        <v>0</v>
      </c>
      <c r="F9" s="49">
        <v>510</v>
      </c>
      <c r="G9" s="49">
        <v>1.1764705882354274</v>
      </c>
      <c r="H9" s="49">
        <v>374.99999999999812</v>
      </c>
    </row>
    <row r="10" spans="1:8" x14ac:dyDescent="0.3">
      <c r="B10" s="49" t="s">
        <v>86</v>
      </c>
      <c r="C10" s="49" t="s">
        <v>87</v>
      </c>
      <c r="D10" s="49">
        <v>9.684910086004713</v>
      </c>
      <c r="E10" s="49">
        <v>0</v>
      </c>
      <c r="F10" s="49">
        <v>300</v>
      </c>
      <c r="G10" s="49">
        <v>1.1764705882354274</v>
      </c>
      <c r="H10" s="49">
        <v>374.99999999999812</v>
      </c>
    </row>
    <row r="11" spans="1:8" x14ac:dyDescent="0.3">
      <c r="B11" s="49" t="s">
        <v>88</v>
      </c>
      <c r="C11" s="49" t="s">
        <v>89</v>
      </c>
      <c r="D11" s="49">
        <v>271.38389366692724</v>
      </c>
      <c r="E11" s="49">
        <v>0</v>
      </c>
      <c r="F11" s="49">
        <v>510</v>
      </c>
      <c r="G11" s="49">
        <v>24.193548387096712</v>
      </c>
      <c r="H11" s="49">
        <v>0.39735099337752849</v>
      </c>
    </row>
    <row r="12" spans="1:8" x14ac:dyDescent="0.3">
      <c r="B12" s="49" t="s">
        <v>90</v>
      </c>
      <c r="C12" s="49" t="s">
        <v>91</v>
      </c>
      <c r="D12" s="49">
        <v>405.89444878811571</v>
      </c>
      <c r="E12" s="49">
        <v>0</v>
      </c>
      <c r="F12" s="49">
        <v>270</v>
      </c>
      <c r="G12" s="49">
        <v>986.14678899082321</v>
      </c>
      <c r="H12" s="49">
        <v>2.8571428571431809</v>
      </c>
    </row>
    <row r="13" spans="1:8" ht="15" thickBot="1" x14ac:dyDescent="0.35">
      <c r="B13" s="50" t="s">
        <v>92</v>
      </c>
      <c r="C13" s="50" t="s">
        <v>93</v>
      </c>
      <c r="D13" s="50">
        <v>9.684910086004713</v>
      </c>
      <c r="E13" s="50">
        <v>0</v>
      </c>
      <c r="F13" s="50">
        <v>810</v>
      </c>
      <c r="G13" s="50">
        <v>1.1764705882354274</v>
      </c>
      <c r="H13" s="50">
        <v>374.99999999999812</v>
      </c>
    </row>
    <row r="15" spans="1:8" ht="15" thickBot="1" x14ac:dyDescent="0.35">
      <c r="A15" t="s">
        <v>79</v>
      </c>
    </row>
    <row r="16" spans="1:8" x14ac:dyDescent="0.3">
      <c r="B16" s="258"/>
      <c r="C16" s="258"/>
      <c r="D16" s="258" t="s">
        <v>70</v>
      </c>
      <c r="E16" s="258" t="s">
        <v>80</v>
      </c>
      <c r="F16" s="258" t="s">
        <v>82</v>
      </c>
      <c r="G16" s="258" t="s">
        <v>76</v>
      </c>
      <c r="H16" s="258" t="s">
        <v>76</v>
      </c>
    </row>
    <row r="17" spans="2:8" ht="15" thickBot="1" x14ac:dyDescent="0.35">
      <c r="B17" s="259" t="s">
        <v>68</v>
      </c>
      <c r="C17" s="259" t="s">
        <v>69</v>
      </c>
      <c r="D17" s="259" t="s">
        <v>71</v>
      </c>
      <c r="E17" s="259" t="s">
        <v>81</v>
      </c>
      <c r="F17" s="259" t="s">
        <v>83</v>
      </c>
      <c r="G17" s="259" t="s">
        <v>77</v>
      </c>
      <c r="H17" s="259" t="s">
        <v>78</v>
      </c>
    </row>
    <row r="18" spans="2:8" x14ac:dyDescent="0.3">
      <c r="B18" s="49" t="s">
        <v>84</v>
      </c>
      <c r="C18" s="49" t="s">
        <v>85</v>
      </c>
      <c r="D18" s="49">
        <v>9.684910086004713</v>
      </c>
      <c r="E18" s="49">
        <v>-3.1430805316653121</v>
      </c>
      <c r="F18" s="49">
        <v>0</v>
      </c>
      <c r="G18" s="49">
        <v>6.5151515151515094</v>
      </c>
      <c r="H18" s="49">
        <v>14.420256111757896</v>
      </c>
    </row>
    <row r="19" spans="2:8" x14ac:dyDescent="0.3">
      <c r="B19" s="49" t="s">
        <v>86</v>
      </c>
      <c r="C19" s="49" t="s">
        <v>87</v>
      </c>
      <c r="D19" s="49">
        <v>9.684910086004713</v>
      </c>
      <c r="E19" s="49">
        <v>34.034401876465914</v>
      </c>
      <c r="F19" s="49">
        <v>0</v>
      </c>
      <c r="G19" s="49">
        <v>6.3235294117646985</v>
      </c>
      <c r="H19" s="49">
        <v>16.968493150684946</v>
      </c>
    </row>
    <row r="20" spans="2:8" x14ac:dyDescent="0.3">
      <c r="B20" s="49" t="s">
        <v>94</v>
      </c>
      <c r="C20" s="49" t="s">
        <v>95</v>
      </c>
      <c r="D20" s="49">
        <v>1934.7795152462863</v>
      </c>
      <c r="E20" s="49">
        <v>0</v>
      </c>
      <c r="F20" s="49">
        <v>2487</v>
      </c>
      <c r="G20" s="49">
        <v>1E+30</v>
      </c>
      <c r="H20" s="49">
        <v>552.22048475371355</v>
      </c>
    </row>
    <row r="21" spans="2:8" x14ac:dyDescent="0.3">
      <c r="B21" s="49" t="s">
        <v>96</v>
      </c>
      <c r="C21" s="49" t="s">
        <v>97</v>
      </c>
      <c r="D21" s="49">
        <v>3030.0000000000005</v>
      </c>
      <c r="E21" s="49">
        <v>84.042220484753713</v>
      </c>
      <c r="F21" s="49">
        <v>3030</v>
      </c>
      <c r="G21" s="49">
        <v>34.376693766937642</v>
      </c>
      <c r="H21" s="49">
        <v>151.06097560975689</v>
      </c>
    </row>
    <row r="22" spans="2:8" x14ac:dyDescent="0.3">
      <c r="B22" s="49" t="s">
        <v>98</v>
      </c>
      <c r="C22" s="49" t="s">
        <v>99</v>
      </c>
      <c r="D22" s="49">
        <v>5216.9999999999982</v>
      </c>
      <c r="E22" s="49">
        <v>4.6911649726354018E-2</v>
      </c>
      <c r="F22" s="49">
        <v>5217</v>
      </c>
      <c r="G22" s="49">
        <v>242.88235294117703</v>
      </c>
      <c r="H22" s="49">
        <v>776.63265306122503</v>
      </c>
    </row>
    <row r="23" spans="2:8" x14ac:dyDescent="0.3">
      <c r="B23" s="49" t="s">
        <v>100</v>
      </c>
      <c r="C23" s="49" t="s">
        <v>101</v>
      </c>
      <c r="D23" s="49">
        <v>3135.4558248631743</v>
      </c>
      <c r="E23" s="49">
        <v>0</v>
      </c>
      <c r="F23" s="49">
        <v>4000</v>
      </c>
      <c r="G23" s="49">
        <v>1E+30</v>
      </c>
      <c r="H23" s="49">
        <v>864.54417513682574</v>
      </c>
    </row>
    <row r="24" spans="2:8" x14ac:dyDescent="0.3">
      <c r="B24" s="49" t="s">
        <v>102</v>
      </c>
      <c r="C24" s="49" t="s">
        <v>103</v>
      </c>
      <c r="D24" s="49">
        <v>4999</v>
      </c>
      <c r="E24" s="49">
        <v>1.7591868647380713</v>
      </c>
      <c r="F24" s="49">
        <v>4999</v>
      </c>
      <c r="G24" s="49">
        <v>469.81481481481455</v>
      </c>
      <c r="H24" s="49">
        <v>2064.5000000000009</v>
      </c>
    </row>
    <row r="25" spans="2:8" ht="15" thickBot="1" x14ac:dyDescent="0.35">
      <c r="B25" s="50" t="s">
        <v>104</v>
      </c>
      <c r="C25" s="50" t="s">
        <v>105</v>
      </c>
      <c r="D25" s="50">
        <v>2739.2462861610634</v>
      </c>
      <c r="E25" s="50">
        <v>0</v>
      </c>
      <c r="F25" s="50">
        <v>2769</v>
      </c>
      <c r="G25" s="50">
        <v>1E+30</v>
      </c>
      <c r="H25" s="50">
        <v>29.753713838936637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:I19"/>
  <sheetViews>
    <sheetView zoomScale="96" workbookViewId="0">
      <selection activeCell="P17" sqref="P17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8.8" x14ac:dyDescent="0.3">
      <c r="B7" s="43" t="s">
        <v>61</v>
      </c>
      <c r="C7" s="47">
        <v>510</v>
      </c>
      <c r="D7" s="47">
        <v>300</v>
      </c>
      <c r="E7" s="47">
        <v>510</v>
      </c>
      <c r="F7" s="47">
        <v>270</v>
      </c>
      <c r="G7" s="47">
        <v>810</v>
      </c>
      <c r="H7" s="48">
        <f>SUMPRODUCT(C7:G7,C8:G8)</f>
        <v>263686.84128225176</v>
      </c>
    </row>
    <row r="8" spans="2:9" ht="15" thickBot="1" x14ac:dyDescent="0.35">
      <c r="B8" s="39" t="s">
        <v>60</v>
      </c>
      <c r="C8" s="67">
        <v>9.684910086004713</v>
      </c>
      <c r="D8" s="67">
        <v>9.684910086004713</v>
      </c>
      <c r="E8" s="67">
        <v>271.38389366692724</v>
      </c>
      <c r="F8" s="67">
        <v>405.89444878811571</v>
      </c>
      <c r="G8" s="67">
        <v>9.684910086004713</v>
      </c>
      <c r="H8" s="7"/>
    </row>
    <row r="11" spans="2:9" ht="15" thickBot="1" x14ac:dyDescent="0.35"/>
    <row r="12" spans="2:9" ht="15" thickBot="1" x14ac:dyDescent="0.35">
      <c r="B12" s="163"/>
      <c r="C12" s="164" t="s">
        <v>58</v>
      </c>
      <c r="D12" s="165"/>
      <c r="E12" s="165"/>
      <c r="F12" s="165"/>
      <c r="G12" s="165"/>
      <c r="H12" s="166"/>
      <c r="I12" s="167"/>
    </row>
    <row r="13" spans="2:9" ht="29.4" thickBot="1" x14ac:dyDescent="0.35">
      <c r="B13" s="131" t="s">
        <v>48</v>
      </c>
      <c r="C13" s="168" t="s">
        <v>46</v>
      </c>
      <c r="D13" s="168" t="s">
        <v>54</v>
      </c>
      <c r="E13" s="168" t="s">
        <v>55</v>
      </c>
      <c r="F13" s="168" t="s">
        <v>56</v>
      </c>
      <c r="G13" s="168" t="s">
        <v>57</v>
      </c>
      <c r="H13" s="168" t="s">
        <v>63</v>
      </c>
      <c r="I13" s="181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73">
        <f t="shared" ref="H14:H19" si="0">SUMPRODUCT(C14:G14,$C$8:$G$8)</f>
        <v>1934.7795152462863</v>
      </c>
      <c r="I14" s="45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174">
        <f t="shared" si="0"/>
        <v>3030.0000000000005</v>
      </c>
      <c r="I15" s="38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174">
        <f t="shared" si="0"/>
        <v>5216.9999999999982</v>
      </c>
      <c r="I16" s="38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174">
        <f t="shared" si="0"/>
        <v>3135.4558248631743</v>
      </c>
      <c r="I17" s="38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174">
        <f t="shared" si="0"/>
        <v>4999</v>
      </c>
      <c r="I18" s="38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175">
        <f t="shared" si="0"/>
        <v>2739.2462861610634</v>
      </c>
      <c r="I19" s="40">
        <v>2769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5:I19"/>
  <sheetViews>
    <sheetView zoomScale="96" workbookViewId="0">
      <selection activeCell="P6" sqref="P6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8.8" x14ac:dyDescent="0.3">
      <c r="B7" s="43" t="s">
        <v>61</v>
      </c>
      <c r="C7" s="47">
        <v>510</v>
      </c>
      <c r="D7" s="47">
        <v>300</v>
      </c>
      <c r="E7" s="47">
        <v>510</v>
      </c>
      <c r="F7" s="47">
        <v>270</v>
      </c>
      <c r="G7" s="47">
        <v>810</v>
      </c>
      <c r="H7" s="48">
        <f>SUMPRODUCT(C7:G7,C8:G8)</f>
        <v>266759.99999999994</v>
      </c>
    </row>
    <row r="8" spans="2:9" ht="15" thickBot="1" x14ac:dyDescent="0.35">
      <c r="B8" s="39" t="s">
        <v>60</v>
      </c>
      <c r="C8" s="67">
        <v>3.9999999999999876</v>
      </c>
      <c r="D8" s="67">
        <v>83.000000000000028</v>
      </c>
      <c r="E8" s="67">
        <v>276.99999999999989</v>
      </c>
      <c r="F8" s="67">
        <v>365.00000000000006</v>
      </c>
      <c r="G8" s="67">
        <v>0</v>
      </c>
      <c r="H8" s="7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73">
        <f t="shared" ref="H14:H19" si="0">SUMPRODUCT(C14:G14,$C$8:$G$8)</f>
        <v>2487</v>
      </c>
      <c r="I14" s="45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174">
        <f t="shared" si="0"/>
        <v>3029.9999999999995</v>
      </c>
      <c r="I15" s="38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174">
        <f t="shared" si="0"/>
        <v>5217</v>
      </c>
      <c r="I16" s="38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174">
        <f t="shared" si="0"/>
        <v>3371</v>
      </c>
      <c r="I17" s="38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174">
        <f t="shared" si="0"/>
        <v>4999</v>
      </c>
      <c r="I18" s="38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175">
        <f t="shared" si="0"/>
        <v>2769</v>
      </c>
      <c r="I19" s="40">
        <v>2769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DB4A-BA3F-4FFE-BD9F-F4AE79213A21}">
  <dimension ref="B6:I22"/>
  <sheetViews>
    <sheetView topLeftCell="B1" zoomScale="96" workbookViewId="0">
      <selection activeCell="G9" sqref="G9"/>
    </sheetView>
  </sheetViews>
  <sheetFormatPr defaultRowHeight="14.4" x14ac:dyDescent="0.3"/>
  <cols>
    <col min="1" max="1" width="8.5546875" customWidth="1"/>
    <col min="2" max="2" width="18.7773437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6" spans="2:9" ht="15" thickBot="1" x14ac:dyDescent="0.35"/>
    <row r="7" spans="2:9" ht="15" thickBot="1" x14ac:dyDescent="0.35">
      <c r="B7" s="231"/>
      <c r="C7" s="176" t="s">
        <v>46</v>
      </c>
      <c r="D7" s="177" t="s">
        <v>54</v>
      </c>
      <c r="E7" s="177" t="s">
        <v>55</v>
      </c>
      <c r="F7" s="177" t="s">
        <v>56</v>
      </c>
      <c r="G7" s="183" t="s">
        <v>57</v>
      </c>
    </row>
    <row r="8" spans="2:9" ht="15" thickBot="1" x14ac:dyDescent="0.35">
      <c r="B8" s="203" t="s">
        <v>153</v>
      </c>
      <c r="C8" s="245">
        <v>0</v>
      </c>
      <c r="D8" s="246">
        <v>164</v>
      </c>
      <c r="E8" s="246">
        <v>423</v>
      </c>
      <c r="F8" s="246">
        <v>0</v>
      </c>
      <c r="G8" s="248">
        <v>0</v>
      </c>
    </row>
    <row r="9" spans="2:9" x14ac:dyDescent="0.3">
      <c r="B9" s="203" t="s">
        <v>154</v>
      </c>
      <c r="C9" s="188">
        <v>0</v>
      </c>
      <c r="D9" s="36">
        <v>1</v>
      </c>
      <c r="E9" s="36">
        <v>1</v>
      </c>
      <c r="F9" s="36">
        <v>0</v>
      </c>
      <c r="G9" s="115">
        <v>0</v>
      </c>
    </row>
    <row r="10" spans="2:9" ht="15" thickBot="1" x14ac:dyDescent="0.35">
      <c r="B10" s="203" t="s">
        <v>152</v>
      </c>
      <c r="C10" s="99">
        <f>C8-MIN($I$17/C17,$I$18/C18,$I$19/C19,$I$20/C20,$I$21/C21,$I$22/C22)*C9</f>
        <v>0</v>
      </c>
      <c r="D10" s="20">
        <f>D8-MIN($I$17/D17,$I$18/D18,$I$19/D19,$I$20/D20,$I$21/D21,$I$22/D22)*D9</f>
        <v>-84.699999999999989</v>
      </c>
      <c r="E10" s="20">
        <f>E8-MIN($I$17/E17,$I$18/E18,$I$19/E19,$I$20/E20,$I$21/E21,$I$22/E22)*E9</f>
        <v>-82</v>
      </c>
      <c r="F10" s="20">
        <f>F8-MIN($I$17/F17,$I$18/F18,$I$19/F19,$I$20/F20,$I$21/F21,$I$22/F22)*F9</f>
        <v>0</v>
      </c>
      <c r="G10" s="25">
        <f>G8-MIN($I$17/G17,$I$18/G18,$I$19/G19,$I$20/G20,$I$21/G21,$I$22/G22)*G9</f>
        <v>0</v>
      </c>
    </row>
    <row r="11" spans="2:9" x14ac:dyDescent="0.3">
      <c r="B11" s="101" t="s">
        <v>151</v>
      </c>
      <c r="C11" s="99">
        <v>2000</v>
      </c>
      <c r="D11" s="20">
        <v>4000</v>
      </c>
      <c r="E11" s="20">
        <v>8000</v>
      </c>
      <c r="F11" s="20">
        <v>16000</v>
      </c>
      <c r="G11" s="25">
        <v>1000</v>
      </c>
      <c r="H11" s="213" t="s">
        <v>62</v>
      </c>
    </row>
    <row r="12" spans="2:9" ht="15" thickBot="1" x14ac:dyDescent="0.35">
      <c r="B12" s="102" t="s">
        <v>61</v>
      </c>
      <c r="C12" s="100">
        <v>510</v>
      </c>
      <c r="D12" s="95">
        <v>300</v>
      </c>
      <c r="E12" s="95">
        <v>510</v>
      </c>
      <c r="F12" s="95">
        <v>270</v>
      </c>
      <c r="G12" s="96">
        <v>810</v>
      </c>
      <c r="H12" s="107">
        <f>SUMPRODUCT(C12:G12,C8:G8) - SUMPRODUCT(C11:G11,C9:G9)</f>
        <v>252930</v>
      </c>
    </row>
    <row r="14" spans="2:9" ht="15" thickBot="1" x14ac:dyDescent="0.35"/>
    <row r="15" spans="2:9" ht="15" thickBot="1" x14ac:dyDescent="0.35">
      <c r="B15" s="41"/>
      <c r="C15" s="97" t="s">
        <v>58</v>
      </c>
      <c r="D15" s="42"/>
      <c r="E15" s="42"/>
      <c r="F15" s="42"/>
      <c r="G15" s="42"/>
      <c r="H15" s="68"/>
      <c r="I15" s="98"/>
    </row>
    <row r="16" spans="2:9" ht="29.4" thickBot="1" x14ac:dyDescent="0.35">
      <c r="B16" s="179" t="s">
        <v>48</v>
      </c>
      <c r="C16" s="178" t="s">
        <v>46</v>
      </c>
      <c r="D16" s="178" t="s">
        <v>54</v>
      </c>
      <c r="E16" s="178" t="s">
        <v>55</v>
      </c>
      <c r="F16" s="178" t="s">
        <v>56</v>
      </c>
      <c r="G16" s="178" t="s">
        <v>57</v>
      </c>
      <c r="H16" s="178" t="s">
        <v>63</v>
      </c>
      <c r="I16" s="180" t="s">
        <v>59</v>
      </c>
    </row>
    <row r="17" spans="2:9" x14ac:dyDescent="0.3">
      <c r="B17" s="44" t="s">
        <v>47</v>
      </c>
      <c r="C17" s="36">
        <v>2</v>
      </c>
      <c r="D17" s="36">
        <v>10</v>
      </c>
      <c r="E17" s="36">
        <v>2</v>
      </c>
      <c r="F17" s="36">
        <v>3</v>
      </c>
      <c r="G17" s="36">
        <v>6</v>
      </c>
      <c r="H17" s="119">
        <f t="shared" ref="H17:H22" si="0">SUMPRODUCT(C17:G17,$C$8:$G$8)</f>
        <v>2486</v>
      </c>
      <c r="I17" s="115">
        <v>2487</v>
      </c>
    </row>
    <row r="18" spans="2:9" x14ac:dyDescent="0.3">
      <c r="B18" s="37" t="s">
        <v>49</v>
      </c>
      <c r="C18" s="20">
        <v>6</v>
      </c>
      <c r="D18" s="20">
        <v>3</v>
      </c>
      <c r="E18" s="20">
        <v>6</v>
      </c>
      <c r="F18" s="20">
        <v>3</v>
      </c>
      <c r="G18" s="20">
        <v>10</v>
      </c>
      <c r="H18" s="65">
        <f t="shared" si="0"/>
        <v>3030</v>
      </c>
      <c r="I18" s="25">
        <v>3030</v>
      </c>
    </row>
    <row r="19" spans="2:9" x14ac:dyDescent="0.3">
      <c r="B19" s="37" t="s">
        <v>50</v>
      </c>
      <c r="C19" s="20">
        <v>2</v>
      </c>
      <c r="D19" s="20">
        <v>3</v>
      </c>
      <c r="E19" s="20">
        <v>10</v>
      </c>
      <c r="F19" s="20">
        <v>6</v>
      </c>
      <c r="G19" s="20">
        <v>2</v>
      </c>
      <c r="H19" s="65">
        <f t="shared" si="0"/>
        <v>4722</v>
      </c>
      <c r="I19" s="25">
        <v>5217</v>
      </c>
    </row>
    <row r="20" spans="2:9" x14ac:dyDescent="0.3">
      <c r="B20" s="37" t="s">
        <v>51</v>
      </c>
      <c r="C20" s="20">
        <v>7</v>
      </c>
      <c r="D20" s="20">
        <v>6</v>
      </c>
      <c r="E20" s="20">
        <v>5</v>
      </c>
      <c r="F20" s="20">
        <v>4</v>
      </c>
      <c r="G20" s="20">
        <v>3</v>
      </c>
      <c r="H20" s="65">
        <f t="shared" si="0"/>
        <v>3099</v>
      </c>
      <c r="I20" s="25">
        <v>4000</v>
      </c>
    </row>
    <row r="21" spans="2:9" x14ac:dyDescent="0.3">
      <c r="B21" s="37" t="s">
        <v>52</v>
      </c>
      <c r="C21" s="20">
        <v>5</v>
      </c>
      <c r="D21" s="20">
        <v>6</v>
      </c>
      <c r="E21" s="20">
        <v>3</v>
      </c>
      <c r="F21" s="20">
        <v>10</v>
      </c>
      <c r="G21" s="20">
        <v>2</v>
      </c>
      <c r="H21" s="65">
        <f t="shared" si="0"/>
        <v>2253</v>
      </c>
      <c r="I21" s="25">
        <v>4999</v>
      </c>
    </row>
    <row r="22" spans="2:9" ht="15" thickBot="1" x14ac:dyDescent="0.35">
      <c r="B22" s="39" t="s">
        <v>53</v>
      </c>
      <c r="C22" s="35">
        <v>10</v>
      </c>
      <c r="D22" s="35">
        <v>3</v>
      </c>
      <c r="E22" s="35">
        <v>5</v>
      </c>
      <c r="F22" s="35">
        <v>3</v>
      </c>
      <c r="G22" s="35">
        <v>4</v>
      </c>
      <c r="H22" s="67">
        <f t="shared" si="0"/>
        <v>2607</v>
      </c>
      <c r="I22" s="24">
        <v>2769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63A1-05F6-4D24-80F7-C62816E5F260}">
  <dimension ref="B6:I27"/>
  <sheetViews>
    <sheetView zoomScale="96" workbookViewId="0">
      <selection activeCell="D26" sqref="D26"/>
    </sheetView>
  </sheetViews>
  <sheetFormatPr defaultRowHeight="14.4" x14ac:dyDescent="0.3"/>
  <cols>
    <col min="1" max="1" width="8.5546875" customWidth="1"/>
    <col min="2" max="2" width="18.7773437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6" spans="2:9" ht="15" thickBot="1" x14ac:dyDescent="0.35"/>
    <row r="7" spans="2:9" ht="15" thickBot="1" x14ac:dyDescent="0.35">
      <c r="B7" s="104"/>
      <c r="C7" s="182" t="s">
        <v>46</v>
      </c>
      <c r="D7" s="177" t="s">
        <v>54</v>
      </c>
      <c r="E7" s="177" t="s">
        <v>55</v>
      </c>
      <c r="F7" s="177" t="s">
        <v>56</v>
      </c>
      <c r="G7" s="183" t="s">
        <v>57</v>
      </c>
    </row>
    <row r="8" spans="2:9" x14ac:dyDescent="0.3">
      <c r="B8" s="103" t="s">
        <v>153</v>
      </c>
      <c r="C8" s="184">
        <v>177</v>
      </c>
      <c r="D8" s="119">
        <v>116</v>
      </c>
      <c r="E8" s="119">
        <v>0</v>
      </c>
      <c r="F8" s="119">
        <v>0</v>
      </c>
      <c r="G8" s="185">
        <v>162</v>
      </c>
    </row>
    <row r="9" spans="2:9" x14ac:dyDescent="0.3">
      <c r="B9" s="203" t="s">
        <v>154</v>
      </c>
      <c r="C9" s="99">
        <v>1</v>
      </c>
      <c r="D9" s="20">
        <v>1</v>
      </c>
      <c r="E9" s="20">
        <v>0</v>
      </c>
      <c r="F9" s="20">
        <v>0</v>
      </c>
      <c r="G9" s="25">
        <v>1</v>
      </c>
    </row>
    <row r="10" spans="2:9" ht="15" thickBot="1" x14ac:dyDescent="0.35">
      <c r="B10" s="203" t="s">
        <v>152</v>
      </c>
      <c r="C10" s="99">
        <f>C8-MIN($I$17/C17,$I$18/C18,$I$19/C19,$I$20/C20,$I$21/C21,$I$22/C22)*C9</f>
        <v>-99.899999999999977</v>
      </c>
      <c r="D10" s="99">
        <f>D8-MIN($I$17/D17,$I$18/D18,$I$19/D19,$I$20/D20,$I$21/D21,$I$22/D22)*D9</f>
        <v>-132.69999999999999</v>
      </c>
      <c r="E10" s="99">
        <f>E8-MIN($I$17/E17,$I$18/E18,$I$19/E19,$I$20/E20,$I$21/E21,$I$22/E22)*E9</f>
        <v>0</v>
      </c>
      <c r="F10" s="99">
        <f>F8-MIN($I$17/F17,$I$18/F18,$I$19/F19,$I$20/F20,$I$21/F21,$I$22/F22)*F9</f>
        <v>0</v>
      </c>
      <c r="G10" s="233">
        <f>G8-MIN($I$17/G17,$I$18/G18,$I$19/G19,$I$20/G20,$I$21/G21,$I$22/G22)*G9</f>
        <v>-141</v>
      </c>
    </row>
    <row r="11" spans="2:9" x14ac:dyDescent="0.3">
      <c r="B11" s="101" t="s">
        <v>151</v>
      </c>
      <c r="C11" s="99">
        <v>2000</v>
      </c>
      <c r="D11" s="20">
        <v>4000</v>
      </c>
      <c r="E11" s="20">
        <v>8000</v>
      </c>
      <c r="F11" s="20">
        <v>16000</v>
      </c>
      <c r="G11" s="25">
        <v>1000</v>
      </c>
      <c r="H11" s="230" t="s">
        <v>62</v>
      </c>
    </row>
    <row r="12" spans="2:9" ht="15" thickBot="1" x14ac:dyDescent="0.35">
      <c r="B12" s="102" t="s">
        <v>61</v>
      </c>
      <c r="C12" s="100">
        <v>510</v>
      </c>
      <c r="D12" s="95">
        <v>300</v>
      </c>
      <c r="E12" s="95">
        <v>510</v>
      </c>
      <c r="F12" s="95">
        <v>270</v>
      </c>
      <c r="G12" s="96">
        <v>810</v>
      </c>
      <c r="H12" s="107">
        <f>SUMPRODUCT(C12:G12,C8:G8) - SUMPRODUCT(C11:G11,C9:G9)</f>
        <v>249290</v>
      </c>
    </row>
    <row r="14" spans="2:9" ht="15" thickBot="1" x14ac:dyDescent="0.35"/>
    <row r="15" spans="2:9" ht="15" thickBot="1" x14ac:dyDescent="0.35">
      <c r="B15" s="41"/>
      <c r="C15" s="97" t="s">
        <v>58</v>
      </c>
      <c r="D15" s="42"/>
      <c r="E15" s="42"/>
      <c r="F15" s="42"/>
      <c r="G15" s="42"/>
      <c r="H15" s="68"/>
      <c r="I15" s="98"/>
    </row>
    <row r="16" spans="2:9" ht="29.4" thickBot="1" x14ac:dyDescent="0.35">
      <c r="B16" s="179" t="s">
        <v>48</v>
      </c>
      <c r="C16" s="178" t="s">
        <v>46</v>
      </c>
      <c r="D16" s="178" t="s">
        <v>54</v>
      </c>
      <c r="E16" s="178" t="s">
        <v>55</v>
      </c>
      <c r="F16" s="178" t="s">
        <v>56</v>
      </c>
      <c r="G16" s="178" t="s">
        <v>57</v>
      </c>
      <c r="H16" s="178" t="s">
        <v>63</v>
      </c>
      <c r="I16" s="180" t="s">
        <v>59</v>
      </c>
    </row>
    <row r="17" spans="2:9" x14ac:dyDescent="0.3">
      <c r="B17" s="44" t="s">
        <v>47</v>
      </c>
      <c r="C17" s="36">
        <v>2</v>
      </c>
      <c r="D17" s="36">
        <v>10</v>
      </c>
      <c r="E17" s="36">
        <v>2</v>
      </c>
      <c r="F17" s="36">
        <v>3</v>
      </c>
      <c r="G17" s="36">
        <v>6</v>
      </c>
      <c r="H17" s="173">
        <f t="shared" ref="H17:H22" si="0">SUMPRODUCT(C17:G17,$C$8:$G$8)</f>
        <v>2486</v>
      </c>
      <c r="I17" s="115">
        <v>2487</v>
      </c>
    </row>
    <row r="18" spans="2:9" x14ac:dyDescent="0.3">
      <c r="B18" s="37" t="s">
        <v>49</v>
      </c>
      <c r="C18" s="20">
        <v>6</v>
      </c>
      <c r="D18" s="20">
        <v>3</v>
      </c>
      <c r="E18" s="20">
        <v>6</v>
      </c>
      <c r="F18" s="20">
        <v>3</v>
      </c>
      <c r="G18" s="20">
        <v>10</v>
      </c>
      <c r="H18" s="174">
        <f t="shared" si="0"/>
        <v>3030</v>
      </c>
      <c r="I18" s="25">
        <v>3030</v>
      </c>
    </row>
    <row r="19" spans="2:9" x14ac:dyDescent="0.3">
      <c r="B19" s="37" t="s">
        <v>50</v>
      </c>
      <c r="C19" s="20">
        <v>2</v>
      </c>
      <c r="D19" s="20">
        <v>3</v>
      </c>
      <c r="E19" s="20">
        <v>10</v>
      </c>
      <c r="F19" s="20">
        <v>6</v>
      </c>
      <c r="G19" s="20">
        <v>2</v>
      </c>
      <c r="H19" s="174">
        <f t="shared" si="0"/>
        <v>1026</v>
      </c>
      <c r="I19" s="25">
        <v>5217</v>
      </c>
    </row>
    <row r="20" spans="2:9" x14ac:dyDescent="0.3">
      <c r="B20" s="37" t="s">
        <v>51</v>
      </c>
      <c r="C20" s="20">
        <v>7</v>
      </c>
      <c r="D20" s="20">
        <v>6</v>
      </c>
      <c r="E20" s="20">
        <v>5</v>
      </c>
      <c r="F20" s="20">
        <v>4</v>
      </c>
      <c r="G20" s="20">
        <v>3</v>
      </c>
      <c r="H20" s="174">
        <f t="shared" si="0"/>
        <v>2421</v>
      </c>
      <c r="I20" s="25">
        <v>4000</v>
      </c>
    </row>
    <row r="21" spans="2:9" x14ac:dyDescent="0.3">
      <c r="B21" s="37" t="s">
        <v>52</v>
      </c>
      <c r="C21" s="20">
        <v>5</v>
      </c>
      <c r="D21" s="20">
        <v>6</v>
      </c>
      <c r="E21" s="20">
        <v>3</v>
      </c>
      <c r="F21" s="20">
        <v>10</v>
      </c>
      <c r="G21" s="20">
        <v>2</v>
      </c>
      <c r="H21" s="174">
        <f t="shared" si="0"/>
        <v>1905</v>
      </c>
      <c r="I21" s="25">
        <v>4999</v>
      </c>
    </row>
    <row r="22" spans="2:9" ht="15" thickBot="1" x14ac:dyDescent="0.35">
      <c r="B22" s="39" t="s">
        <v>53</v>
      </c>
      <c r="C22" s="35">
        <v>10</v>
      </c>
      <c r="D22" s="35">
        <v>3</v>
      </c>
      <c r="E22" s="35">
        <v>5</v>
      </c>
      <c r="F22" s="35">
        <v>3</v>
      </c>
      <c r="G22" s="35">
        <v>4</v>
      </c>
      <c r="H22" s="175">
        <f t="shared" si="0"/>
        <v>2766</v>
      </c>
      <c r="I22" s="24">
        <v>2769</v>
      </c>
    </row>
    <row r="24" spans="2:9" ht="15" thickBot="1" x14ac:dyDescent="0.35"/>
    <row r="25" spans="2:9" x14ac:dyDescent="0.3">
      <c r="B25" s="63" t="s">
        <v>164</v>
      </c>
      <c r="C25" s="214"/>
      <c r="D25" s="215"/>
    </row>
    <row r="26" spans="2:9" x14ac:dyDescent="0.3">
      <c r="B26" s="197" t="s">
        <v>165</v>
      </c>
      <c r="C26" s="20">
        <v>225</v>
      </c>
      <c r="D26" s="25">
        <f>E8-C26*E9</f>
        <v>0</v>
      </c>
    </row>
    <row r="27" spans="2:9" ht="15" thickBot="1" x14ac:dyDescent="0.35">
      <c r="B27" s="229" t="s">
        <v>166</v>
      </c>
      <c r="C27" s="35">
        <v>325</v>
      </c>
      <c r="D27" s="24">
        <f>E8-C27*E9</f>
        <v>0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07F3-3D06-445B-B832-4D69D39378C5}">
  <dimension ref="B6:I29"/>
  <sheetViews>
    <sheetView topLeftCell="A4" zoomScale="90" workbookViewId="0"/>
  </sheetViews>
  <sheetFormatPr defaultRowHeight="14.4" x14ac:dyDescent="0.3"/>
  <cols>
    <col min="1" max="1" width="8.5546875" customWidth="1"/>
    <col min="2" max="2" width="18.7773437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6" spans="2:9" ht="15" thickBot="1" x14ac:dyDescent="0.35"/>
    <row r="7" spans="2:9" ht="15" thickBot="1" x14ac:dyDescent="0.35">
      <c r="B7" s="104"/>
      <c r="C7" s="182" t="s">
        <v>46</v>
      </c>
      <c r="D7" s="177" t="s">
        <v>54</v>
      </c>
      <c r="E7" s="177" t="s">
        <v>55</v>
      </c>
      <c r="F7" s="177" t="s">
        <v>56</v>
      </c>
      <c r="G7" s="183" t="s">
        <v>57</v>
      </c>
    </row>
    <row r="8" spans="2:9" x14ac:dyDescent="0.3">
      <c r="B8" s="103" t="s">
        <v>153</v>
      </c>
      <c r="C8" s="184">
        <v>177</v>
      </c>
      <c r="D8" s="119">
        <v>116</v>
      </c>
      <c r="E8" s="119">
        <v>0</v>
      </c>
      <c r="F8" s="119">
        <v>0</v>
      </c>
      <c r="G8" s="185">
        <v>162</v>
      </c>
    </row>
    <row r="9" spans="2:9" x14ac:dyDescent="0.3">
      <c r="B9" s="203" t="s">
        <v>154</v>
      </c>
      <c r="C9" s="99">
        <v>1</v>
      </c>
      <c r="D9" s="20">
        <v>1</v>
      </c>
      <c r="E9" s="20">
        <v>0</v>
      </c>
      <c r="F9" s="20">
        <v>0</v>
      </c>
      <c r="G9" s="25">
        <v>1</v>
      </c>
    </row>
    <row r="10" spans="2:9" ht="15" thickBot="1" x14ac:dyDescent="0.35">
      <c r="B10" s="203" t="s">
        <v>152</v>
      </c>
      <c r="C10" s="99">
        <f>C8-MIN($I$17/C17,$I$18/C18,$I$19/C19,$I$20/C20,$I$21/C21,$I$22/C22)*C9</f>
        <v>-99.899999999999977</v>
      </c>
      <c r="D10" s="99">
        <f>D8-MIN($I$17/D17,$I$18/D18,$I$19/D19,$I$20/D20,$I$21/D21,$I$22/D22)*D9</f>
        <v>-132.69999999999999</v>
      </c>
      <c r="E10" s="99">
        <f>E8-MIN($I$17/E17,$I$18/E18,$I$19/E19,$I$20/E20,$I$21/E21,$I$22/E22)*E9</f>
        <v>0</v>
      </c>
      <c r="F10" s="99">
        <f>F8-MIN($I$17/F17,$I$18/F18,$I$19/F19,$I$20/F20,$I$21/F21,$I$22/F22)*F9</f>
        <v>0</v>
      </c>
      <c r="G10" s="233">
        <f>G8-MIN($I$17/G17,$I$18/G18,$I$19/G19,$I$20/G20,$I$21/G21,$I$22/G22)*G9</f>
        <v>-141</v>
      </c>
    </row>
    <row r="11" spans="2:9" x14ac:dyDescent="0.3">
      <c r="B11" s="101" t="s">
        <v>151</v>
      </c>
      <c r="C11" s="99">
        <v>2000</v>
      </c>
      <c r="D11" s="20">
        <v>4000</v>
      </c>
      <c r="E11" s="20">
        <v>8000</v>
      </c>
      <c r="F11" s="20">
        <v>16000</v>
      </c>
      <c r="G11" s="25">
        <v>1000</v>
      </c>
      <c r="H11" s="230" t="s">
        <v>62</v>
      </c>
    </row>
    <row r="12" spans="2:9" ht="15" thickBot="1" x14ac:dyDescent="0.35">
      <c r="B12" s="102" t="s">
        <v>61</v>
      </c>
      <c r="C12" s="100">
        <v>510</v>
      </c>
      <c r="D12" s="95">
        <v>300</v>
      </c>
      <c r="E12" s="95">
        <v>510</v>
      </c>
      <c r="F12" s="95">
        <v>270</v>
      </c>
      <c r="G12" s="96">
        <v>810</v>
      </c>
      <c r="H12" s="107">
        <f>SUMPRODUCT(C12:G12,C8:G8) - SUMPRODUCT(C11:G11,C9:G9)</f>
        <v>249290</v>
      </c>
    </row>
    <row r="14" spans="2:9" ht="15" thickBot="1" x14ac:dyDescent="0.35"/>
    <row r="15" spans="2:9" ht="15" thickBot="1" x14ac:dyDescent="0.35">
      <c r="B15" s="41"/>
      <c r="C15" s="97" t="s">
        <v>58</v>
      </c>
      <c r="D15" s="42"/>
      <c r="E15" s="42"/>
      <c r="F15" s="42"/>
      <c r="G15" s="42"/>
      <c r="H15" s="68"/>
      <c r="I15" s="98"/>
    </row>
    <row r="16" spans="2:9" ht="29.4" thickBot="1" x14ac:dyDescent="0.35">
      <c r="B16" s="179" t="s">
        <v>48</v>
      </c>
      <c r="C16" s="178" t="s">
        <v>46</v>
      </c>
      <c r="D16" s="178" t="s">
        <v>54</v>
      </c>
      <c r="E16" s="178" t="s">
        <v>55</v>
      </c>
      <c r="F16" s="178" t="s">
        <v>56</v>
      </c>
      <c r="G16" s="178" t="s">
        <v>57</v>
      </c>
      <c r="H16" s="178" t="s">
        <v>63</v>
      </c>
      <c r="I16" s="180" t="s">
        <v>59</v>
      </c>
    </row>
    <row r="17" spans="2:9" x14ac:dyDescent="0.3">
      <c r="B17" s="44" t="s">
        <v>47</v>
      </c>
      <c r="C17" s="36">
        <v>2</v>
      </c>
      <c r="D17" s="36">
        <v>10</v>
      </c>
      <c r="E17" s="36">
        <v>2</v>
      </c>
      <c r="F17" s="36">
        <v>3</v>
      </c>
      <c r="G17" s="36">
        <v>6</v>
      </c>
      <c r="H17" s="173">
        <f t="shared" ref="H17:H22" si="0">SUMPRODUCT(C17:G17,$C$8:$G$8)</f>
        <v>2486</v>
      </c>
      <c r="I17" s="115">
        <v>2487</v>
      </c>
    </row>
    <row r="18" spans="2:9" x14ac:dyDescent="0.3">
      <c r="B18" s="37" t="s">
        <v>49</v>
      </c>
      <c r="C18" s="20">
        <v>6</v>
      </c>
      <c r="D18" s="20">
        <v>3</v>
      </c>
      <c r="E18" s="20">
        <v>6</v>
      </c>
      <c r="F18" s="20">
        <v>3</v>
      </c>
      <c r="G18" s="20">
        <v>10</v>
      </c>
      <c r="H18" s="174">
        <f t="shared" si="0"/>
        <v>3030</v>
      </c>
      <c r="I18" s="25">
        <v>3030</v>
      </c>
    </row>
    <row r="19" spans="2:9" x14ac:dyDescent="0.3">
      <c r="B19" s="37" t="s">
        <v>50</v>
      </c>
      <c r="C19" s="20">
        <v>2</v>
      </c>
      <c r="D19" s="20">
        <v>3</v>
      </c>
      <c r="E19" s="20">
        <v>10</v>
      </c>
      <c r="F19" s="20">
        <v>6</v>
      </c>
      <c r="G19" s="20">
        <v>2</v>
      </c>
      <c r="H19" s="174">
        <f t="shared" si="0"/>
        <v>1026</v>
      </c>
      <c r="I19" s="25">
        <v>5217</v>
      </c>
    </row>
    <row r="20" spans="2:9" x14ac:dyDescent="0.3">
      <c r="B20" s="37" t="s">
        <v>51</v>
      </c>
      <c r="C20" s="20">
        <v>7</v>
      </c>
      <c r="D20" s="20">
        <v>6</v>
      </c>
      <c r="E20" s="20">
        <v>5</v>
      </c>
      <c r="F20" s="20">
        <v>4</v>
      </c>
      <c r="G20" s="20">
        <v>3</v>
      </c>
      <c r="H20" s="174">
        <f t="shared" si="0"/>
        <v>2421</v>
      </c>
      <c r="I20" s="25">
        <v>4000</v>
      </c>
    </row>
    <row r="21" spans="2:9" x14ac:dyDescent="0.3">
      <c r="B21" s="37" t="s">
        <v>52</v>
      </c>
      <c r="C21" s="20">
        <v>5</v>
      </c>
      <c r="D21" s="20">
        <v>6</v>
      </c>
      <c r="E21" s="20">
        <v>3</v>
      </c>
      <c r="F21" s="20">
        <v>10</v>
      </c>
      <c r="G21" s="20">
        <v>2</v>
      </c>
      <c r="H21" s="174">
        <f t="shared" si="0"/>
        <v>1905</v>
      </c>
      <c r="I21" s="25">
        <v>4999</v>
      </c>
    </row>
    <row r="22" spans="2:9" ht="15" thickBot="1" x14ac:dyDescent="0.35">
      <c r="B22" s="39" t="s">
        <v>53</v>
      </c>
      <c r="C22" s="35">
        <v>10</v>
      </c>
      <c r="D22" s="35">
        <v>3</v>
      </c>
      <c r="E22" s="35">
        <v>5</v>
      </c>
      <c r="F22" s="35">
        <v>3</v>
      </c>
      <c r="G22" s="35">
        <v>4</v>
      </c>
      <c r="H22" s="175">
        <f t="shared" si="0"/>
        <v>2766</v>
      </c>
      <c r="I22" s="24">
        <v>2769</v>
      </c>
    </row>
    <row r="24" spans="2:9" ht="15" thickBot="1" x14ac:dyDescent="0.35"/>
    <row r="25" spans="2:9" x14ac:dyDescent="0.3">
      <c r="B25" s="63" t="s">
        <v>164</v>
      </c>
      <c r="C25" s="214"/>
      <c r="D25" s="215"/>
    </row>
    <row r="26" spans="2:9" x14ac:dyDescent="0.3">
      <c r="B26" s="197" t="s">
        <v>165</v>
      </c>
      <c r="C26" s="20">
        <v>300</v>
      </c>
      <c r="D26" s="25">
        <f>E8-C26*E9</f>
        <v>0</v>
      </c>
    </row>
    <row r="27" spans="2:9" ht="15" thickBot="1" x14ac:dyDescent="0.35">
      <c r="B27" s="229" t="s">
        <v>166</v>
      </c>
      <c r="C27" s="35">
        <v>450</v>
      </c>
      <c r="D27" s="24">
        <f>E8-C27*E9</f>
        <v>0</v>
      </c>
    </row>
    <row r="28" spans="2:9" ht="15" thickBot="1" x14ac:dyDescent="0.35"/>
    <row r="29" spans="2:9" ht="15" thickBot="1" x14ac:dyDescent="0.35">
      <c r="B29" s="75" t="s">
        <v>198</v>
      </c>
      <c r="C29" s="127">
        <f>MOD(E8,50)</f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CCC3-8285-4B73-B9EC-3E40ED63603F}">
  <dimension ref="B2:P24"/>
  <sheetViews>
    <sheetView zoomScale="96" workbookViewId="0">
      <selection activeCell="L23" sqref="L23"/>
    </sheetView>
  </sheetViews>
  <sheetFormatPr defaultRowHeight="14.4" x14ac:dyDescent="0.3"/>
  <cols>
    <col min="1" max="1" width="4.6640625" customWidth="1"/>
    <col min="2" max="2" width="20" customWidth="1"/>
    <col min="3" max="3" width="9.44140625" customWidth="1"/>
    <col min="4" max="4" width="10.109375" customWidth="1"/>
    <col min="5" max="5" width="9.6640625" customWidth="1"/>
    <col min="6" max="6" width="9.5546875" customWidth="1"/>
    <col min="7" max="7" width="9.33203125" customWidth="1"/>
    <col min="8" max="8" width="10.33203125" customWidth="1"/>
    <col min="9" max="9" width="13.5546875" customWidth="1"/>
    <col min="14" max="14" width="10.6640625" customWidth="1"/>
    <col min="15" max="15" width="19.109375" customWidth="1"/>
    <col min="16" max="16" width="26.88671875" customWidth="1"/>
  </cols>
  <sheetData>
    <row r="2" spans="2:16" ht="15" thickBot="1" x14ac:dyDescent="0.35"/>
    <row r="3" spans="2:16" ht="15" thickBot="1" x14ac:dyDescent="0.35">
      <c r="B3" s="104"/>
      <c r="C3" s="187" t="s">
        <v>46</v>
      </c>
      <c r="D3" s="132" t="s">
        <v>54</v>
      </c>
      <c r="E3" s="132" t="s">
        <v>55</v>
      </c>
      <c r="F3" s="132" t="s">
        <v>56</v>
      </c>
      <c r="G3" s="133" t="s">
        <v>57</v>
      </c>
    </row>
    <row r="4" spans="2:16" x14ac:dyDescent="0.3">
      <c r="B4" s="192" t="s">
        <v>153</v>
      </c>
      <c r="C4" s="184">
        <v>0</v>
      </c>
      <c r="D4" s="119">
        <v>111</v>
      </c>
      <c r="E4" s="119">
        <v>381</v>
      </c>
      <c r="F4" s="119">
        <v>0</v>
      </c>
      <c r="G4" s="185">
        <v>41</v>
      </c>
    </row>
    <row r="5" spans="2:16" ht="15" thickBot="1" x14ac:dyDescent="0.35">
      <c r="B5" s="193" t="s">
        <v>154</v>
      </c>
      <c r="C5" s="186">
        <v>0</v>
      </c>
      <c r="D5" s="35">
        <f>C14</f>
        <v>1</v>
      </c>
      <c r="E5" s="35">
        <v>1</v>
      </c>
      <c r="F5" s="35">
        <f>C19</f>
        <v>0</v>
      </c>
      <c r="G5" s="24">
        <v>1</v>
      </c>
    </row>
    <row r="6" spans="2:16" ht="15" thickBot="1" x14ac:dyDescent="0.35">
      <c r="B6" s="194"/>
    </row>
    <row r="7" spans="2:16" ht="29.4" thickBot="1" x14ac:dyDescent="0.35">
      <c r="B7" s="206" t="s">
        <v>203</v>
      </c>
      <c r="C7" s="187" t="s">
        <v>168</v>
      </c>
      <c r="D7" s="181" t="s">
        <v>169</v>
      </c>
    </row>
    <row r="8" spans="2:16" x14ac:dyDescent="0.3">
      <c r="B8" s="192" t="s">
        <v>46</v>
      </c>
      <c r="C8" s="188">
        <v>276.89999999999998</v>
      </c>
      <c r="D8" s="115">
        <f>C4-(C8*C5)</f>
        <v>0</v>
      </c>
    </row>
    <row r="9" spans="2:16" x14ac:dyDescent="0.3">
      <c r="B9" s="198" t="s">
        <v>55</v>
      </c>
      <c r="C9" s="99">
        <v>505</v>
      </c>
      <c r="D9" s="115">
        <f>E4-(C9*E5)</f>
        <v>-124</v>
      </c>
    </row>
    <row r="10" spans="2:16" ht="15" thickBot="1" x14ac:dyDescent="0.35">
      <c r="B10" s="193" t="s">
        <v>57</v>
      </c>
      <c r="C10" s="186">
        <v>303</v>
      </c>
      <c r="D10" s="266">
        <f>G4-(C10*G5)</f>
        <v>-262</v>
      </c>
    </row>
    <row r="11" spans="2:16" ht="15" thickBot="1" x14ac:dyDescent="0.35">
      <c r="B11" s="194"/>
    </row>
    <row r="12" spans="2:16" ht="15" thickBot="1" x14ac:dyDescent="0.35">
      <c r="B12" s="207" t="s">
        <v>170</v>
      </c>
      <c r="C12" s="208">
        <v>102</v>
      </c>
      <c r="D12" s="209">
        <v>103</v>
      </c>
      <c r="E12" s="209">
        <v>105</v>
      </c>
      <c r="F12" s="209">
        <v>107</v>
      </c>
      <c r="G12" s="210">
        <v>111</v>
      </c>
      <c r="I12" s="104"/>
      <c r="J12" s="200" t="s">
        <v>58</v>
      </c>
      <c r="K12" s="42"/>
      <c r="L12" s="42"/>
      <c r="M12" s="42"/>
      <c r="N12" s="42"/>
      <c r="O12" s="68"/>
      <c r="P12" s="98"/>
    </row>
    <row r="13" spans="2:16" ht="17.399999999999999" customHeight="1" thickBot="1" x14ac:dyDescent="0.35">
      <c r="B13" s="218" t="s">
        <v>171</v>
      </c>
      <c r="C13" s="219">
        <v>0</v>
      </c>
      <c r="D13" s="220">
        <v>0</v>
      </c>
      <c r="E13" s="220">
        <v>0</v>
      </c>
      <c r="F13" s="220">
        <v>0</v>
      </c>
      <c r="G13" s="221">
        <v>1</v>
      </c>
      <c r="I13" s="202" t="s">
        <v>48</v>
      </c>
      <c r="J13" s="201" t="s">
        <v>46</v>
      </c>
      <c r="K13" s="189" t="s">
        <v>54</v>
      </c>
      <c r="L13" s="189" t="s">
        <v>55</v>
      </c>
      <c r="M13" s="189" t="s">
        <v>56</v>
      </c>
      <c r="N13" s="189" t="s">
        <v>57</v>
      </c>
      <c r="O13" s="205" t="s">
        <v>63</v>
      </c>
      <c r="P13" s="180" t="s">
        <v>59</v>
      </c>
    </row>
    <row r="14" spans="2:16" x14ac:dyDescent="0.3">
      <c r="B14" s="192" t="s">
        <v>175</v>
      </c>
      <c r="C14" s="217">
        <f>SUM(C13:G13)</f>
        <v>1</v>
      </c>
      <c r="I14" s="103" t="s">
        <v>47</v>
      </c>
      <c r="J14" s="188">
        <v>2</v>
      </c>
      <c r="K14" s="36">
        <v>10</v>
      </c>
      <c r="L14" s="36">
        <v>2</v>
      </c>
      <c r="M14" s="36">
        <v>3</v>
      </c>
      <c r="N14" s="36">
        <v>6</v>
      </c>
      <c r="O14" s="119">
        <f t="shared" ref="O14:O19" si="0">SUMPRODUCT(J14:N14,$C$4:$G$4)</f>
        <v>2118</v>
      </c>
      <c r="P14" s="45">
        <v>2487</v>
      </c>
    </row>
    <row r="15" spans="2:16" ht="15" thickBot="1" x14ac:dyDescent="0.35">
      <c r="B15" s="199" t="s">
        <v>172</v>
      </c>
      <c r="C15" s="216">
        <f>SUMPRODUCT(C12:G12,C13:G13)</f>
        <v>111</v>
      </c>
      <c r="I15" s="203" t="s">
        <v>49</v>
      </c>
      <c r="J15" s="99">
        <v>6</v>
      </c>
      <c r="K15" s="20">
        <v>3</v>
      </c>
      <c r="L15" s="20">
        <v>6</v>
      </c>
      <c r="M15" s="20">
        <v>3</v>
      </c>
      <c r="N15" s="20">
        <v>10</v>
      </c>
      <c r="O15" s="65">
        <f t="shared" si="0"/>
        <v>3029</v>
      </c>
      <c r="P15" s="38">
        <v>3030</v>
      </c>
    </row>
    <row r="16" spans="2:16" ht="15" thickBot="1" x14ac:dyDescent="0.35">
      <c r="I16" s="203" t="s">
        <v>50</v>
      </c>
      <c r="J16" s="99">
        <v>2</v>
      </c>
      <c r="K16" s="20">
        <v>3</v>
      </c>
      <c r="L16" s="20">
        <v>10</v>
      </c>
      <c r="M16" s="20">
        <v>6</v>
      </c>
      <c r="N16" s="20">
        <v>2</v>
      </c>
      <c r="O16" s="65">
        <f t="shared" si="0"/>
        <v>4225</v>
      </c>
      <c r="P16" s="38">
        <v>5217</v>
      </c>
    </row>
    <row r="17" spans="2:16" ht="15" thickBot="1" x14ac:dyDescent="0.35">
      <c r="B17" s="207" t="s">
        <v>173</v>
      </c>
      <c r="C17" s="224">
        <v>320</v>
      </c>
      <c r="D17" s="209">
        <v>330</v>
      </c>
      <c r="E17" s="209">
        <v>350</v>
      </c>
      <c r="F17" s="209">
        <v>370</v>
      </c>
      <c r="G17" s="210">
        <v>410</v>
      </c>
      <c r="I17" s="203" t="s">
        <v>51</v>
      </c>
      <c r="J17" s="99">
        <v>7</v>
      </c>
      <c r="K17" s="20">
        <v>6</v>
      </c>
      <c r="L17" s="20">
        <v>5</v>
      </c>
      <c r="M17" s="20">
        <v>4</v>
      </c>
      <c r="N17" s="20">
        <v>3</v>
      </c>
      <c r="O17" s="65">
        <f t="shared" si="0"/>
        <v>2694</v>
      </c>
      <c r="P17" s="38">
        <v>4000</v>
      </c>
    </row>
    <row r="18" spans="2:16" ht="15" thickBot="1" x14ac:dyDescent="0.35">
      <c r="B18" s="192" t="s">
        <v>171</v>
      </c>
      <c r="C18" s="225">
        <v>0</v>
      </c>
      <c r="D18" s="220">
        <v>0</v>
      </c>
      <c r="E18" s="220">
        <v>0</v>
      </c>
      <c r="F18" s="220">
        <v>0</v>
      </c>
      <c r="G18" s="221">
        <v>0</v>
      </c>
      <c r="I18" s="203" t="s">
        <v>52</v>
      </c>
      <c r="J18" s="99">
        <v>5</v>
      </c>
      <c r="K18" s="20">
        <v>6</v>
      </c>
      <c r="L18" s="20">
        <v>3</v>
      </c>
      <c r="M18" s="20">
        <v>10</v>
      </c>
      <c r="N18" s="20">
        <v>2</v>
      </c>
      <c r="O18" s="65">
        <f t="shared" si="0"/>
        <v>1891</v>
      </c>
      <c r="P18" s="38">
        <v>4999</v>
      </c>
    </row>
    <row r="19" spans="2:16" ht="15" thickBot="1" x14ac:dyDescent="0.35">
      <c r="B19" s="101" t="s">
        <v>175</v>
      </c>
      <c r="C19" s="223">
        <f>SUM(C18:G18)</f>
        <v>0</v>
      </c>
      <c r="I19" s="204" t="s">
        <v>53</v>
      </c>
      <c r="J19" s="186">
        <v>10</v>
      </c>
      <c r="K19" s="35">
        <v>3</v>
      </c>
      <c r="L19" s="35">
        <v>5</v>
      </c>
      <c r="M19" s="35">
        <v>3</v>
      </c>
      <c r="N19" s="35">
        <v>4</v>
      </c>
      <c r="O19" s="67">
        <f t="shared" si="0"/>
        <v>2402</v>
      </c>
      <c r="P19" s="40">
        <v>2769</v>
      </c>
    </row>
    <row r="20" spans="2:16" ht="15" thickBot="1" x14ac:dyDescent="0.35">
      <c r="B20" s="199" t="s">
        <v>174</v>
      </c>
      <c r="C20" s="222">
        <f>SUMPRODUCT(C17:G17,C18:G18)</f>
        <v>0</v>
      </c>
    </row>
    <row r="21" spans="2:16" ht="15" thickBot="1" x14ac:dyDescent="0.35"/>
    <row r="22" spans="2:16" x14ac:dyDescent="0.3">
      <c r="B22" s="211" t="s">
        <v>151</v>
      </c>
      <c r="C22" s="190">
        <v>2000</v>
      </c>
      <c r="D22" s="191">
        <v>4000</v>
      </c>
      <c r="E22" s="191">
        <v>8000</v>
      </c>
      <c r="F22" s="191">
        <v>16000</v>
      </c>
      <c r="G22" s="61">
        <v>1000</v>
      </c>
      <c r="H22" s="213" t="s">
        <v>62</v>
      </c>
    </row>
    <row r="23" spans="2:16" ht="15" thickBot="1" x14ac:dyDescent="0.35">
      <c r="B23" s="212" t="s">
        <v>61</v>
      </c>
      <c r="C23" s="100">
        <v>510</v>
      </c>
      <c r="D23" s="95">
        <v>300</v>
      </c>
      <c r="E23" s="95">
        <v>510</v>
      </c>
      <c r="F23" s="95">
        <v>270</v>
      </c>
      <c r="G23" s="96">
        <v>810</v>
      </c>
      <c r="H23" s="261">
        <f>SUMPRODUCT(C23:G23,C4:G4) - SUMPRODUCT(C22:G22,C5:G5)</f>
        <v>247820</v>
      </c>
    </row>
    <row r="24" spans="2:16" x14ac:dyDescent="0.3">
      <c r="H24" s="260"/>
    </row>
  </sheetData>
  <scenarios current="0" show="0">
    <scenario name="Case_1" count="18" user="Gayatri Aniruddha" comment="Created by Gayatri Aniruddha on 10/16/2020">
      <inputCells r="C4" val="37.7000000000001"/>
      <inputCells r="D4" val="111"/>
      <inputCells r="E4" val="411.8"/>
      <inputCells r="F4" val="0"/>
      <inputCells r="G4" val="0"/>
      <inputCells r="C5" val="0.136150234741784"/>
      <inputCells r="E5" val="0.815445544554455"/>
      <inputCells r="G5" val="0"/>
      <inputCells r="C13" val="0"/>
      <inputCells r="D13" val="0"/>
      <inputCells r="E13" val="0"/>
      <inputCells r="F13" val="0"/>
      <inputCells r="G13" val="0.999999999999998"/>
      <inputCells r="C18" val="0"/>
      <inputCells r="D18" val="0"/>
      <inputCells r="E18" val="0"/>
      <inputCells r="F18" val="0"/>
      <inputCells r="G18" val="0"/>
    </scenario>
    <scenario name="2" count="18" user="Gayatri Aniruddha" comment="Created by Gayatri Aniruddha on 10/16/2020">
      <inputCells r="C4" val="39.1333333333334"/>
      <inputCells r="D4" val="38"/>
      <inputCells r="E4" val="297.533333333333"/>
      <inputCells r="F4" val="232"/>
      <inputCells r="G4" val="20"/>
      <inputCells r="C5" val="0.141326592030818"/>
      <inputCells r="E5" val="0.589174917491749"/>
      <inputCells r="G5" val="0.0660066006600661"/>
      <inputCells r="C13" val="0"/>
      <inputCells r="D13" val="0"/>
      <inputCells r="E13" val="0"/>
      <inputCells r="F13" val="0"/>
      <inputCells r="G13" val="0.342342342342342"/>
      <inputCells r="C18" val="0"/>
      <inputCells r="D18" val="0"/>
      <inputCells r="E18" val="0"/>
      <inputCells r="F18" val="0"/>
      <inputCells r="G18" val="0.565853658536585"/>
    </scenario>
    <scenario name="1" count="18" user="Gayatri Aniruddha" comment="Created by Gayatri Aniruddha on 10/16/2020">
      <inputCells r="C4" val="0"/>
      <inputCells r="D4" val="0"/>
      <inputCells r="E4" val="0"/>
      <inputCells r="F4" val="0"/>
      <inputCells r="G4" val="0"/>
      <inputCells r="C5" val="0"/>
      <inputCells r="E5" val="0"/>
      <inputCells r="G5" val="0"/>
      <inputCells r="C13" val="0"/>
      <inputCells r="D13" val="0"/>
      <inputCells r="E13" val="0"/>
      <inputCells r="F13" val="0"/>
      <inputCells r="G13" val="0"/>
      <inputCells r="C18" val="0"/>
      <inputCells r="D18" val="0"/>
      <inputCells r="E18" val="0"/>
      <inputCells r="F18" val="0"/>
      <inputCells r="G18" val="0"/>
    </scenario>
  </scenario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340B-11DE-46A0-9BBA-6804A8A18BD3}">
  <dimension ref="B2:P23"/>
  <sheetViews>
    <sheetView zoomScale="96" workbookViewId="0"/>
  </sheetViews>
  <sheetFormatPr defaultRowHeight="14.4" x14ac:dyDescent="0.3"/>
  <cols>
    <col min="1" max="1" width="4.6640625" customWidth="1"/>
    <col min="2" max="2" width="20" customWidth="1"/>
    <col min="3" max="3" width="9.44140625" customWidth="1"/>
    <col min="4" max="4" width="10.109375" customWidth="1"/>
    <col min="5" max="5" width="9.6640625" customWidth="1"/>
    <col min="6" max="6" width="9.5546875" customWidth="1"/>
    <col min="7" max="7" width="9.33203125" customWidth="1"/>
    <col min="8" max="8" width="10.33203125" customWidth="1"/>
    <col min="9" max="9" width="13.5546875" customWidth="1"/>
    <col min="14" max="14" width="10.6640625" customWidth="1"/>
    <col min="15" max="15" width="19.109375" customWidth="1"/>
    <col min="16" max="16" width="26.88671875" customWidth="1"/>
  </cols>
  <sheetData>
    <row r="2" spans="2:16" ht="15" thickBot="1" x14ac:dyDescent="0.35"/>
    <row r="3" spans="2:16" ht="15" thickBot="1" x14ac:dyDescent="0.35">
      <c r="B3" s="104"/>
      <c r="C3" s="187" t="s">
        <v>46</v>
      </c>
      <c r="D3" s="132" t="s">
        <v>54</v>
      </c>
      <c r="E3" s="132" t="s">
        <v>55</v>
      </c>
      <c r="F3" s="132" t="s">
        <v>56</v>
      </c>
      <c r="G3" s="133" t="s">
        <v>57</v>
      </c>
    </row>
    <row r="4" spans="2:16" x14ac:dyDescent="0.3">
      <c r="B4" s="192" t="s">
        <v>153</v>
      </c>
      <c r="C4" s="184">
        <v>0</v>
      </c>
      <c r="D4" s="119">
        <v>0</v>
      </c>
      <c r="E4" s="119">
        <v>479</v>
      </c>
      <c r="F4" s="119">
        <v>12</v>
      </c>
      <c r="G4" s="185">
        <v>12</v>
      </c>
    </row>
    <row r="5" spans="2:16" ht="15" thickBot="1" x14ac:dyDescent="0.35">
      <c r="B5" s="193" t="s">
        <v>154</v>
      </c>
      <c r="C5" s="186">
        <v>0</v>
      </c>
      <c r="D5" s="35">
        <v>0</v>
      </c>
      <c r="E5" s="35">
        <v>1</v>
      </c>
      <c r="F5" s="35">
        <v>1</v>
      </c>
      <c r="G5" s="24">
        <v>1</v>
      </c>
    </row>
    <row r="6" spans="2:16" ht="15" thickBot="1" x14ac:dyDescent="0.35">
      <c r="B6" s="194"/>
    </row>
    <row r="7" spans="2:16" ht="28.8" x14ac:dyDescent="0.3">
      <c r="B7" s="226" t="s">
        <v>167</v>
      </c>
      <c r="C7" s="227" t="s">
        <v>168</v>
      </c>
      <c r="D7" s="228" t="s">
        <v>169</v>
      </c>
    </row>
    <row r="8" spans="2:16" x14ac:dyDescent="0.3">
      <c r="B8" s="197" t="s">
        <v>46</v>
      </c>
      <c r="C8" s="20">
        <v>276.89999999999998</v>
      </c>
      <c r="D8" s="25">
        <f>C4-(C8*C5)</f>
        <v>0</v>
      </c>
      <c r="E8" s="13" t="s">
        <v>199</v>
      </c>
    </row>
    <row r="9" spans="2:16" x14ac:dyDescent="0.3">
      <c r="B9" s="195" t="s">
        <v>54</v>
      </c>
      <c r="C9" s="20">
        <v>248.7</v>
      </c>
      <c r="D9" s="25">
        <f>D4-(C9*D5)</f>
        <v>0</v>
      </c>
      <c r="E9" s="13" t="s">
        <v>199</v>
      </c>
    </row>
    <row r="10" spans="2:16" ht="15" thickBot="1" x14ac:dyDescent="0.35">
      <c r="B10" s="196" t="s">
        <v>55</v>
      </c>
      <c r="C10" s="35">
        <v>505</v>
      </c>
      <c r="D10" s="24">
        <f>E4-(C10*E5)</f>
        <v>-26</v>
      </c>
      <c r="E10" s="13" t="s">
        <v>199</v>
      </c>
    </row>
    <row r="11" spans="2:16" ht="15" thickBot="1" x14ac:dyDescent="0.35"/>
    <row r="12" spans="2:16" ht="15" thickBot="1" x14ac:dyDescent="0.35">
      <c r="I12" s="104"/>
      <c r="J12" s="200" t="s">
        <v>58</v>
      </c>
      <c r="K12" s="42"/>
      <c r="L12" s="42"/>
      <c r="M12" s="42"/>
      <c r="N12" s="42"/>
      <c r="O12" s="68"/>
      <c r="P12" s="98"/>
    </row>
    <row r="13" spans="2:16" ht="17.399999999999999" customHeight="1" thickBot="1" x14ac:dyDescent="0.35">
      <c r="B13" s="1"/>
      <c r="I13" s="202" t="s">
        <v>48</v>
      </c>
      <c r="J13" s="201" t="s">
        <v>46</v>
      </c>
      <c r="K13" s="189" t="s">
        <v>54</v>
      </c>
      <c r="L13" s="189" t="s">
        <v>55</v>
      </c>
      <c r="M13" s="189" t="s">
        <v>56</v>
      </c>
      <c r="N13" s="189" t="s">
        <v>57</v>
      </c>
      <c r="O13" s="205" t="s">
        <v>63</v>
      </c>
      <c r="P13" s="180" t="s">
        <v>59</v>
      </c>
    </row>
    <row r="14" spans="2:16" x14ac:dyDescent="0.3">
      <c r="C14" s="13"/>
      <c r="I14" s="103" t="s">
        <v>47</v>
      </c>
      <c r="J14" s="188">
        <v>2</v>
      </c>
      <c r="K14" s="36">
        <v>10</v>
      </c>
      <c r="L14" s="36">
        <v>2</v>
      </c>
      <c r="M14" s="36">
        <v>3</v>
      </c>
      <c r="N14" s="36">
        <v>6</v>
      </c>
      <c r="O14" s="173">
        <f t="shared" ref="O14:O19" si="0">SUMPRODUCT(J14:N14,$C$4:$G$4)</f>
        <v>1066</v>
      </c>
      <c r="P14" s="45">
        <v>2487</v>
      </c>
    </row>
    <row r="15" spans="2:16" x14ac:dyDescent="0.3">
      <c r="B15" s="1" t="s">
        <v>176</v>
      </c>
      <c r="C15" s="13"/>
      <c r="I15" s="203" t="s">
        <v>49</v>
      </c>
      <c r="J15" s="99">
        <v>6</v>
      </c>
      <c r="K15" s="20">
        <v>3</v>
      </c>
      <c r="L15" s="20">
        <v>6</v>
      </c>
      <c r="M15" s="20">
        <v>3</v>
      </c>
      <c r="N15" s="20">
        <v>10</v>
      </c>
      <c r="O15" s="174">
        <f t="shared" si="0"/>
        <v>3030</v>
      </c>
      <c r="P15" s="38">
        <v>3030</v>
      </c>
    </row>
    <row r="16" spans="2:16" x14ac:dyDescent="0.3">
      <c r="B16" s="1" t="s">
        <v>178</v>
      </c>
      <c r="C16" s="13"/>
      <c r="I16" s="203" t="s">
        <v>50</v>
      </c>
      <c r="J16" s="99">
        <v>2</v>
      </c>
      <c r="K16" s="20">
        <v>3</v>
      </c>
      <c r="L16" s="20">
        <v>10</v>
      </c>
      <c r="M16" s="20">
        <v>6</v>
      </c>
      <c r="N16" s="20">
        <v>2</v>
      </c>
      <c r="O16" s="174">
        <f t="shared" si="0"/>
        <v>4886</v>
      </c>
      <c r="P16" s="38">
        <v>5217</v>
      </c>
    </row>
    <row r="17" spans="2:16" x14ac:dyDescent="0.3">
      <c r="B17" s="1" t="s">
        <v>177</v>
      </c>
      <c r="C17" s="13"/>
      <c r="I17" s="203" t="s">
        <v>51</v>
      </c>
      <c r="J17" s="99">
        <v>7</v>
      </c>
      <c r="K17" s="20">
        <v>6</v>
      </c>
      <c r="L17" s="20">
        <v>5</v>
      </c>
      <c r="M17" s="20">
        <v>4</v>
      </c>
      <c r="N17" s="20">
        <v>3</v>
      </c>
      <c r="O17" s="174">
        <f t="shared" si="0"/>
        <v>2479</v>
      </c>
      <c r="P17" s="38">
        <v>4000</v>
      </c>
    </row>
    <row r="18" spans="2:16" x14ac:dyDescent="0.3">
      <c r="B18" s="1" t="s">
        <v>179</v>
      </c>
      <c r="C18" s="13"/>
      <c r="I18" s="203" t="s">
        <v>52</v>
      </c>
      <c r="J18" s="99">
        <v>5</v>
      </c>
      <c r="K18" s="20">
        <v>6</v>
      </c>
      <c r="L18" s="20">
        <v>3</v>
      </c>
      <c r="M18" s="20">
        <v>10</v>
      </c>
      <c r="N18" s="20">
        <v>2</v>
      </c>
      <c r="O18" s="174">
        <f t="shared" si="0"/>
        <v>1581</v>
      </c>
      <c r="P18" s="38">
        <v>4999</v>
      </c>
    </row>
    <row r="19" spans="2:16" ht="15" thickBot="1" x14ac:dyDescent="0.35">
      <c r="B19" s="1" t="s">
        <v>180</v>
      </c>
      <c r="C19" s="13">
        <f>SUM(C5,E5)</f>
        <v>1</v>
      </c>
      <c r="D19" s="13" t="s">
        <v>202</v>
      </c>
      <c r="I19" s="204" t="s">
        <v>53</v>
      </c>
      <c r="J19" s="186">
        <v>10</v>
      </c>
      <c r="K19" s="35">
        <v>3</v>
      </c>
      <c r="L19" s="35">
        <v>5</v>
      </c>
      <c r="M19" s="35">
        <v>3</v>
      </c>
      <c r="N19" s="35">
        <v>4</v>
      </c>
      <c r="O19" s="175">
        <f t="shared" si="0"/>
        <v>2479</v>
      </c>
      <c r="P19" s="40">
        <v>2769</v>
      </c>
    </row>
    <row r="20" spans="2:16" ht="15" thickBot="1" x14ac:dyDescent="0.35">
      <c r="B20" s="1" t="s">
        <v>181</v>
      </c>
      <c r="C20" s="13">
        <f>SUM(C5,D5)</f>
        <v>0</v>
      </c>
      <c r="D20" s="13" t="s">
        <v>202</v>
      </c>
    </row>
    <row r="21" spans="2:16" ht="15" thickBot="1" x14ac:dyDescent="0.35">
      <c r="B21" s="263" t="s">
        <v>201</v>
      </c>
      <c r="C21" s="264"/>
      <c r="D21" s="265"/>
      <c r="E21" s="234"/>
    </row>
    <row r="22" spans="2:16" x14ac:dyDescent="0.3">
      <c r="B22" s="44" t="s">
        <v>182</v>
      </c>
      <c r="C22" s="36">
        <v>10</v>
      </c>
      <c r="D22" s="36">
        <f>G4-(C22*G5)</f>
        <v>2</v>
      </c>
      <c r="E22" s="115" t="s">
        <v>200</v>
      </c>
      <c r="I22" s="211" t="s">
        <v>151</v>
      </c>
      <c r="J22" s="190">
        <v>2000</v>
      </c>
      <c r="K22" s="191">
        <v>4000</v>
      </c>
      <c r="L22" s="191">
        <v>8000</v>
      </c>
      <c r="M22" s="191">
        <v>16000</v>
      </c>
      <c r="N22" s="61">
        <v>1000</v>
      </c>
      <c r="O22" s="213" t="s">
        <v>62</v>
      </c>
    </row>
    <row r="23" spans="2:16" ht="15" thickBot="1" x14ac:dyDescent="0.35">
      <c r="B23" s="39" t="s">
        <v>184</v>
      </c>
      <c r="C23" s="35">
        <v>100</v>
      </c>
      <c r="D23" s="262">
        <f>G4-(C23*G5)</f>
        <v>-88</v>
      </c>
      <c r="E23" s="24" t="s">
        <v>199</v>
      </c>
      <c r="I23" s="212" t="s">
        <v>183</v>
      </c>
      <c r="J23" s="100">
        <v>510</v>
      </c>
      <c r="K23" s="95">
        <v>300</v>
      </c>
      <c r="L23" s="95">
        <v>510</v>
      </c>
      <c r="M23" s="95">
        <v>270</v>
      </c>
      <c r="N23" s="96">
        <v>810</v>
      </c>
      <c r="O23" s="107">
        <f>SUMPRODUCT(J23:N23,C4:G4) - SUMPRODUCT(J22:N22,C5:G5)</f>
        <v>232250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showGridLines="0" zoomScaleNormal="100" workbookViewId="0">
      <selection activeCell="K1" sqref="K1"/>
    </sheetView>
  </sheetViews>
  <sheetFormatPr defaultRowHeight="14.4" x14ac:dyDescent="0.3"/>
  <cols>
    <col min="1" max="1" width="2.33203125" customWidth="1"/>
    <col min="2" max="2" width="6.21875" bestFit="1" customWidth="1"/>
    <col min="3" max="3" width="27.10937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64</v>
      </c>
    </row>
    <row r="2" spans="1:8" x14ac:dyDescent="0.3">
      <c r="A2" s="1" t="s">
        <v>65</v>
      </c>
    </row>
    <row r="3" spans="1:8" x14ac:dyDescent="0.3">
      <c r="A3" s="1" t="s">
        <v>66</v>
      </c>
    </row>
    <row r="6" spans="1:8" ht="15" thickBot="1" x14ac:dyDescent="0.35">
      <c r="A6" t="s">
        <v>67</v>
      </c>
    </row>
    <row r="7" spans="1:8" x14ac:dyDescent="0.3">
      <c r="B7" s="51"/>
      <c r="C7" s="51"/>
      <c r="D7" s="51" t="s">
        <v>70</v>
      </c>
      <c r="E7" s="51" t="s">
        <v>72</v>
      </c>
      <c r="F7" s="51" t="s">
        <v>74</v>
      </c>
      <c r="G7" s="51" t="s">
        <v>76</v>
      </c>
      <c r="H7" s="51" t="s">
        <v>76</v>
      </c>
    </row>
    <row r="8" spans="1:8" ht="15" thickBot="1" x14ac:dyDescent="0.35">
      <c r="B8" s="52" t="s">
        <v>68</v>
      </c>
      <c r="C8" s="52" t="s">
        <v>69</v>
      </c>
      <c r="D8" s="52" t="s">
        <v>71</v>
      </c>
      <c r="E8" s="52" t="s">
        <v>73</v>
      </c>
      <c r="F8" s="52" t="s">
        <v>75</v>
      </c>
      <c r="G8" s="52" t="s">
        <v>77</v>
      </c>
      <c r="H8" s="52" t="s">
        <v>78</v>
      </c>
    </row>
    <row r="9" spans="1:8" x14ac:dyDescent="0.3">
      <c r="B9" s="49" t="s">
        <v>84</v>
      </c>
      <c r="C9" s="49" t="s">
        <v>85</v>
      </c>
      <c r="D9" s="49">
        <v>3.9999999999999876</v>
      </c>
      <c r="E9" s="49">
        <v>0</v>
      </c>
      <c r="F9" s="49">
        <v>510</v>
      </c>
      <c r="G9" s="49">
        <v>1.3333333333333279</v>
      </c>
      <c r="H9" s="49">
        <v>27.692307692307704</v>
      </c>
    </row>
    <row r="10" spans="1:8" x14ac:dyDescent="0.3">
      <c r="B10" s="49" t="s">
        <v>86</v>
      </c>
      <c r="C10" s="49" t="s">
        <v>87</v>
      </c>
      <c r="D10" s="49">
        <v>83.000000000000028</v>
      </c>
      <c r="E10" s="49">
        <v>0</v>
      </c>
      <c r="F10" s="49">
        <v>300</v>
      </c>
      <c r="G10" s="49">
        <v>22.499999999999918</v>
      </c>
      <c r="H10" s="49">
        <v>38.142857142857139</v>
      </c>
    </row>
    <row r="11" spans="1:8" x14ac:dyDescent="0.3">
      <c r="B11" s="49" t="s">
        <v>88</v>
      </c>
      <c r="C11" s="49" t="s">
        <v>89</v>
      </c>
      <c r="D11" s="49">
        <v>276.99999999999989</v>
      </c>
      <c r="E11" s="49">
        <v>0</v>
      </c>
      <c r="F11" s="49">
        <v>510</v>
      </c>
      <c r="G11" s="49">
        <v>8.7804878048780495</v>
      </c>
      <c r="H11" s="49">
        <v>1.4876033057851179</v>
      </c>
    </row>
    <row r="12" spans="1:8" x14ac:dyDescent="0.3">
      <c r="B12" s="49" t="s">
        <v>90</v>
      </c>
      <c r="C12" s="49" t="s">
        <v>91</v>
      </c>
      <c r="D12" s="49">
        <v>365.00000000000006</v>
      </c>
      <c r="E12" s="49">
        <v>0</v>
      </c>
      <c r="F12" s="49">
        <v>270</v>
      </c>
      <c r="G12" s="49">
        <v>48.396226415094269</v>
      </c>
      <c r="H12" s="49">
        <v>4.9999999999999822</v>
      </c>
    </row>
    <row r="13" spans="1:8" ht="15" thickBot="1" x14ac:dyDescent="0.35">
      <c r="B13" s="50" t="s">
        <v>92</v>
      </c>
      <c r="C13" s="50" t="s">
        <v>93</v>
      </c>
      <c r="D13" s="50">
        <v>0</v>
      </c>
      <c r="E13" s="50">
        <v>-48.339222614840899</v>
      </c>
      <c r="F13" s="50">
        <v>810</v>
      </c>
      <c r="G13" s="50">
        <v>48.339222614840899</v>
      </c>
      <c r="H13" s="50">
        <v>1E+30</v>
      </c>
    </row>
    <row r="15" spans="1:8" ht="15" thickBot="1" x14ac:dyDescent="0.35">
      <c r="A15" t="s">
        <v>79</v>
      </c>
    </row>
    <row r="16" spans="1:8" x14ac:dyDescent="0.3">
      <c r="B16" s="51"/>
      <c r="C16" s="51"/>
      <c r="D16" s="51" t="s">
        <v>70</v>
      </c>
      <c r="E16" s="51" t="s">
        <v>80</v>
      </c>
      <c r="F16" s="51" t="s">
        <v>82</v>
      </c>
      <c r="G16" s="51" t="s">
        <v>76</v>
      </c>
      <c r="H16" s="51" t="s">
        <v>76</v>
      </c>
    </row>
    <row r="17" spans="2:8" ht="15" thickBot="1" x14ac:dyDescent="0.35">
      <c r="B17" s="52" t="s">
        <v>68</v>
      </c>
      <c r="C17" s="52" t="s">
        <v>69</v>
      </c>
      <c r="D17" s="52" t="s">
        <v>71</v>
      </c>
      <c r="E17" s="52" t="s">
        <v>81</v>
      </c>
      <c r="F17" s="52" t="s">
        <v>83</v>
      </c>
      <c r="G17" s="52" t="s">
        <v>77</v>
      </c>
      <c r="H17" s="52" t="s">
        <v>78</v>
      </c>
    </row>
    <row r="18" spans="2:8" x14ac:dyDescent="0.3">
      <c r="B18" s="49" t="s">
        <v>94</v>
      </c>
      <c r="C18" s="49" t="s">
        <v>95</v>
      </c>
      <c r="D18" s="49">
        <v>2487</v>
      </c>
      <c r="E18" s="49">
        <v>4.7173144876325086</v>
      </c>
      <c r="F18" s="49">
        <v>2487</v>
      </c>
      <c r="G18" s="49">
        <v>105.30232558139501</v>
      </c>
      <c r="H18" s="49">
        <v>3.3964745642480529E-12</v>
      </c>
    </row>
    <row r="19" spans="2:8" x14ac:dyDescent="0.3">
      <c r="B19" s="49" t="s">
        <v>96</v>
      </c>
      <c r="C19" s="49" t="s">
        <v>97</v>
      </c>
      <c r="D19" s="49">
        <v>3029.9999999999995</v>
      </c>
      <c r="E19" s="49">
        <v>82.844522968197865</v>
      </c>
      <c r="F19" s="49">
        <v>3030</v>
      </c>
      <c r="G19" s="49">
        <v>2.9894380799199679E-13</v>
      </c>
      <c r="H19" s="49">
        <v>20.005891016200238</v>
      </c>
    </row>
    <row r="20" spans="2:8" x14ac:dyDescent="0.3">
      <c r="B20" s="49" t="s">
        <v>98</v>
      </c>
      <c r="C20" s="49" t="s">
        <v>99</v>
      </c>
      <c r="D20" s="49">
        <v>5217</v>
      </c>
      <c r="E20" s="49">
        <v>0.15901060070671311</v>
      </c>
      <c r="F20" s="49">
        <v>5217</v>
      </c>
      <c r="G20" s="49">
        <v>33.540740740740645</v>
      </c>
      <c r="H20" s="49">
        <v>9.0949470177292824E-13</v>
      </c>
    </row>
    <row r="21" spans="2:8" x14ac:dyDescent="0.3">
      <c r="B21" s="49" t="s">
        <v>100</v>
      </c>
      <c r="C21" s="49" t="s">
        <v>101</v>
      </c>
      <c r="D21" s="49">
        <v>3371</v>
      </c>
      <c r="E21" s="49">
        <v>0</v>
      </c>
      <c r="F21" s="49">
        <v>4000</v>
      </c>
      <c r="G21" s="49">
        <v>1E+30</v>
      </c>
      <c r="H21" s="49">
        <v>629.00000000000068</v>
      </c>
    </row>
    <row r="22" spans="2:8" x14ac:dyDescent="0.3">
      <c r="B22" s="49" t="s">
        <v>102</v>
      </c>
      <c r="C22" s="49" t="s">
        <v>103</v>
      </c>
      <c r="D22" s="49">
        <v>4999</v>
      </c>
      <c r="E22" s="49">
        <v>0.63604240282685509</v>
      </c>
      <c r="F22" s="49">
        <v>4999</v>
      </c>
      <c r="G22" s="49">
        <v>3.2321290208166974E-12</v>
      </c>
      <c r="H22" s="49">
        <v>174.15384615384568</v>
      </c>
    </row>
    <row r="23" spans="2:8" ht="15" thickBot="1" x14ac:dyDescent="0.35">
      <c r="B23" s="50" t="s">
        <v>104</v>
      </c>
      <c r="C23" s="50" t="s">
        <v>105</v>
      </c>
      <c r="D23" s="50">
        <v>2769</v>
      </c>
      <c r="E23" s="50">
        <v>0</v>
      </c>
      <c r="F23" s="50">
        <v>2769</v>
      </c>
      <c r="G23" s="50">
        <v>1E+30</v>
      </c>
      <c r="H23" s="50">
        <v>5.3107420306705432E-13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4:I18"/>
  <sheetViews>
    <sheetView zoomScale="82" zoomScaleNormal="82" workbookViewId="0">
      <selection activeCell="R18" sqref="R18"/>
    </sheetView>
  </sheetViews>
  <sheetFormatPr defaultRowHeight="14.4" x14ac:dyDescent="0.3"/>
  <cols>
    <col min="5" max="5" width="10" bestFit="1" customWidth="1"/>
    <col min="9" max="9" width="15" customWidth="1"/>
  </cols>
  <sheetData>
    <row r="4" spans="2:9" ht="15" thickBot="1" x14ac:dyDescent="0.35"/>
    <row r="5" spans="2:9" ht="15" thickBot="1" x14ac:dyDescent="0.35">
      <c r="B5" s="110" t="s">
        <v>35</v>
      </c>
      <c r="C5" s="111" t="s">
        <v>36</v>
      </c>
      <c r="D5" s="111" t="s">
        <v>37</v>
      </c>
      <c r="E5" s="112" t="s">
        <v>38</v>
      </c>
      <c r="G5" s="116" t="s">
        <v>40</v>
      </c>
      <c r="H5" s="117" t="s">
        <v>41</v>
      </c>
      <c r="I5" s="118" t="s">
        <v>42</v>
      </c>
    </row>
    <row r="6" spans="2:9" x14ac:dyDescent="0.3">
      <c r="B6" s="108">
        <v>75</v>
      </c>
      <c r="C6" s="80">
        <v>1</v>
      </c>
      <c r="D6" s="80">
        <v>3</v>
      </c>
      <c r="E6" s="109">
        <v>50</v>
      </c>
      <c r="G6" s="113">
        <v>1</v>
      </c>
      <c r="H6" s="114">
        <f t="shared" ref="H6:H13" si="0">SUMIF($D$6:$D$17,G6,$B$6:$B$17)-SUMIF($C$6:$C$17,G6,$B$6:$B$17)</f>
        <v>-75</v>
      </c>
      <c r="I6" s="115">
        <v>-75</v>
      </c>
    </row>
    <row r="7" spans="2:9" x14ac:dyDescent="0.3">
      <c r="B7" s="71">
        <v>0</v>
      </c>
      <c r="C7" s="27">
        <v>1</v>
      </c>
      <c r="D7" s="27">
        <v>4</v>
      </c>
      <c r="E7" s="10">
        <v>80</v>
      </c>
      <c r="G7" s="28">
        <v>2</v>
      </c>
      <c r="H7" s="23">
        <f t="shared" si="0"/>
        <v>-75</v>
      </c>
      <c r="I7" s="25">
        <v>-75</v>
      </c>
    </row>
    <row r="8" spans="2:9" x14ac:dyDescent="0.3">
      <c r="B8" s="71">
        <v>0</v>
      </c>
      <c r="C8" s="27">
        <v>2</v>
      </c>
      <c r="D8" s="27">
        <v>3</v>
      </c>
      <c r="E8" s="10">
        <v>70</v>
      </c>
      <c r="G8" s="28">
        <v>3</v>
      </c>
      <c r="H8" s="23">
        <f t="shared" si="0"/>
        <v>0</v>
      </c>
      <c r="I8" s="25">
        <v>0</v>
      </c>
    </row>
    <row r="9" spans="2:9" x14ac:dyDescent="0.3">
      <c r="B9" s="71">
        <v>75</v>
      </c>
      <c r="C9" s="27">
        <v>2</v>
      </c>
      <c r="D9" s="27">
        <v>4</v>
      </c>
      <c r="E9" s="10">
        <v>40</v>
      </c>
      <c r="G9" s="28">
        <v>4</v>
      </c>
      <c r="H9" s="23">
        <f t="shared" si="0"/>
        <v>0</v>
      </c>
      <c r="I9" s="25">
        <v>0</v>
      </c>
    </row>
    <row r="10" spans="2:9" x14ac:dyDescent="0.3">
      <c r="B10" s="71">
        <v>0</v>
      </c>
      <c r="C10" s="27">
        <v>3</v>
      </c>
      <c r="D10" s="27">
        <v>5</v>
      </c>
      <c r="E10" s="10">
        <v>70</v>
      </c>
      <c r="G10" s="28">
        <v>5</v>
      </c>
      <c r="H10" s="23">
        <f t="shared" si="0"/>
        <v>0</v>
      </c>
      <c r="I10" s="25">
        <v>0</v>
      </c>
    </row>
    <row r="11" spans="2:9" x14ac:dyDescent="0.3">
      <c r="B11" s="71">
        <v>75</v>
      </c>
      <c r="C11" s="27">
        <v>3</v>
      </c>
      <c r="D11" s="27">
        <v>6</v>
      </c>
      <c r="E11" s="10">
        <v>50</v>
      </c>
      <c r="G11" s="28">
        <v>6</v>
      </c>
      <c r="H11" s="23">
        <f t="shared" si="0"/>
        <v>0</v>
      </c>
      <c r="I11" s="25">
        <v>0</v>
      </c>
    </row>
    <row r="12" spans="2:9" x14ac:dyDescent="0.3">
      <c r="B12" s="71">
        <v>75</v>
      </c>
      <c r="C12" s="27">
        <v>4</v>
      </c>
      <c r="D12" s="27">
        <v>5</v>
      </c>
      <c r="E12" s="10">
        <v>40</v>
      </c>
      <c r="G12" s="28">
        <v>7</v>
      </c>
      <c r="H12" s="23">
        <f t="shared" si="0"/>
        <v>80</v>
      </c>
      <c r="I12" s="25">
        <v>80</v>
      </c>
    </row>
    <row r="13" spans="2:9" ht="15" thickBot="1" x14ac:dyDescent="0.35">
      <c r="B13" s="71">
        <v>0</v>
      </c>
      <c r="C13" s="27">
        <v>4</v>
      </c>
      <c r="D13" s="27">
        <v>6</v>
      </c>
      <c r="E13" s="10">
        <v>80</v>
      </c>
      <c r="G13" s="29">
        <v>8</v>
      </c>
      <c r="H13" s="26">
        <f t="shared" si="0"/>
        <v>70</v>
      </c>
      <c r="I13" s="24">
        <v>70</v>
      </c>
    </row>
    <row r="14" spans="2:9" x14ac:dyDescent="0.3">
      <c r="B14" s="71">
        <v>5</v>
      </c>
      <c r="C14" s="27">
        <v>5</v>
      </c>
      <c r="D14" s="27">
        <v>7</v>
      </c>
      <c r="E14" s="10">
        <v>80</v>
      </c>
    </row>
    <row r="15" spans="2:9" x14ac:dyDescent="0.3">
      <c r="B15" s="71">
        <v>70</v>
      </c>
      <c r="C15" s="27">
        <v>5</v>
      </c>
      <c r="D15" s="27">
        <v>8</v>
      </c>
      <c r="E15" s="10">
        <v>40</v>
      </c>
    </row>
    <row r="16" spans="2:9" x14ac:dyDescent="0.3">
      <c r="B16" s="71">
        <v>75</v>
      </c>
      <c r="C16" s="27">
        <v>6</v>
      </c>
      <c r="D16" s="27">
        <v>7</v>
      </c>
      <c r="E16" s="10">
        <v>60</v>
      </c>
    </row>
    <row r="17" spans="2:5" ht="15" thickBot="1" x14ac:dyDescent="0.35">
      <c r="B17" s="72">
        <v>0</v>
      </c>
      <c r="C17" s="73">
        <v>6</v>
      </c>
      <c r="D17" s="73">
        <v>8</v>
      </c>
      <c r="E17" s="74">
        <v>70</v>
      </c>
    </row>
    <row r="18" spans="2:5" ht="15" thickBot="1" x14ac:dyDescent="0.35">
      <c r="B18" s="75" t="s">
        <v>39</v>
      </c>
      <c r="C18" s="42"/>
      <c r="D18" s="42"/>
      <c r="E18" s="76">
        <f>SUMPRODUCT(B6:B17,E6:E17)</f>
        <v>21200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M23"/>
  <sheetViews>
    <sheetView zoomScale="82" zoomScaleNormal="82" workbookViewId="0">
      <selection activeCell="H10" sqref="H10"/>
    </sheetView>
  </sheetViews>
  <sheetFormatPr defaultRowHeight="14.4" x14ac:dyDescent="0.3"/>
  <cols>
    <col min="5" max="5" width="10" bestFit="1" customWidth="1"/>
    <col min="6" max="6" width="13" customWidth="1"/>
    <col min="7" max="7" width="8.5546875" customWidth="1"/>
    <col min="8" max="8" width="8.44140625" customWidth="1"/>
    <col min="9" max="9" width="17.33203125" customWidth="1"/>
    <col min="13" max="13" width="14.6640625" customWidth="1"/>
  </cols>
  <sheetData>
    <row r="4" spans="3:13" ht="15" thickBot="1" x14ac:dyDescent="0.35"/>
    <row r="5" spans="3:13" ht="15" thickBot="1" x14ac:dyDescent="0.35">
      <c r="C5" s="120" t="s">
        <v>36</v>
      </c>
      <c r="D5" s="121" t="s">
        <v>37</v>
      </c>
      <c r="E5" s="121" t="s">
        <v>38</v>
      </c>
      <c r="F5" s="122" t="s">
        <v>158</v>
      </c>
      <c r="G5" s="121" t="s">
        <v>35</v>
      </c>
      <c r="H5" s="122" t="s">
        <v>155</v>
      </c>
      <c r="I5" s="123" t="s">
        <v>160</v>
      </c>
      <c r="K5" s="116" t="s">
        <v>40</v>
      </c>
      <c r="L5" s="117" t="s">
        <v>41</v>
      </c>
      <c r="M5" s="118" t="s">
        <v>42</v>
      </c>
    </row>
    <row r="6" spans="3:13" x14ac:dyDescent="0.3">
      <c r="C6" s="113">
        <v>1</v>
      </c>
      <c r="D6" s="80">
        <v>3</v>
      </c>
      <c r="E6" s="81">
        <v>50</v>
      </c>
      <c r="F6" s="36">
        <v>150</v>
      </c>
      <c r="G6" s="119">
        <v>0</v>
      </c>
      <c r="H6" s="119">
        <v>0</v>
      </c>
      <c r="I6" s="115">
        <f>G6-H6*150</f>
        <v>0</v>
      </c>
      <c r="K6" s="113">
        <v>1</v>
      </c>
      <c r="L6" s="114">
        <f t="shared" ref="L6:L13" si="0">SUMIF($D$6:$D$17,K6,$G$6:$G$17)-SUMIF($C$6:$C$17,K6,$G$6:$G$17)</f>
        <v>-75</v>
      </c>
      <c r="M6" s="115">
        <v>-75</v>
      </c>
    </row>
    <row r="7" spans="3:13" x14ac:dyDescent="0.3">
      <c r="C7" s="28">
        <v>1</v>
      </c>
      <c r="D7" s="27">
        <v>4</v>
      </c>
      <c r="E7" s="62">
        <v>80</v>
      </c>
      <c r="F7" s="20">
        <v>150</v>
      </c>
      <c r="G7" s="65">
        <v>75</v>
      </c>
      <c r="H7" s="65">
        <v>1</v>
      </c>
      <c r="I7" s="25">
        <f t="shared" ref="I7:I17" si="1">G7-H7*150</f>
        <v>-75</v>
      </c>
      <c r="K7" s="28">
        <v>2</v>
      </c>
      <c r="L7" s="23">
        <f t="shared" si="0"/>
        <v>-75</v>
      </c>
      <c r="M7" s="25">
        <v>-75</v>
      </c>
    </row>
    <row r="8" spans="3:13" x14ac:dyDescent="0.3">
      <c r="C8" s="28">
        <v>2</v>
      </c>
      <c r="D8" s="27">
        <v>3</v>
      </c>
      <c r="E8" s="62">
        <v>70</v>
      </c>
      <c r="F8" s="20">
        <v>150</v>
      </c>
      <c r="G8" s="65">
        <v>0</v>
      </c>
      <c r="H8" s="65">
        <v>0</v>
      </c>
      <c r="I8" s="25">
        <f t="shared" si="1"/>
        <v>0</v>
      </c>
      <c r="K8" s="28">
        <v>3</v>
      </c>
      <c r="L8" s="23">
        <f t="shared" si="0"/>
        <v>0</v>
      </c>
      <c r="M8" s="25">
        <v>0</v>
      </c>
    </row>
    <row r="9" spans="3:13" x14ac:dyDescent="0.3">
      <c r="C9" s="28">
        <v>2</v>
      </c>
      <c r="D9" s="27">
        <v>4</v>
      </c>
      <c r="E9" s="62">
        <v>40</v>
      </c>
      <c r="F9" s="20">
        <v>150</v>
      </c>
      <c r="G9" s="65">
        <v>75</v>
      </c>
      <c r="H9" s="65">
        <v>1</v>
      </c>
      <c r="I9" s="25">
        <f t="shared" si="1"/>
        <v>-75</v>
      </c>
      <c r="K9" s="28">
        <v>4</v>
      </c>
      <c r="L9" s="23">
        <f t="shared" si="0"/>
        <v>0</v>
      </c>
      <c r="M9" s="25">
        <v>0</v>
      </c>
    </row>
    <row r="10" spans="3:13" x14ac:dyDescent="0.3">
      <c r="C10" s="28">
        <v>3</v>
      </c>
      <c r="D10" s="27">
        <v>5</v>
      </c>
      <c r="E10" s="62">
        <v>70</v>
      </c>
      <c r="F10" s="20">
        <v>150</v>
      </c>
      <c r="G10" s="65">
        <v>0</v>
      </c>
      <c r="H10" s="65">
        <v>0</v>
      </c>
      <c r="I10" s="25">
        <f t="shared" si="1"/>
        <v>0</v>
      </c>
      <c r="K10" s="28">
        <v>5</v>
      </c>
      <c r="L10" s="23">
        <f t="shared" si="0"/>
        <v>0</v>
      </c>
      <c r="M10" s="25">
        <v>0</v>
      </c>
    </row>
    <row r="11" spans="3:13" x14ac:dyDescent="0.3">
      <c r="C11" s="28">
        <v>3</v>
      </c>
      <c r="D11" s="27">
        <v>6</v>
      </c>
      <c r="E11" s="62">
        <v>50</v>
      </c>
      <c r="F11" s="20">
        <v>150</v>
      </c>
      <c r="G11" s="65">
        <v>0</v>
      </c>
      <c r="H11" s="65">
        <v>0</v>
      </c>
      <c r="I11" s="25">
        <f t="shared" si="1"/>
        <v>0</v>
      </c>
      <c r="K11" s="28">
        <v>6</v>
      </c>
      <c r="L11" s="23">
        <f t="shared" si="0"/>
        <v>0</v>
      </c>
      <c r="M11" s="25">
        <v>0</v>
      </c>
    </row>
    <row r="12" spans="3:13" x14ac:dyDescent="0.3">
      <c r="C12" s="28">
        <v>4</v>
      </c>
      <c r="D12" s="27">
        <v>5</v>
      </c>
      <c r="E12" s="62">
        <v>40</v>
      </c>
      <c r="F12" s="20">
        <v>150</v>
      </c>
      <c r="G12" s="65">
        <v>150</v>
      </c>
      <c r="H12" s="65">
        <v>1</v>
      </c>
      <c r="I12" s="25">
        <f t="shared" si="1"/>
        <v>0</v>
      </c>
      <c r="K12" s="28">
        <v>7</v>
      </c>
      <c r="L12" s="23">
        <f t="shared" si="0"/>
        <v>80</v>
      </c>
      <c r="M12" s="25">
        <v>80</v>
      </c>
    </row>
    <row r="13" spans="3:13" ht="15" thickBot="1" x14ac:dyDescent="0.35">
      <c r="C13" s="28">
        <v>4</v>
      </c>
      <c r="D13" s="27">
        <v>6</v>
      </c>
      <c r="E13" s="62">
        <v>80</v>
      </c>
      <c r="F13" s="20">
        <v>150</v>
      </c>
      <c r="G13" s="65">
        <v>0</v>
      </c>
      <c r="H13" s="65">
        <v>0</v>
      </c>
      <c r="I13" s="25">
        <f t="shared" si="1"/>
        <v>0</v>
      </c>
      <c r="K13" s="29">
        <v>8</v>
      </c>
      <c r="L13" s="26">
        <f t="shared" si="0"/>
        <v>70</v>
      </c>
      <c r="M13" s="24">
        <v>70</v>
      </c>
    </row>
    <row r="14" spans="3:13" x14ac:dyDescent="0.3">
      <c r="C14" s="28">
        <v>5</v>
      </c>
      <c r="D14" s="27">
        <v>7</v>
      </c>
      <c r="E14" s="62">
        <v>80</v>
      </c>
      <c r="F14" s="20">
        <v>150</v>
      </c>
      <c r="G14" s="65">
        <v>80</v>
      </c>
      <c r="H14" s="65">
        <v>1</v>
      </c>
      <c r="I14" s="25">
        <f t="shared" si="1"/>
        <v>-70</v>
      </c>
    </row>
    <row r="15" spans="3:13" x14ac:dyDescent="0.3">
      <c r="C15" s="28">
        <v>5</v>
      </c>
      <c r="D15" s="27">
        <v>8</v>
      </c>
      <c r="E15" s="62">
        <v>40</v>
      </c>
      <c r="F15" s="20">
        <v>150</v>
      </c>
      <c r="G15" s="65">
        <v>70</v>
      </c>
      <c r="H15" s="65">
        <v>1</v>
      </c>
      <c r="I15" s="25">
        <f t="shared" si="1"/>
        <v>-80</v>
      </c>
    </row>
    <row r="16" spans="3:13" x14ac:dyDescent="0.3">
      <c r="C16" s="28">
        <v>6</v>
      </c>
      <c r="D16" s="27">
        <v>7</v>
      </c>
      <c r="E16" s="62">
        <v>60</v>
      </c>
      <c r="F16" s="20">
        <v>150</v>
      </c>
      <c r="G16" s="65">
        <v>0</v>
      </c>
      <c r="H16" s="65">
        <v>0</v>
      </c>
      <c r="I16" s="25">
        <f t="shared" si="1"/>
        <v>0</v>
      </c>
    </row>
    <row r="17" spans="3:9" ht="15" thickBot="1" x14ac:dyDescent="0.35">
      <c r="C17" s="29">
        <v>6</v>
      </c>
      <c r="D17" s="31">
        <v>8</v>
      </c>
      <c r="E17" s="66">
        <v>70</v>
      </c>
      <c r="F17" s="35">
        <v>150</v>
      </c>
      <c r="G17" s="67">
        <v>0</v>
      </c>
      <c r="H17" s="67">
        <v>0</v>
      </c>
      <c r="I17" s="24">
        <f t="shared" si="1"/>
        <v>0</v>
      </c>
    </row>
    <row r="18" spans="3:9" ht="15" thickBot="1" x14ac:dyDescent="0.35">
      <c r="C18" s="41" t="s">
        <v>39</v>
      </c>
      <c r="D18" s="69"/>
      <c r="E18" s="70">
        <f>SUMPRODUCT(G6:G17,E6:E17)</f>
        <v>24200</v>
      </c>
    </row>
    <row r="20" spans="3:9" ht="15" thickBot="1" x14ac:dyDescent="0.35"/>
    <row r="21" spans="3:9" x14ac:dyDescent="0.3">
      <c r="F21" s="63" t="s">
        <v>159</v>
      </c>
      <c r="G21" s="61">
        <f>SUM(H6:H17)</f>
        <v>5</v>
      </c>
    </row>
    <row r="22" spans="3:9" x14ac:dyDescent="0.3">
      <c r="F22" s="21" t="s">
        <v>157</v>
      </c>
      <c r="G22" s="64">
        <v>7</v>
      </c>
    </row>
    <row r="23" spans="3:9" ht="15" thickBot="1" x14ac:dyDescent="0.35">
      <c r="F23" s="53" t="s">
        <v>156</v>
      </c>
      <c r="G23" s="24">
        <f>SUM(H6:H17)</f>
        <v>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80F9-DAAB-4729-B920-D5A20F0B0D95}">
  <dimension ref="C4:N25"/>
  <sheetViews>
    <sheetView topLeftCell="B1" zoomScale="82" zoomScaleNormal="82" workbookViewId="0">
      <selection activeCell="S25" sqref="S25"/>
    </sheetView>
  </sheetViews>
  <sheetFormatPr defaultRowHeight="14.4" x14ac:dyDescent="0.3"/>
  <cols>
    <col min="3" max="3" width="13.21875" customWidth="1"/>
    <col min="5" max="5" width="11.109375" bestFit="1" customWidth="1"/>
    <col min="6" max="6" width="13" customWidth="1"/>
    <col min="7" max="7" width="8.5546875" customWidth="1"/>
    <col min="8" max="8" width="8.44140625" customWidth="1"/>
    <col min="9" max="9" width="17.33203125" customWidth="1"/>
    <col min="10" max="10" width="17.21875" customWidth="1"/>
    <col min="11" max="11" width="12.5546875" customWidth="1"/>
    <col min="13" max="13" width="14.6640625" customWidth="1"/>
    <col min="14" max="14" width="15.44140625" customWidth="1"/>
    <col min="20" max="20" width="14.5546875" customWidth="1"/>
  </cols>
  <sheetData>
    <row r="4" spans="3:14" ht="15" thickBot="1" x14ac:dyDescent="0.35"/>
    <row r="5" spans="3:14" ht="15" thickBot="1" x14ac:dyDescent="0.35">
      <c r="C5" s="120" t="s">
        <v>36</v>
      </c>
      <c r="D5" s="121" t="s">
        <v>37</v>
      </c>
      <c r="E5" s="121" t="s">
        <v>38</v>
      </c>
      <c r="F5" s="122" t="s">
        <v>158</v>
      </c>
      <c r="G5" s="121" t="s">
        <v>35</v>
      </c>
      <c r="H5" s="122" t="s">
        <v>155</v>
      </c>
      <c r="I5" s="122" t="s">
        <v>160</v>
      </c>
      <c r="J5" s="123" t="s">
        <v>162</v>
      </c>
      <c r="K5" s="1"/>
      <c r="L5" s="131" t="s">
        <v>40</v>
      </c>
      <c r="M5" s="132" t="s">
        <v>41</v>
      </c>
      <c r="N5" s="133" t="s">
        <v>42</v>
      </c>
    </row>
    <row r="6" spans="3:14" x14ac:dyDescent="0.3">
      <c r="C6" s="113">
        <v>1</v>
      </c>
      <c r="D6" s="80">
        <v>3</v>
      </c>
      <c r="E6" s="81">
        <v>50</v>
      </c>
      <c r="F6" s="36">
        <v>75</v>
      </c>
      <c r="G6" s="119">
        <v>0</v>
      </c>
      <c r="H6" s="119">
        <v>0</v>
      </c>
      <c r="I6" s="36">
        <f>G6-H6*150</f>
        <v>0</v>
      </c>
      <c r="J6" s="130">
        <v>100000</v>
      </c>
      <c r="L6" s="113">
        <v>1</v>
      </c>
      <c r="M6" s="114">
        <f t="shared" ref="M6:M13" si="0">SUMIF($D$6:$D$17,L6,$G$6:$G$17)-SUMIF($C$6:$C$17,L6,$G$6:$G$17)</f>
        <v>-75</v>
      </c>
      <c r="N6" s="115">
        <v>-75</v>
      </c>
    </row>
    <row r="7" spans="3:14" x14ac:dyDescent="0.3">
      <c r="C7" s="28">
        <v>1</v>
      </c>
      <c r="D7" s="27">
        <v>4</v>
      </c>
      <c r="E7" s="62">
        <v>80</v>
      </c>
      <c r="F7" s="20">
        <v>75</v>
      </c>
      <c r="G7" s="65">
        <v>75</v>
      </c>
      <c r="H7" s="65">
        <v>1</v>
      </c>
      <c r="I7" s="20">
        <f t="shared" ref="I7:I17" si="1">G7-H7*150</f>
        <v>-75</v>
      </c>
      <c r="J7" s="130">
        <v>100000</v>
      </c>
      <c r="L7" s="28">
        <v>2</v>
      </c>
      <c r="M7" s="23">
        <f t="shared" si="0"/>
        <v>-75</v>
      </c>
      <c r="N7" s="25">
        <v>-75</v>
      </c>
    </row>
    <row r="8" spans="3:14" x14ac:dyDescent="0.3">
      <c r="C8" s="28">
        <v>2</v>
      </c>
      <c r="D8" s="27">
        <v>3</v>
      </c>
      <c r="E8" s="62">
        <v>70</v>
      </c>
      <c r="F8" s="20">
        <v>75</v>
      </c>
      <c r="G8" s="65">
        <v>0</v>
      </c>
      <c r="H8" s="65">
        <v>0</v>
      </c>
      <c r="I8" s="20">
        <f t="shared" si="1"/>
        <v>0</v>
      </c>
      <c r="J8" s="130">
        <v>100000</v>
      </c>
      <c r="L8" s="28">
        <v>3</v>
      </c>
      <c r="M8" s="23">
        <f t="shared" si="0"/>
        <v>0</v>
      </c>
      <c r="N8" s="25">
        <v>0</v>
      </c>
    </row>
    <row r="9" spans="3:14" x14ac:dyDescent="0.3">
      <c r="C9" s="28">
        <v>2</v>
      </c>
      <c r="D9" s="27">
        <v>4</v>
      </c>
      <c r="E9" s="62">
        <v>40</v>
      </c>
      <c r="F9" s="20">
        <v>75</v>
      </c>
      <c r="G9" s="65">
        <v>75</v>
      </c>
      <c r="H9" s="65">
        <v>1</v>
      </c>
      <c r="I9" s="20">
        <f t="shared" si="1"/>
        <v>-75</v>
      </c>
      <c r="J9" s="130">
        <v>100000</v>
      </c>
      <c r="L9" s="28">
        <v>4</v>
      </c>
      <c r="M9" s="23">
        <f t="shared" si="0"/>
        <v>0</v>
      </c>
      <c r="N9" s="25">
        <v>0</v>
      </c>
    </row>
    <row r="10" spans="3:14" x14ac:dyDescent="0.3">
      <c r="C10" s="28">
        <v>3</v>
      </c>
      <c r="D10" s="27">
        <v>5</v>
      </c>
      <c r="E10" s="62">
        <v>70</v>
      </c>
      <c r="F10" s="20">
        <v>150</v>
      </c>
      <c r="G10" s="65">
        <v>0</v>
      </c>
      <c r="H10" s="65">
        <v>0</v>
      </c>
      <c r="I10" s="20">
        <f t="shared" si="1"/>
        <v>0</v>
      </c>
      <c r="J10" s="130">
        <v>100000</v>
      </c>
      <c r="L10" s="28">
        <v>5</v>
      </c>
      <c r="M10" s="23">
        <f t="shared" si="0"/>
        <v>0</v>
      </c>
      <c r="N10" s="25">
        <v>0</v>
      </c>
    </row>
    <row r="11" spans="3:14" x14ac:dyDescent="0.3">
      <c r="C11" s="28">
        <v>3</v>
      </c>
      <c r="D11" s="27">
        <v>6</v>
      </c>
      <c r="E11" s="62">
        <v>50</v>
      </c>
      <c r="F11" s="20">
        <v>150</v>
      </c>
      <c r="G11" s="65">
        <v>0</v>
      </c>
      <c r="H11" s="65">
        <v>0</v>
      </c>
      <c r="I11" s="20">
        <f t="shared" si="1"/>
        <v>0</v>
      </c>
      <c r="J11" s="130">
        <v>100000</v>
      </c>
      <c r="L11" s="28">
        <v>6</v>
      </c>
      <c r="M11" s="23">
        <f t="shared" si="0"/>
        <v>0</v>
      </c>
      <c r="N11" s="25">
        <v>0</v>
      </c>
    </row>
    <row r="12" spans="3:14" x14ac:dyDescent="0.3">
      <c r="C12" s="28">
        <v>4</v>
      </c>
      <c r="D12" s="27">
        <v>5</v>
      </c>
      <c r="E12" s="62">
        <v>40</v>
      </c>
      <c r="F12" s="20">
        <v>150</v>
      </c>
      <c r="G12" s="65">
        <v>150</v>
      </c>
      <c r="H12" s="65">
        <v>1</v>
      </c>
      <c r="I12" s="20">
        <f t="shared" si="1"/>
        <v>0</v>
      </c>
      <c r="J12" s="130">
        <v>100000</v>
      </c>
      <c r="L12" s="28">
        <v>7</v>
      </c>
      <c r="M12" s="23">
        <f t="shared" si="0"/>
        <v>80</v>
      </c>
      <c r="N12" s="25">
        <v>80</v>
      </c>
    </row>
    <row r="13" spans="3:14" ht="15" thickBot="1" x14ac:dyDescent="0.35">
      <c r="C13" s="28">
        <v>4</v>
      </c>
      <c r="D13" s="27">
        <v>6</v>
      </c>
      <c r="E13" s="62">
        <v>80</v>
      </c>
      <c r="F13" s="20">
        <v>150</v>
      </c>
      <c r="G13" s="65">
        <v>0</v>
      </c>
      <c r="H13" s="65">
        <v>0</v>
      </c>
      <c r="I13" s="20">
        <f t="shared" si="1"/>
        <v>0</v>
      </c>
      <c r="J13" s="130">
        <v>100000</v>
      </c>
      <c r="L13" s="29">
        <v>8</v>
      </c>
      <c r="M13" s="26">
        <f t="shared" si="0"/>
        <v>70</v>
      </c>
      <c r="N13" s="24">
        <v>70</v>
      </c>
    </row>
    <row r="14" spans="3:14" x14ac:dyDescent="0.3">
      <c r="C14" s="28">
        <v>5</v>
      </c>
      <c r="D14" s="27">
        <v>7</v>
      </c>
      <c r="E14" s="62">
        <v>80</v>
      </c>
      <c r="F14" s="20">
        <v>80</v>
      </c>
      <c r="G14" s="65">
        <v>80</v>
      </c>
      <c r="H14" s="65">
        <v>1</v>
      </c>
      <c r="I14" s="20">
        <f t="shared" si="1"/>
        <v>-70</v>
      </c>
      <c r="J14" s="130">
        <v>100000</v>
      </c>
    </row>
    <row r="15" spans="3:14" x14ac:dyDescent="0.3">
      <c r="C15" s="28">
        <v>5</v>
      </c>
      <c r="D15" s="27">
        <v>8</v>
      </c>
      <c r="E15" s="62">
        <v>40</v>
      </c>
      <c r="F15" s="20">
        <v>70</v>
      </c>
      <c r="G15" s="65">
        <v>70</v>
      </c>
      <c r="H15" s="65">
        <v>1</v>
      </c>
      <c r="I15" s="20">
        <f t="shared" si="1"/>
        <v>-80</v>
      </c>
      <c r="J15" s="130">
        <v>100000</v>
      </c>
    </row>
    <row r="16" spans="3:14" x14ac:dyDescent="0.3">
      <c r="C16" s="28">
        <v>6</v>
      </c>
      <c r="D16" s="27">
        <v>7</v>
      </c>
      <c r="E16" s="62">
        <v>60</v>
      </c>
      <c r="F16" s="20">
        <v>80</v>
      </c>
      <c r="G16" s="65">
        <v>0</v>
      </c>
      <c r="H16" s="65">
        <v>0</v>
      </c>
      <c r="I16" s="20">
        <f t="shared" si="1"/>
        <v>0</v>
      </c>
      <c r="J16" s="130">
        <v>100000</v>
      </c>
    </row>
    <row r="17" spans="3:10" ht="15" thickBot="1" x14ac:dyDescent="0.35">
      <c r="C17" s="29">
        <v>6</v>
      </c>
      <c r="D17" s="31">
        <v>8</v>
      </c>
      <c r="E17" s="66">
        <v>70</v>
      </c>
      <c r="F17" s="35">
        <v>70</v>
      </c>
      <c r="G17" s="67">
        <v>0</v>
      </c>
      <c r="H17" s="67">
        <v>0</v>
      </c>
      <c r="I17" s="35">
        <f t="shared" si="1"/>
        <v>0</v>
      </c>
      <c r="J17" s="232">
        <v>100000</v>
      </c>
    </row>
    <row r="18" spans="3:10" x14ac:dyDescent="0.3">
      <c r="C18" s="128" t="s">
        <v>39</v>
      </c>
      <c r="D18" s="129"/>
      <c r="E18" s="48">
        <f>SUMPRODUCT(G6:G17,E6:E17)</f>
        <v>24200</v>
      </c>
    </row>
    <row r="19" spans="3:10" x14ac:dyDescent="0.3">
      <c r="C19" s="4" t="s">
        <v>163</v>
      </c>
      <c r="D19" s="60"/>
      <c r="E19" s="78">
        <f>SUMPRODUCT(J6:J17,H6:H17)</f>
        <v>500000</v>
      </c>
    </row>
    <row r="20" spans="3:10" ht="15" thickBot="1" x14ac:dyDescent="0.35">
      <c r="C20" s="6" t="s">
        <v>161</v>
      </c>
      <c r="D20" s="22"/>
      <c r="E20" s="79">
        <f>E18+E19</f>
        <v>524200</v>
      </c>
    </row>
    <row r="22" spans="3:10" ht="15" thickBot="1" x14ac:dyDescent="0.35"/>
    <row r="23" spans="3:10" ht="15" thickBot="1" x14ac:dyDescent="0.35">
      <c r="C23" s="126" t="s">
        <v>159</v>
      </c>
      <c r="D23" s="127">
        <f>SUM(H6:H17)</f>
        <v>5</v>
      </c>
    </row>
    <row r="24" spans="3:10" x14ac:dyDescent="0.3">
      <c r="C24" s="124" t="s">
        <v>157</v>
      </c>
      <c r="D24" s="125">
        <v>7</v>
      </c>
    </row>
    <row r="25" spans="3:10" ht="15" thickBot="1" x14ac:dyDescent="0.35">
      <c r="C25" s="53" t="s">
        <v>156</v>
      </c>
      <c r="D25" s="24">
        <v>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59E0-BFCA-47A8-9BF3-C8C7CBD888E1}">
  <dimension ref="B4:J20"/>
  <sheetViews>
    <sheetView zoomScale="82" zoomScaleNormal="82" workbookViewId="0">
      <selection activeCell="Q3" sqref="Q3"/>
    </sheetView>
  </sheetViews>
  <sheetFormatPr defaultRowHeight="14.4" x14ac:dyDescent="0.3"/>
  <cols>
    <col min="5" max="5" width="10" bestFit="1" customWidth="1"/>
    <col min="6" max="6" width="12.6640625" customWidth="1"/>
    <col min="9" max="9" width="9.33203125" customWidth="1"/>
    <col min="10" max="10" width="14.88671875" customWidth="1"/>
    <col min="12" max="12" width="15.109375" customWidth="1"/>
  </cols>
  <sheetData>
    <row r="4" spans="2:10" ht="15" thickBot="1" x14ac:dyDescent="0.35"/>
    <row r="5" spans="2:10" ht="15" thickBot="1" x14ac:dyDescent="0.35">
      <c r="B5" s="110" t="s">
        <v>35</v>
      </c>
      <c r="C5" s="111" t="s">
        <v>36</v>
      </c>
      <c r="D5" s="111" t="s">
        <v>37</v>
      </c>
      <c r="E5" s="111" t="s">
        <v>38</v>
      </c>
      <c r="F5" s="136" t="s">
        <v>158</v>
      </c>
      <c r="H5" s="116" t="s">
        <v>40</v>
      </c>
      <c r="I5" s="117" t="s">
        <v>41</v>
      </c>
      <c r="J5" s="118" t="s">
        <v>42</v>
      </c>
    </row>
    <row r="6" spans="2:10" x14ac:dyDescent="0.3">
      <c r="B6" s="108">
        <v>75</v>
      </c>
      <c r="C6" s="80">
        <v>1</v>
      </c>
      <c r="D6" s="80">
        <v>3</v>
      </c>
      <c r="E6" s="81">
        <v>50</v>
      </c>
      <c r="F6" s="115">
        <v>75</v>
      </c>
      <c r="H6" s="113">
        <v>1</v>
      </c>
      <c r="I6" s="114">
        <f t="shared" ref="I6:I14" si="0">SUMIF($D$6:$D$19,H6,$B$6:$B$19)-SUMIF($C$6:$C$19,H6,$B$6:$B$19)</f>
        <v>-75</v>
      </c>
      <c r="J6" s="115">
        <v>-75</v>
      </c>
    </row>
    <row r="7" spans="2:10" x14ac:dyDescent="0.3">
      <c r="B7" s="71">
        <v>0</v>
      </c>
      <c r="C7" s="27">
        <v>1</v>
      </c>
      <c r="D7" s="27">
        <v>4</v>
      </c>
      <c r="E7" s="62">
        <v>80</v>
      </c>
      <c r="F7" s="25">
        <v>75</v>
      </c>
      <c r="H7" s="28">
        <v>2</v>
      </c>
      <c r="I7" s="23">
        <f t="shared" si="0"/>
        <v>-75</v>
      </c>
      <c r="J7" s="25">
        <v>-75</v>
      </c>
    </row>
    <row r="8" spans="2:10" x14ac:dyDescent="0.3">
      <c r="B8" s="71">
        <v>0</v>
      </c>
      <c r="C8" s="27">
        <v>2</v>
      </c>
      <c r="D8" s="27">
        <v>3</v>
      </c>
      <c r="E8" s="62">
        <v>70</v>
      </c>
      <c r="F8" s="25">
        <v>75</v>
      </c>
      <c r="H8" s="28">
        <v>3</v>
      </c>
      <c r="I8" s="23">
        <f t="shared" si="0"/>
        <v>0</v>
      </c>
      <c r="J8" s="25">
        <v>0</v>
      </c>
    </row>
    <row r="9" spans="2:10" x14ac:dyDescent="0.3">
      <c r="B9" s="71">
        <v>75</v>
      </c>
      <c r="C9" s="27">
        <v>2</v>
      </c>
      <c r="D9" s="27">
        <v>4</v>
      </c>
      <c r="E9" s="62">
        <v>40</v>
      </c>
      <c r="F9" s="25">
        <v>75</v>
      </c>
      <c r="H9" s="28">
        <v>4</v>
      </c>
      <c r="I9" s="23">
        <f t="shared" si="0"/>
        <v>0</v>
      </c>
      <c r="J9" s="25">
        <v>0</v>
      </c>
    </row>
    <row r="10" spans="2:10" x14ac:dyDescent="0.3">
      <c r="B10" s="71">
        <v>0</v>
      </c>
      <c r="C10" s="27">
        <v>3</v>
      </c>
      <c r="D10" s="27">
        <v>5</v>
      </c>
      <c r="E10" s="62">
        <v>70</v>
      </c>
      <c r="F10" s="25">
        <v>150</v>
      </c>
      <c r="H10" s="28">
        <v>5</v>
      </c>
      <c r="I10" s="23">
        <f t="shared" si="0"/>
        <v>0</v>
      </c>
      <c r="J10" s="25">
        <v>0</v>
      </c>
    </row>
    <row r="11" spans="2:10" ht="15" thickBot="1" x14ac:dyDescent="0.35">
      <c r="B11" s="71">
        <v>75</v>
      </c>
      <c r="C11" s="73">
        <v>3</v>
      </c>
      <c r="D11" s="73">
        <v>6</v>
      </c>
      <c r="E11" s="77">
        <v>50</v>
      </c>
      <c r="F11" s="134">
        <v>150</v>
      </c>
      <c r="H11" s="28">
        <v>6</v>
      </c>
      <c r="I11" s="23">
        <f t="shared" si="0"/>
        <v>0</v>
      </c>
      <c r="J11" s="25">
        <v>0</v>
      </c>
    </row>
    <row r="12" spans="2:10" x14ac:dyDescent="0.3">
      <c r="B12" s="135">
        <v>30</v>
      </c>
      <c r="C12" s="82">
        <v>4</v>
      </c>
      <c r="D12" s="83">
        <v>5</v>
      </c>
      <c r="E12" s="92">
        <v>40</v>
      </c>
      <c r="F12" s="84">
        <v>30</v>
      </c>
      <c r="H12" s="28">
        <v>7</v>
      </c>
      <c r="I12" s="23">
        <f t="shared" si="0"/>
        <v>80</v>
      </c>
      <c r="J12" s="25">
        <v>80</v>
      </c>
    </row>
    <row r="13" spans="2:10" x14ac:dyDescent="0.3">
      <c r="B13" s="135">
        <v>40</v>
      </c>
      <c r="C13" s="85">
        <v>4</v>
      </c>
      <c r="D13" s="86">
        <v>9</v>
      </c>
      <c r="E13" s="87">
        <v>0</v>
      </c>
      <c r="F13" s="88">
        <v>120</v>
      </c>
      <c r="H13" s="28">
        <v>8</v>
      </c>
      <c r="I13" s="23">
        <f t="shared" si="0"/>
        <v>70</v>
      </c>
      <c r="J13" s="25">
        <v>70</v>
      </c>
    </row>
    <row r="14" spans="2:10" ht="15" thickBot="1" x14ac:dyDescent="0.35">
      <c r="B14" s="135">
        <v>40</v>
      </c>
      <c r="C14" s="89">
        <v>9</v>
      </c>
      <c r="D14" s="90">
        <v>5</v>
      </c>
      <c r="E14" s="93">
        <v>60</v>
      </c>
      <c r="F14" s="91">
        <v>120</v>
      </c>
      <c r="H14" s="46">
        <v>9</v>
      </c>
      <c r="I14" s="35">
        <f t="shared" si="0"/>
        <v>0</v>
      </c>
      <c r="J14" s="24">
        <v>0</v>
      </c>
    </row>
    <row r="15" spans="2:10" x14ac:dyDescent="0.3">
      <c r="B15" s="71">
        <v>5</v>
      </c>
      <c r="C15" s="80">
        <v>4</v>
      </c>
      <c r="D15" s="80">
        <v>6</v>
      </c>
      <c r="E15" s="81">
        <v>80</v>
      </c>
      <c r="F15" s="115">
        <v>150</v>
      </c>
    </row>
    <row r="16" spans="2:10" x14ac:dyDescent="0.3">
      <c r="B16" s="71">
        <v>0</v>
      </c>
      <c r="C16" s="27">
        <v>5</v>
      </c>
      <c r="D16" s="27">
        <v>7</v>
      </c>
      <c r="E16" s="62">
        <v>80</v>
      </c>
      <c r="F16" s="25">
        <v>80</v>
      </c>
    </row>
    <row r="17" spans="2:6" x14ac:dyDescent="0.3">
      <c r="B17" s="71">
        <v>70</v>
      </c>
      <c r="C17" s="27">
        <v>5</v>
      </c>
      <c r="D17" s="27">
        <v>8</v>
      </c>
      <c r="E17" s="62">
        <v>40</v>
      </c>
      <c r="F17" s="25">
        <v>70</v>
      </c>
    </row>
    <row r="18" spans="2:6" x14ac:dyDescent="0.3">
      <c r="B18" s="71">
        <v>80</v>
      </c>
      <c r="C18" s="27">
        <v>6</v>
      </c>
      <c r="D18" s="27">
        <v>7</v>
      </c>
      <c r="E18" s="62">
        <v>60</v>
      </c>
      <c r="F18" s="25">
        <v>80</v>
      </c>
    </row>
    <row r="19" spans="2:6" ht="15" thickBot="1" x14ac:dyDescent="0.35">
      <c r="B19" s="72">
        <v>0</v>
      </c>
      <c r="C19" s="73">
        <v>6</v>
      </c>
      <c r="D19" s="73">
        <v>8</v>
      </c>
      <c r="E19" s="77">
        <v>70</v>
      </c>
      <c r="F19" s="25">
        <v>70</v>
      </c>
    </row>
    <row r="20" spans="2:6" ht="15" thickBot="1" x14ac:dyDescent="0.35">
      <c r="B20" s="138" t="s">
        <v>39</v>
      </c>
      <c r="C20" s="105"/>
      <c r="D20" s="106"/>
      <c r="E20" s="139">
        <f>SUMPRODUCT(B6:B19,E6:E19)</f>
        <v>22100</v>
      </c>
      <c r="F20" s="137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57EB-3C55-4AB9-9AE0-D938599A7191}">
  <dimension ref="B4:J22"/>
  <sheetViews>
    <sheetView zoomScale="82" zoomScaleNormal="82" workbookViewId="0">
      <selection activeCell="R18" sqref="R18"/>
    </sheetView>
  </sheetViews>
  <sheetFormatPr defaultRowHeight="14.4" x14ac:dyDescent="0.3"/>
  <cols>
    <col min="5" max="5" width="10" bestFit="1" customWidth="1"/>
    <col min="6" max="6" width="12.6640625" customWidth="1"/>
    <col min="9" max="9" width="9.33203125" customWidth="1"/>
    <col min="10" max="10" width="14.88671875" customWidth="1"/>
    <col min="12" max="12" width="15.109375" customWidth="1"/>
  </cols>
  <sheetData>
    <row r="4" spans="2:10" ht="15" thickBot="1" x14ac:dyDescent="0.35"/>
    <row r="5" spans="2:10" ht="15" thickBot="1" x14ac:dyDescent="0.35">
      <c r="B5" s="110" t="s">
        <v>35</v>
      </c>
      <c r="C5" s="111" t="s">
        <v>36</v>
      </c>
      <c r="D5" s="111" t="s">
        <v>37</v>
      </c>
      <c r="E5" s="111" t="s">
        <v>38</v>
      </c>
      <c r="F5" s="136" t="s">
        <v>158</v>
      </c>
      <c r="H5" s="131" t="s">
        <v>40</v>
      </c>
      <c r="I5" s="132" t="s">
        <v>41</v>
      </c>
      <c r="J5" s="133" t="s">
        <v>42</v>
      </c>
    </row>
    <row r="6" spans="2:10" x14ac:dyDescent="0.3">
      <c r="B6" s="108">
        <v>75</v>
      </c>
      <c r="C6" s="80">
        <v>1</v>
      </c>
      <c r="D6" s="80">
        <v>3</v>
      </c>
      <c r="E6" s="81">
        <v>50</v>
      </c>
      <c r="F6" s="115">
        <v>75</v>
      </c>
      <c r="H6" s="113">
        <v>1</v>
      </c>
      <c r="I6" s="36">
        <f t="shared" ref="I6:I15" si="0">SUMIF($D$6:$D$21,H6,$B$6:$B$21)-SUMIF($C$6:$C$21,H6,$B$6:$B$21)</f>
        <v>-75</v>
      </c>
      <c r="J6" s="115">
        <v>-75</v>
      </c>
    </row>
    <row r="7" spans="2:10" x14ac:dyDescent="0.3">
      <c r="B7" s="71">
        <v>0</v>
      </c>
      <c r="C7" s="27">
        <v>1</v>
      </c>
      <c r="D7" s="27">
        <v>4</v>
      </c>
      <c r="E7" s="62">
        <v>80</v>
      </c>
      <c r="F7" s="25">
        <v>75</v>
      </c>
      <c r="H7" s="28">
        <v>2</v>
      </c>
      <c r="I7" s="20">
        <f t="shared" si="0"/>
        <v>-75</v>
      </c>
      <c r="J7" s="25">
        <v>-75</v>
      </c>
    </row>
    <row r="8" spans="2:10" x14ac:dyDescent="0.3">
      <c r="B8" s="71">
        <v>0</v>
      </c>
      <c r="C8" s="27">
        <v>2</v>
      </c>
      <c r="D8" s="27">
        <v>3</v>
      </c>
      <c r="E8" s="62">
        <v>70</v>
      </c>
      <c r="F8" s="25">
        <v>75</v>
      </c>
      <c r="H8" s="28">
        <v>3</v>
      </c>
      <c r="I8" s="20">
        <f t="shared" si="0"/>
        <v>0</v>
      </c>
      <c r="J8" s="25">
        <v>0</v>
      </c>
    </row>
    <row r="9" spans="2:10" x14ac:dyDescent="0.3">
      <c r="B9" s="71">
        <v>75</v>
      </c>
      <c r="C9" s="27">
        <v>2</v>
      </c>
      <c r="D9" s="27">
        <v>4</v>
      </c>
      <c r="E9" s="62">
        <v>40</v>
      </c>
      <c r="F9" s="25">
        <v>75</v>
      </c>
      <c r="H9" s="28">
        <v>4</v>
      </c>
      <c r="I9" s="20">
        <f t="shared" si="0"/>
        <v>0</v>
      </c>
      <c r="J9" s="25">
        <v>0</v>
      </c>
    </row>
    <row r="10" spans="2:10" x14ac:dyDescent="0.3">
      <c r="B10" s="71">
        <v>15</v>
      </c>
      <c r="C10" s="27">
        <v>3</v>
      </c>
      <c r="D10" s="27">
        <v>5</v>
      </c>
      <c r="E10" s="62">
        <v>70</v>
      </c>
      <c r="F10" s="25">
        <v>150</v>
      </c>
      <c r="H10" s="28">
        <v>5</v>
      </c>
      <c r="I10" s="20">
        <f t="shared" si="0"/>
        <v>0</v>
      </c>
      <c r="J10" s="25">
        <v>0</v>
      </c>
    </row>
    <row r="11" spans="2:10" ht="15" thickBot="1" x14ac:dyDescent="0.35">
      <c r="B11" s="72">
        <v>60</v>
      </c>
      <c r="C11" s="73">
        <v>3</v>
      </c>
      <c r="D11" s="73">
        <v>6</v>
      </c>
      <c r="E11" s="77">
        <v>50</v>
      </c>
      <c r="F11" s="134">
        <v>150</v>
      </c>
      <c r="H11" s="28">
        <v>6</v>
      </c>
      <c r="I11" s="20">
        <f t="shared" si="0"/>
        <v>0</v>
      </c>
      <c r="J11" s="25">
        <v>0</v>
      </c>
    </row>
    <row r="12" spans="2:10" x14ac:dyDescent="0.3">
      <c r="B12" s="140">
        <v>30</v>
      </c>
      <c r="C12" s="83">
        <v>4</v>
      </c>
      <c r="D12" s="83">
        <v>5</v>
      </c>
      <c r="E12" s="92">
        <v>40</v>
      </c>
      <c r="F12" s="84">
        <v>30</v>
      </c>
      <c r="H12" s="28">
        <v>7</v>
      </c>
      <c r="I12" s="20">
        <f t="shared" si="0"/>
        <v>80</v>
      </c>
      <c r="J12" s="25">
        <v>80</v>
      </c>
    </row>
    <row r="13" spans="2:10" x14ac:dyDescent="0.3">
      <c r="B13" s="71">
        <v>25</v>
      </c>
      <c r="C13" s="86">
        <v>4</v>
      </c>
      <c r="D13" s="86">
        <v>9</v>
      </c>
      <c r="E13" s="87">
        <v>0</v>
      </c>
      <c r="F13" s="88">
        <v>25</v>
      </c>
      <c r="H13" s="28">
        <v>8</v>
      </c>
      <c r="I13" s="20">
        <f t="shared" si="0"/>
        <v>70</v>
      </c>
      <c r="J13" s="25">
        <v>70</v>
      </c>
    </row>
    <row r="14" spans="2:10" x14ac:dyDescent="0.3">
      <c r="B14" s="71">
        <v>0</v>
      </c>
      <c r="C14" s="86">
        <v>4</v>
      </c>
      <c r="D14" s="86">
        <v>10</v>
      </c>
      <c r="E14" s="87">
        <v>0</v>
      </c>
      <c r="F14" s="88">
        <v>95</v>
      </c>
      <c r="H14" s="94">
        <v>9</v>
      </c>
      <c r="I14" s="20">
        <f t="shared" si="0"/>
        <v>0</v>
      </c>
      <c r="J14" s="25">
        <v>0</v>
      </c>
    </row>
    <row r="15" spans="2:10" ht="15" thickBot="1" x14ac:dyDescent="0.35">
      <c r="B15" s="71">
        <v>25</v>
      </c>
      <c r="C15" s="86">
        <v>9</v>
      </c>
      <c r="D15" s="86">
        <v>5</v>
      </c>
      <c r="E15" s="142">
        <v>60</v>
      </c>
      <c r="F15" s="88">
        <v>25</v>
      </c>
      <c r="H15" s="46">
        <v>10</v>
      </c>
      <c r="I15" s="35">
        <f t="shared" si="0"/>
        <v>0</v>
      </c>
      <c r="J15" s="24">
        <v>0</v>
      </c>
    </row>
    <row r="16" spans="2:10" ht="15" thickBot="1" x14ac:dyDescent="0.35">
      <c r="B16" s="141">
        <v>0</v>
      </c>
      <c r="C16" s="90">
        <v>10</v>
      </c>
      <c r="D16" s="90">
        <v>5</v>
      </c>
      <c r="E16" s="93">
        <v>110</v>
      </c>
      <c r="F16" s="91">
        <v>95</v>
      </c>
    </row>
    <row r="17" spans="2:6" x14ac:dyDescent="0.3">
      <c r="B17" s="108">
        <v>20</v>
      </c>
      <c r="C17" s="80">
        <v>4</v>
      </c>
      <c r="D17" s="80">
        <v>6</v>
      </c>
      <c r="E17" s="81">
        <v>80</v>
      </c>
      <c r="F17" s="115">
        <v>150</v>
      </c>
    </row>
    <row r="18" spans="2:6" x14ac:dyDescent="0.3">
      <c r="B18" s="71">
        <v>0</v>
      </c>
      <c r="C18" s="27">
        <v>5</v>
      </c>
      <c r="D18" s="27">
        <v>7</v>
      </c>
      <c r="E18" s="62">
        <v>80</v>
      </c>
      <c r="F18" s="25">
        <v>80</v>
      </c>
    </row>
    <row r="19" spans="2:6" x14ac:dyDescent="0.3">
      <c r="B19" s="71">
        <v>70</v>
      </c>
      <c r="C19" s="27">
        <v>5</v>
      </c>
      <c r="D19" s="27">
        <v>8</v>
      </c>
      <c r="E19" s="62">
        <v>40</v>
      </c>
      <c r="F19" s="25">
        <v>70</v>
      </c>
    </row>
    <row r="20" spans="2:6" x14ac:dyDescent="0.3">
      <c r="B20" s="71">
        <v>80</v>
      </c>
      <c r="C20" s="27">
        <v>6</v>
      </c>
      <c r="D20" s="27">
        <v>7</v>
      </c>
      <c r="E20" s="62">
        <v>60</v>
      </c>
      <c r="F20" s="25">
        <v>80</v>
      </c>
    </row>
    <row r="21" spans="2:6" ht="15" thickBot="1" x14ac:dyDescent="0.35">
      <c r="B21" s="72">
        <v>0</v>
      </c>
      <c r="C21" s="73">
        <v>6</v>
      </c>
      <c r="D21" s="73">
        <v>8</v>
      </c>
      <c r="E21" s="77">
        <v>70</v>
      </c>
      <c r="F21" s="25">
        <v>70</v>
      </c>
    </row>
    <row r="22" spans="2:6" ht="15" thickBot="1" x14ac:dyDescent="0.35">
      <c r="B22" s="75" t="s">
        <v>39</v>
      </c>
      <c r="C22" s="42"/>
      <c r="D22" s="42"/>
      <c r="E22" s="76">
        <f>SUMPRODUCT(B6:B21,E6:E21)</f>
        <v>22700</v>
      </c>
      <c r="F22" s="137"/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I19"/>
  <sheetViews>
    <sheetView workbookViewId="0">
      <selection activeCell="G23" sqref="G23"/>
    </sheetView>
  </sheetViews>
  <sheetFormatPr defaultRowHeight="14.4" x14ac:dyDescent="0.3"/>
  <cols>
    <col min="2" max="2" width="12.44140625" customWidth="1"/>
    <col min="9" max="9" width="15.33203125" customWidth="1"/>
  </cols>
  <sheetData>
    <row r="4" spans="2:9" ht="15" thickBot="1" x14ac:dyDescent="0.35"/>
    <row r="5" spans="2:9" ht="15" thickBot="1" x14ac:dyDescent="0.35">
      <c r="B5" s="131" t="s">
        <v>43</v>
      </c>
      <c r="C5" s="132" t="s">
        <v>36</v>
      </c>
      <c r="D5" s="132" t="s">
        <v>37</v>
      </c>
      <c r="E5" s="133" t="s">
        <v>44</v>
      </c>
      <c r="G5" s="131" t="s">
        <v>40</v>
      </c>
      <c r="H5" s="132" t="s">
        <v>41</v>
      </c>
      <c r="I5" s="133" t="s">
        <v>42</v>
      </c>
    </row>
    <row r="6" spans="2:9" x14ac:dyDescent="0.3">
      <c r="B6" s="108">
        <v>0</v>
      </c>
      <c r="C6" s="170">
        <v>1</v>
      </c>
      <c r="D6" s="170">
        <v>3</v>
      </c>
      <c r="E6" s="146">
        <v>50</v>
      </c>
      <c r="G6" s="113">
        <v>1</v>
      </c>
      <c r="H6" s="114">
        <f t="shared" ref="H6:H13" si="0">SUMIF($D$6:$D$17,G6,$B$6:$B$17)-SUMIF($C$6:$C$17,G6,$B$6:$B$17)</f>
        <v>0</v>
      </c>
      <c r="I6" s="115">
        <v>0</v>
      </c>
    </row>
    <row r="7" spans="2:9" x14ac:dyDescent="0.3">
      <c r="B7" s="71">
        <v>0</v>
      </c>
      <c r="C7" s="171">
        <v>1</v>
      </c>
      <c r="D7" s="171">
        <v>4</v>
      </c>
      <c r="E7" s="30">
        <v>80</v>
      </c>
      <c r="G7" s="28">
        <v>2</v>
      </c>
      <c r="H7" s="23">
        <f t="shared" si="0"/>
        <v>-1</v>
      </c>
      <c r="I7" s="25">
        <v>-1</v>
      </c>
    </row>
    <row r="8" spans="2:9" x14ac:dyDescent="0.3">
      <c r="B8" s="71">
        <v>0</v>
      </c>
      <c r="C8" s="171">
        <v>2</v>
      </c>
      <c r="D8" s="171">
        <v>3</v>
      </c>
      <c r="E8" s="30">
        <v>70</v>
      </c>
      <c r="G8" s="28">
        <v>3</v>
      </c>
      <c r="H8" s="23">
        <f t="shared" si="0"/>
        <v>0</v>
      </c>
      <c r="I8" s="25">
        <v>0</v>
      </c>
    </row>
    <row r="9" spans="2:9" x14ac:dyDescent="0.3">
      <c r="B9" s="71">
        <v>1</v>
      </c>
      <c r="C9" s="171">
        <v>2</v>
      </c>
      <c r="D9" s="171">
        <v>4</v>
      </c>
      <c r="E9" s="30">
        <v>40</v>
      </c>
      <c r="G9" s="28">
        <v>4</v>
      </c>
      <c r="H9" s="23">
        <f t="shared" si="0"/>
        <v>0</v>
      </c>
      <c r="I9" s="25">
        <v>0</v>
      </c>
    </row>
    <row r="10" spans="2:9" x14ac:dyDescent="0.3">
      <c r="B10" s="71">
        <v>0</v>
      </c>
      <c r="C10" s="171">
        <v>3</v>
      </c>
      <c r="D10" s="171">
        <v>5</v>
      </c>
      <c r="E10" s="30">
        <v>70</v>
      </c>
      <c r="G10" s="28">
        <v>5</v>
      </c>
      <c r="H10" s="23">
        <f t="shared" si="0"/>
        <v>0</v>
      </c>
      <c r="I10" s="25">
        <v>0</v>
      </c>
    </row>
    <row r="11" spans="2:9" x14ac:dyDescent="0.3">
      <c r="B11" s="71">
        <v>0</v>
      </c>
      <c r="C11" s="171">
        <v>3</v>
      </c>
      <c r="D11" s="171">
        <v>6</v>
      </c>
      <c r="E11" s="30">
        <v>50</v>
      </c>
      <c r="G11" s="28">
        <v>6</v>
      </c>
      <c r="H11" s="23">
        <f t="shared" si="0"/>
        <v>0</v>
      </c>
      <c r="I11" s="25">
        <v>0</v>
      </c>
    </row>
    <row r="12" spans="2:9" x14ac:dyDescent="0.3">
      <c r="B12" s="71">
        <v>1</v>
      </c>
      <c r="C12" s="171">
        <v>4</v>
      </c>
      <c r="D12" s="171">
        <v>5</v>
      </c>
      <c r="E12" s="30">
        <v>40</v>
      </c>
      <c r="G12" s="28">
        <v>7</v>
      </c>
      <c r="H12" s="23">
        <f t="shared" si="0"/>
        <v>0</v>
      </c>
      <c r="I12" s="25">
        <v>0</v>
      </c>
    </row>
    <row r="13" spans="2:9" ht="15" thickBot="1" x14ac:dyDescent="0.35">
      <c r="B13" s="71">
        <v>0</v>
      </c>
      <c r="C13" s="171">
        <v>4</v>
      </c>
      <c r="D13" s="171">
        <v>6</v>
      </c>
      <c r="E13" s="30">
        <v>80</v>
      </c>
      <c r="G13" s="29">
        <v>8</v>
      </c>
      <c r="H13" s="26">
        <f t="shared" si="0"/>
        <v>1</v>
      </c>
      <c r="I13" s="24">
        <v>1</v>
      </c>
    </row>
    <row r="14" spans="2:9" x14ac:dyDescent="0.3">
      <c r="B14" s="71">
        <v>0</v>
      </c>
      <c r="C14" s="171">
        <v>5</v>
      </c>
      <c r="D14" s="171">
        <v>7</v>
      </c>
      <c r="E14" s="30">
        <v>80</v>
      </c>
    </row>
    <row r="15" spans="2:9" x14ac:dyDescent="0.3">
      <c r="B15" s="71">
        <v>1</v>
      </c>
      <c r="C15" s="171">
        <v>5</v>
      </c>
      <c r="D15" s="171">
        <v>8</v>
      </c>
      <c r="E15" s="30">
        <v>40</v>
      </c>
    </row>
    <row r="16" spans="2:9" x14ac:dyDescent="0.3">
      <c r="B16" s="71">
        <v>0</v>
      </c>
      <c r="C16" s="171">
        <v>6</v>
      </c>
      <c r="D16" s="171">
        <v>7</v>
      </c>
      <c r="E16" s="30">
        <v>60</v>
      </c>
    </row>
    <row r="17" spans="2:5" ht="15" thickBot="1" x14ac:dyDescent="0.35">
      <c r="B17" s="141">
        <v>0</v>
      </c>
      <c r="C17" s="172">
        <v>6</v>
      </c>
      <c r="D17" s="172">
        <v>8</v>
      </c>
      <c r="E17" s="32">
        <v>70</v>
      </c>
    </row>
    <row r="18" spans="2:5" ht="15" thickBot="1" x14ac:dyDescent="0.35"/>
    <row r="19" spans="2:5" ht="15" thickBot="1" x14ac:dyDescent="0.35">
      <c r="D19" s="33" t="s">
        <v>45</v>
      </c>
      <c r="E19" s="169">
        <f>SUMPRODUCT(E6:E17,B6:B17)</f>
        <v>120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63971-BCF2-4E64-8EC3-D5188DB3156E}">
  <dimension ref="B4:I19"/>
  <sheetViews>
    <sheetView tabSelected="1" workbookViewId="0">
      <selection activeCell="L24" sqref="L24"/>
    </sheetView>
  </sheetViews>
  <sheetFormatPr defaultRowHeight="14.4" x14ac:dyDescent="0.3"/>
  <cols>
    <col min="2" max="2" width="12.44140625" customWidth="1"/>
    <col min="9" max="9" width="15.33203125" customWidth="1"/>
  </cols>
  <sheetData>
    <row r="4" spans="2:9" ht="15" thickBot="1" x14ac:dyDescent="0.35"/>
    <row r="5" spans="2:9" ht="15" thickBot="1" x14ac:dyDescent="0.35">
      <c r="B5" s="131" t="s">
        <v>43</v>
      </c>
      <c r="C5" s="132" t="s">
        <v>36</v>
      </c>
      <c r="D5" s="132" t="s">
        <v>37</v>
      </c>
      <c r="E5" s="133" t="s">
        <v>44</v>
      </c>
      <c r="G5" s="116" t="s">
        <v>40</v>
      </c>
      <c r="H5" s="117" t="s">
        <v>41</v>
      </c>
      <c r="I5" s="118" t="s">
        <v>42</v>
      </c>
    </row>
    <row r="6" spans="2:9" x14ac:dyDescent="0.3">
      <c r="B6" s="145">
        <v>0</v>
      </c>
      <c r="C6" s="80">
        <v>1</v>
      </c>
      <c r="D6" s="80">
        <v>3</v>
      </c>
      <c r="E6" s="146">
        <v>50</v>
      </c>
      <c r="G6" s="113">
        <v>1</v>
      </c>
      <c r="H6" s="114">
        <f t="shared" ref="H6:H13" si="0">SUMIF($D$6:$D$17,G6,$B$6:$B$17)-SUMIF($C$6:$C$17,G6,$B$6:$B$17)</f>
        <v>0</v>
      </c>
      <c r="I6" s="115">
        <v>0</v>
      </c>
    </row>
    <row r="7" spans="2:9" x14ac:dyDescent="0.3">
      <c r="B7" s="143">
        <v>0</v>
      </c>
      <c r="C7" s="27">
        <v>1</v>
      </c>
      <c r="D7" s="27">
        <v>4</v>
      </c>
      <c r="E7" s="30">
        <v>80</v>
      </c>
      <c r="G7" s="28">
        <v>2</v>
      </c>
      <c r="H7" s="23">
        <f t="shared" si="0"/>
        <v>-1</v>
      </c>
      <c r="I7" s="25">
        <v>-1</v>
      </c>
    </row>
    <row r="8" spans="2:9" x14ac:dyDescent="0.3">
      <c r="B8" s="143">
        <v>0</v>
      </c>
      <c r="C8" s="27">
        <v>2</v>
      </c>
      <c r="D8" s="27">
        <v>3</v>
      </c>
      <c r="E8" s="30">
        <v>70</v>
      </c>
      <c r="G8" s="28">
        <v>3</v>
      </c>
      <c r="H8" s="23">
        <f t="shared" si="0"/>
        <v>0</v>
      </c>
      <c r="I8" s="25">
        <v>0</v>
      </c>
    </row>
    <row r="9" spans="2:9" x14ac:dyDescent="0.3">
      <c r="B9" s="143">
        <v>1</v>
      </c>
      <c r="C9" s="27">
        <v>2</v>
      </c>
      <c r="D9" s="27">
        <v>4</v>
      </c>
      <c r="E9" s="30">
        <v>40</v>
      </c>
      <c r="G9" s="28">
        <v>4</v>
      </c>
      <c r="H9" s="23">
        <f t="shared" si="0"/>
        <v>0</v>
      </c>
      <c r="I9" s="25">
        <v>0</v>
      </c>
    </row>
    <row r="10" spans="2:9" x14ac:dyDescent="0.3">
      <c r="B10" s="143">
        <v>0</v>
      </c>
      <c r="C10" s="27">
        <v>3</v>
      </c>
      <c r="D10" s="27">
        <v>5</v>
      </c>
      <c r="E10" s="30">
        <v>70</v>
      </c>
      <c r="G10" s="28">
        <v>5</v>
      </c>
      <c r="H10" s="23">
        <f t="shared" si="0"/>
        <v>0</v>
      </c>
      <c r="I10" s="25">
        <v>0</v>
      </c>
    </row>
    <row r="11" spans="2:9" x14ac:dyDescent="0.3">
      <c r="B11" s="143">
        <v>0</v>
      </c>
      <c r="C11" s="27">
        <v>3</v>
      </c>
      <c r="D11" s="27">
        <v>6</v>
      </c>
      <c r="E11" s="30">
        <v>50</v>
      </c>
      <c r="G11" s="28">
        <v>6</v>
      </c>
      <c r="H11" s="23">
        <f t="shared" si="0"/>
        <v>0</v>
      </c>
      <c r="I11" s="25">
        <v>0</v>
      </c>
    </row>
    <row r="12" spans="2:9" x14ac:dyDescent="0.3">
      <c r="B12" s="143">
        <v>1</v>
      </c>
      <c r="C12" s="27">
        <v>4</v>
      </c>
      <c r="D12" s="27">
        <v>5</v>
      </c>
      <c r="E12" s="30">
        <v>40</v>
      </c>
      <c r="G12" s="28">
        <v>7</v>
      </c>
      <c r="H12" s="23">
        <f t="shared" si="0"/>
        <v>0</v>
      </c>
      <c r="I12" s="25">
        <v>0</v>
      </c>
    </row>
    <row r="13" spans="2:9" ht="15" thickBot="1" x14ac:dyDescent="0.35">
      <c r="B13" s="143">
        <v>0</v>
      </c>
      <c r="C13" s="27">
        <v>4</v>
      </c>
      <c r="D13" s="27">
        <v>6</v>
      </c>
      <c r="E13" s="30">
        <v>80</v>
      </c>
      <c r="G13" s="29">
        <v>8</v>
      </c>
      <c r="H13" s="26">
        <f t="shared" si="0"/>
        <v>1</v>
      </c>
      <c r="I13" s="24">
        <v>1</v>
      </c>
    </row>
    <row r="14" spans="2:9" x14ac:dyDescent="0.3">
      <c r="B14" s="143">
        <v>0</v>
      </c>
      <c r="C14" s="27">
        <v>5</v>
      </c>
      <c r="D14" s="27">
        <v>7</v>
      </c>
      <c r="E14" s="30">
        <v>80</v>
      </c>
    </row>
    <row r="15" spans="2:9" x14ac:dyDescent="0.3">
      <c r="B15" s="143">
        <v>1</v>
      </c>
      <c r="C15" s="27">
        <v>5</v>
      </c>
      <c r="D15" s="27">
        <v>8</v>
      </c>
      <c r="E15" s="30">
        <v>40</v>
      </c>
    </row>
    <row r="16" spans="2:9" x14ac:dyDescent="0.3">
      <c r="B16" s="143">
        <v>0</v>
      </c>
      <c r="C16" s="27">
        <v>6</v>
      </c>
      <c r="D16" s="27">
        <v>7</v>
      </c>
      <c r="E16" s="30">
        <v>60</v>
      </c>
    </row>
    <row r="17" spans="2:5" ht="15" thickBot="1" x14ac:dyDescent="0.35">
      <c r="B17" s="144">
        <v>0</v>
      </c>
      <c r="C17" s="31">
        <v>6</v>
      </c>
      <c r="D17" s="31">
        <v>8</v>
      </c>
      <c r="E17" s="32">
        <v>70</v>
      </c>
    </row>
    <row r="18" spans="2:5" ht="15" thickBot="1" x14ac:dyDescent="0.35"/>
    <row r="19" spans="2:5" ht="15" thickBot="1" x14ac:dyDescent="0.35">
      <c r="D19" s="33" t="s">
        <v>45</v>
      </c>
      <c r="E19" s="34">
        <f>SUMPRODUCT(E6:E17,B6:B17)</f>
        <v>120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4A91-EFDB-4E52-BC70-48DCEB08396B}">
  <dimension ref="B4:I19"/>
  <sheetViews>
    <sheetView workbookViewId="0">
      <selection activeCell="M22" sqref="M22"/>
    </sheetView>
  </sheetViews>
  <sheetFormatPr defaultRowHeight="14.4" x14ac:dyDescent="0.3"/>
  <cols>
    <col min="2" max="2" width="12.44140625" customWidth="1"/>
    <col min="9" max="9" width="15.33203125" customWidth="1"/>
  </cols>
  <sheetData>
    <row r="4" spans="2:9" ht="15" thickBot="1" x14ac:dyDescent="0.35"/>
    <row r="5" spans="2:9" ht="15" thickBot="1" x14ac:dyDescent="0.35">
      <c r="B5" s="131" t="s">
        <v>43</v>
      </c>
      <c r="C5" s="132" t="s">
        <v>36</v>
      </c>
      <c r="D5" s="132" t="s">
        <v>37</v>
      </c>
      <c r="E5" s="133" t="s">
        <v>44</v>
      </c>
      <c r="G5" s="116" t="s">
        <v>40</v>
      </c>
      <c r="H5" s="117" t="s">
        <v>41</v>
      </c>
      <c r="I5" s="118" t="s">
        <v>42</v>
      </c>
    </row>
    <row r="6" spans="2:9" x14ac:dyDescent="0.3">
      <c r="B6" s="145">
        <v>0</v>
      </c>
      <c r="C6" s="80">
        <v>1</v>
      </c>
      <c r="D6" s="80">
        <v>3</v>
      </c>
      <c r="E6" s="146">
        <v>50</v>
      </c>
      <c r="G6" s="113">
        <v>1</v>
      </c>
      <c r="H6" s="114">
        <f t="shared" ref="H6:H13" si="0">SUMIF($D$6:$D$17,G6,$B$6:$B$17)-SUMIF($C$6:$C$17,G6,$B$6:$B$17)</f>
        <v>0</v>
      </c>
      <c r="I6" s="115">
        <v>0</v>
      </c>
    </row>
    <row r="7" spans="2:9" x14ac:dyDescent="0.3">
      <c r="B7" s="143">
        <v>0</v>
      </c>
      <c r="C7" s="27">
        <v>1</v>
      </c>
      <c r="D7" s="27">
        <v>4</v>
      </c>
      <c r="E7" s="30">
        <v>80</v>
      </c>
      <c r="G7" s="28">
        <v>2</v>
      </c>
      <c r="H7" s="23">
        <f t="shared" si="0"/>
        <v>-1</v>
      </c>
      <c r="I7" s="25">
        <v>-1</v>
      </c>
    </row>
    <row r="8" spans="2:9" x14ac:dyDescent="0.3">
      <c r="B8" s="143">
        <v>0</v>
      </c>
      <c r="C8" s="27">
        <v>2</v>
      </c>
      <c r="D8" s="27">
        <v>3</v>
      </c>
      <c r="E8" s="30">
        <v>70</v>
      </c>
      <c r="G8" s="28">
        <v>3</v>
      </c>
      <c r="H8" s="23">
        <f t="shared" si="0"/>
        <v>0</v>
      </c>
      <c r="I8" s="25">
        <v>0</v>
      </c>
    </row>
    <row r="9" spans="2:9" x14ac:dyDescent="0.3">
      <c r="B9" s="143">
        <v>1</v>
      </c>
      <c r="C9" s="27">
        <v>2</v>
      </c>
      <c r="D9" s="27">
        <v>4</v>
      </c>
      <c r="E9" s="30">
        <v>40</v>
      </c>
      <c r="G9" s="28">
        <v>4</v>
      </c>
      <c r="H9" s="23">
        <f t="shared" si="0"/>
        <v>0</v>
      </c>
      <c r="I9" s="25">
        <v>0</v>
      </c>
    </row>
    <row r="10" spans="2:9" x14ac:dyDescent="0.3">
      <c r="B10" s="143">
        <v>0</v>
      </c>
      <c r="C10" s="27">
        <v>3</v>
      </c>
      <c r="D10" s="27">
        <v>5</v>
      </c>
      <c r="E10" s="30">
        <v>70</v>
      </c>
      <c r="G10" s="28">
        <v>5</v>
      </c>
      <c r="H10" s="23">
        <f t="shared" si="0"/>
        <v>0</v>
      </c>
      <c r="I10" s="25">
        <v>0</v>
      </c>
    </row>
    <row r="11" spans="2:9" x14ac:dyDescent="0.3">
      <c r="B11" s="143">
        <v>0</v>
      </c>
      <c r="C11" s="27">
        <v>3</v>
      </c>
      <c r="D11" s="27">
        <v>6</v>
      </c>
      <c r="E11" s="30">
        <v>50</v>
      </c>
      <c r="G11" s="28">
        <v>6</v>
      </c>
      <c r="H11" s="23">
        <f t="shared" si="0"/>
        <v>0</v>
      </c>
      <c r="I11" s="25">
        <v>0</v>
      </c>
    </row>
    <row r="12" spans="2:9" x14ac:dyDescent="0.3">
      <c r="B12" s="143">
        <v>0</v>
      </c>
      <c r="C12" s="27">
        <v>4</v>
      </c>
      <c r="D12" s="27">
        <v>5</v>
      </c>
      <c r="E12" s="30">
        <v>40</v>
      </c>
      <c r="G12" s="28">
        <v>7</v>
      </c>
      <c r="H12" s="23">
        <f t="shared" si="0"/>
        <v>0</v>
      </c>
      <c r="I12" s="25">
        <v>0</v>
      </c>
    </row>
    <row r="13" spans="2:9" ht="15" thickBot="1" x14ac:dyDescent="0.35">
      <c r="B13" s="143">
        <v>1</v>
      </c>
      <c r="C13" s="27">
        <v>4</v>
      </c>
      <c r="D13" s="27">
        <v>6</v>
      </c>
      <c r="E13" s="30">
        <v>80</v>
      </c>
      <c r="G13" s="29">
        <v>8</v>
      </c>
      <c r="H13" s="26">
        <f t="shared" si="0"/>
        <v>1</v>
      </c>
      <c r="I13" s="24">
        <v>1</v>
      </c>
    </row>
    <row r="14" spans="2:9" x14ac:dyDescent="0.3">
      <c r="B14" s="143">
        <v>0</v>
      </c>
      <c r="C14" s="27">
        <v>5</v>
      </c>
      <c r="D14" s="27">
        <v>7</v>
      </c>
      <c r="E14" s="30">
        <v>80</v>
      </c>
    </row>
    <row r="15" spans="2:9" x14ac:dyDescent="0.3">
      <c r="B15" s="143">
        <v>0</v>
      </c>
      <c r="C15" s="27">
        <v>5</v>
      </c>
      <c r="D15" s="27">
        <v>8</v>
      </c>
      <c r="E15" s="30">
        <v>40</v>
      </c>
    </row>
    <row r="16" spans="2:9" x14ac:dyDescent="0.3">
      <c r="B16" s="143">
        <v>0</v>
      </c>
      <c r="C16" s="27">
        <v>6</v>
      </c>
      <c r="D16" s="27">
        <v>7</v>
      </c>
      <c r="E16" s="30">
        <v>60</v>
      </c>
    </row>
    <row r="17" spans="2:5" ht="15" thickBot="1" x14ac:dyDescent="0.35">
      <c r="B17" s="144">
        <v>1</v>
      </c>
      <c r="C17" s="31">
        <v>6</v>
      </c>
      <c r="D17" s="31">
        <v>8</v>
      </c>
      <c r="E17" s="32">
        <v>70</v>
      </c>
    </row>
    <row r="18" spans="2:5" ht="15" thickBot="1" x14ac:dyDescent="0.35"/>
    <row r="19" spans="2:5" ht="15" thickBot="1" x14ac:dyDescent="0.35">
      <c r="D19" s="33" t="s">
        <v>45</v>
      </c>
      <c r="E19" s="34">
        <f>SUMPRODUCT(E6:E17,B6:B17)</f>
        <v>190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81BBA-F117-4EDC-ACE6-B080F2359643}">
  <dimension ref="B4:I13"/>
  <sheetViews>
    <sheetView zoomScale="82" zoomScaleNormal="82" workbookViewId="0">
      <selection activeCell="M24" sqref="M24"/>
    </sheetView>
  </sheetViews>
  <sheetFormatPr defaultRowHeight="14.4" x14ac:dyDescent="0.3"/>
  <cols>
    <col min="5" max="6" width="13.21875" customWidth="1"/>
    <col min="9" max="9" width="15" customWidth="1"/>
  </cols>
  <sheetData>
    <row r="4" spans="2:9" ht="15" thickBot="1" x14ac:dyDescent="0.35"/>
    <row r="5" spans="2:9" ht="15" thickBot="1" x14ac:dyDescent="0.35">
      <c r="B5" s="110" t="s">
        <v>35</v>
      </c>
      <c r="C5" s="111" t="s">
        <v>36</v>
      </c>
      <c r="D5" s="111" t="s">
        <v>37</v>
      </c>
      <c r="E5" s="112" t="s">
        <v>38</v>
      </c>
      <c r="G5" s="116" t="s">
        <v>40</v>
      </c>
      <c r="H5" s="117" t="s">
        <v>41</v>
      </c>
      <c r="I5" s="118" t="s">
        <v>42</v>
      </c>
    </row>
    <row r="6" spans="2:9" x14ac:dyDescent="0.3">
      <c r="B6" s="108">
        <v>0</v>
      </c>
      <c r="C6" s="80" t="s">
        <v>185</v>
      </c>
      <c r="D6" s="80" t="s">
        <v>186</v>
      </c>
      <c r="E6" s="109" t="s">
        <v>188</v>
      </c>
      <c r="G6" s="113" t="s">
        <v>185</v>
      </c>
      <c r="H6" s="114">
        <f t="shared" ref="H6:H9" si="0">SUMIF($D$6:$D$17,G6,$B$6:$B$17)-SUMIF($C$6:$C$17,G6,$B$6:$B$17)</f>
        <v>0</v>
      </c>
      <c r="I6" s="237" t="s">
        <v>194</v>
      </c>
    </row>
    <row r="7" spans="2:9" x14ac:dyDescent="0.3">
      <c r="B7" s="108">
        <v>0</v>
      </c>
      <c r="C7" s="27" t="s">
        <v>185</v>
      </c>
      <c r="D7" s="27" t="s">
        <v>187</v>
      </c>
      <c r="E7" s="10" t="s">
        <v>189</v>
      </c>
      <c r="G7" s="28" t="s">
        <v>186</v>
      </c>
      <c r="H7" s="23">
        <f t="shared" si="0"/>
        <v>0</v>
      </c>
      <c r="I7" s="238">
        <v>0</v>
      </c>
    </row>
    <row r="8" spans="2:9" x14ac:dyDescent="0.3">
      <c r="B8" s="108">
        <v>0</v>
      </c>
      <c r="C8" s="27" t="s">
        <v>186</v>
      </c>
      <c r="D8" s="27" t="s">
        <v>187</v>
      </c>
      <c r="E8" s="10" t="s">
        <v>190</v>
      </c>
      <c r="G8" s="28" t="s">
        <v>187</v>
      </c>
      <c r="H8" s="23">
        <f t="shared" si="0"/>
        <v>0</v>
      </c>
      <c r="I8" s="238">
        <v>0</v>
      </c>
    </row>
    <row r="9" spans="2:9" ht="15" thickBot="1" x14ac:dyDescent="0.35">
      <c r="B9" s="108">
        <v>0</v>
      </c>
      <c r="C9" s="27" t="s">
        <v>187</v>
      </c>
      <c r="D9" s="27" t="s">
        <v>186</v>
      </c>
      <c r="E9" s="10" t="s">
        <v>190</v>
      </c>
      <c r="G9" s="29" t="s">
        <v>191</v>
      </c>
      <c r="H9" s="26">
        <f t="shared" si="0"/>
        <v>0</v>
      </c>
      <c r="I9" s="239" t="s">
        <v>191</v>
      </c>
    </row>
    <row r="10" spans="2:9" x14ac:dyDescent="0.3">
      <c r="B10" s="108">
        <v>0</v>
      </c>
      <c r="C10" s="27" t="s">
        <v>186</v>
      </c>
      <c r="D10" s="27" t="s">
        <v>191</v>
      </c>
      <c r="E10" s="10" t="s">
        <v>192</v>
      </c>
    </row>
    <row r="11" spans="2:9" ht="15" thickBot="1" x14ac:dyDescent="0.35">
      <c r="B11" s="235">
        <v>0</v>
      </c>
      <c r="C11" s="31" t="s">
        <v>187</v>
      </c>
      <c r="D11" s="31" t="s">
        <v>191</v>
      </c>
      <c r="E11" s="236" t="s">
        <v>193</v>
      </c>
    </row>
    <row r="12" spans="2:9" ht="15" thickBot="1" x14ac:dyDescent="0.35"/>
    <row r="13" spans="2:9" ht="15" thickBot="1" x14ac:dyDescent="0.35">
      <c r="B13" s="75" t="s">
        <v>39</v>
      </c>
      <c r="C13" s="42"/>
      <c r="D13" s="42"/>
      <c r="E13" s="76" t="s">
        <v>195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E27"/>
  <sheetViews>
    <sheetView topLeftCell="A3" zoomScale="89" zoomScaleNormal="89" workbookViewId="0">
      <selection activeCell="R25" sqref="R25"/>
    </sheetView>
  </sheetViews>
  <sheetFormatPr defaultRowHeight="14.4" x14ac:dyDescent="0.3"/>
  <cols>
    <col min="1" max="1" width="35.6640625" customWidth="1"/>
    <col min="4" max="4" width="35.77734375" customWidth="1"/>
    <col min="5" max="5" width="10.77734375" customWidth="1"/>
  </cols>
  <sheetData>
    <row r="4" spans="1:5" ht="15" thickBot="1" x14ac:dyDescent="0.35"/>
    <row r="5" spans="1:5" x14ac:dyDescent="0.3">
      <c r="A5" s="147" t="s">
        <v>0</v>
      </c>
      <c r="B5" s="3">
        <v>1000</v>
      </c>
    </row>
    <row r="6" spans="1:5" x14ac:dyDescent="0.3">
      <c r="A6" s="148" t="s">
        <v>1</v>
      </c>
      <c r="B6" s="5">
        <v>21</v>
      </c>
    </row>
    <row r="7" spans="1:5" ht="15" thickBot="1" x14ac:dyDescent="0.35">
      <c r="A7" s="149" t="s">
        <v>2</v>
      </c>
      <c r="B7" s="150">
        <v>0.25</v>
      </c>
    </row>
    <row r="8" spans="1:5" ht="15" thickBot="1" x14ac:dyDescent="0.35">
      <c r="B8" s="2"/>
    </row>
    <row r="9" spans="1:5" ht="15" thickBot="1" x14ac:dyDescent="0.35">
      <c r="A9" s="153" t="s">
        <v>25</v>
      </c>
      <c r="B9" s="151"/>
      <c r="D9" s="8" t="s">
        <v>12</v>
      </c>
      <c r="E9" s="11">
        <f xml:space="preserve"> B5*B11</f>
        <v>4000</v>
      </c>
    </row>
    <row r="10" spans="1:5" x14ac:dyDescent="0.3">
      <c r="A10" s="154" t="s">
        <v>4</v>
      </c>
      <c r="B10" s="152"/>
      <c r="D10" s="9" t="s">
        <v>13</v>
      </c>
      <c r="E10" s="12">
        <f>(B5*B6)/B12</f>
        <v>102.46950765959598</v>
      </c>
    </row>
    <row r="11" spans="1:5" ht="15" thickBot="1" x14ac:dyDescent="0.35">
      <c r="A11" s="155" t="s">
        <v>3</v>
      </c>
      <c r="B11" s="157">
        <v>4</v>
      </c>
      <c r="D11" s="15" t="s">
        <v>16</v>
      </c>
      <c r="E11" s="16">
        <f xml:space="preserve"> (B12*B11*B7)/2</f>
        <v>102.46950765959599</v>
      </c>
    </row>
    <row r="12" spans="1:5" ht="15" thickBot="1" x14ac:dyDescent="0.35">
      <c r="A12" s="156" t="s">
        <v>8</v>
      </c>
      <c r="B12" s="159">
        <f>SQRT((2*B5*B6)/(B11*B7))</f>
        <v>204.93901531919198</v>
      </c>
      <c r="D12" s="17" t="s">
        <v>14</v>
      </c>
      <c r="E12" s="18">
        <f>E9 +E10 +E11</f>
        <v>4204.9390153191925</v>
      </c>
    </row>
    <row r="13" spans="1:5" ht="15" thickBot="1" x14ac:dyDescent="0.35">
      <c r="B13" s="2"/>
      <c r="E13" s="13"/>
    </row>
    <row r="14" spans="1:5" ht="15" thickBot="1" x14ac:dyDescent="0.35">
      <c r="A14" s="153" t="s">
        <v>26</v>
      </c>
      <c r="B14" s="151"/>
      <c r="D14" s="8" t="s">
        <v>29</v>
      </c>
      <c r="E14" s="11">
        <f>B5*B16</f>
        <v>3800</v>
      </c>
    </row>
    <row r="15" spans="1:5" x14ac:dyDescent="0.3">
      <c r="A15" s="154" t="s">
        <v>5</v>
      </c>
      <c r="B15" s="152"/>
      <c r="D15" s="9" t="s">
        <v>15</v>
      </c>
      <c r="E15" s="12">
        <f>(B5*B6)/B17</f>
        <v>99.874921777190892</v>
      </c>
    </row>
    <row r="16" spans="1:5" ht="15" thickBot="1" x14ac:dyDescent="0.35">
      <c r="A16" s="155" t="s">
        <v>32</v>
      </c>
      <c r="B16" s="158">
        <v>3.8</v>
      </c>
      <c r="D16" s="15" t="s">
        <v>17</v>
      </c>
      <c r="E16" s="16">
        <f xml:space="preserve"> (B17*B16*B7)/2</f>
        <v>99.874921777190892</v>
      </c>
    </row>
    <row r="17" spans="1:5" ht="15" thickBot="1" x14ac:dyDescent="0.35">
      <c r="A17" s="156" t="s">
        <v>9</v>
      </c>
      <c r="B17" s="159">
        <f>SQRT((2*B5*B6)/(B7*B16))</f>
        <v>210.26299321513872</v>
      </c>
      <c r="D17" s="17" t="s">
        <v>18</v>
      </c>
      <c r="E17" s="19">
        <f>E14+E15+E16</f>
        <v>3999.7498435543821</v>
      </c>
    </row>
    <row r="18" spans="1:5" ht="15" thickBot="1" x14ac:dyDescent="0.35">
      <c r="B18" s="2"/>
      <c r="E18" s="13"/>
    </row>
    <row r="19" spans="1:5" ht="15" thickBot="1" x14ac:dyDescent="0.35">
      <c r="A19" s="153" t="s">
        <v>27</v>
      </c>
      <c r="B19" s="151"/>
      <c r="D19" s="8" t="s">
        <v>30</v>
      </c>
      <c r="E19" s="11">
        <f>B5*B21</f>
        <v>3680</v>
      </c>
    </row>
    <row r="20" spans="1:5" x14ac:dyDescent="0.3">
      <c r="A20" s="154" t="s">
        <v>6</v>
      </c>
      <c r="B20" s="152"/>
      <c r="D20" s="9" t="s">
        <v>19</v>
      </c>
      <c r="E20" s="12">
        <f>(B5*B6)/B22</f>
        <v>98.285299002444916</v>
      </c>
    </row>
    <row r="21" spans="1:5" ht="15" thickBot="1" x14ac:dyDescent="0.35">
      <c r="A21" s="155" t="s">
        <v>33</v>
      </c>
      <c r="B21" s="158">
        <v>3.68</v>
      </c>
      <c r="D21" s="15" t="s">
        <v>20</v>
      </c>
      <c r="E21" s="16">
        <f xml:space="preserve"> (B22*B21*B7)/2</f>
        <v>98.28529900244493</v>
      </c>
    </row>
    <row r="22" spans="1:5" ht="15" thickBot="1" x14ac:dyDescent="0.35">
      <c r="A22" s="156" t="s">
        <v>10</v>
      </c>
      <c r="B22" s="159">
        <f xml:space="preserve"> SQRT((2*B5*B6)/(B7*B21))</f>
        <v>213.66369348357591</v>
      </c>
      <c r="D22" s="17" t="s">
        <v>21</v>
      </c>
      <c r="E22" s="19">
        <f>E19+E20+E21</f>
        <v>3876.5705980048897</v>
      </c>
    </row>
    <row r="23" spans="1:5" ht="15" thickBot="1" x14ac:dyDescent="0.35">
      <c r="B23" s="2"/>
      <c r="E23" s="13"/>
    </row>
    <row r="24" spans="1:5" ht="15" thickBot="1" x14ac:dyDescent="0.35">
      <c r="A24" s="153" t="s">
        <v>28</v>
      </c>
      <c r="B24" s="151"/>
      <c r="D24" s="8" t="s">
        <v>31</v>
      </c>
      <c r="E24" s="11">
        <f>B5*B26</f>
        <v>3400</v>
      </c>
    </row>
    <row r="25" spans="1:5" x14ac:dyDescent="0.3">
      <c r="A25" s="154" t="s">
        <v>7</v>
      </c>
      <c r="B25" s="152"/>
      <c r="D25" s="9" t="s">
        <v>22</v>
      </c>
      <c r="E25" s="14">
        <f>(B5*B6)/B27</f>
        <v>94.472218138455915</v>
      </c>
    </row>
    <row r="26" spans="1:5" ht="15" thickBot="1" x14ac:dyDescent="0.35">
      <c r="A26" s="155" t="s">
        <v>34</v>
      </c>
      <c r="B26" s="158">
        <v>3.4</v>
      </c>
      <c r="D26" s="15" t="s">
        <v>23</v>
      </c>
      <c r="E26" s="16">
        <f xml:space="preserve"> (B27*B26*B7)/2</f>
        <v>94.472218138455929</v>
      </c>
    </row>
    <row r="27" spans="1:5" ht="15" thickBot="1" x14ac:dyDescent="0.35">
      <c r="A27" s="156" t="s">
        <v>11</v>
      </c>
      <c r="B27" s="159">
        <f xml:space="preserve"> SQRT((2*B5*B6)/(B7*B26))</f>
        <v>222.28757209048453</v>
      </c>
      <c r="D27" s="17" t="s">
        <v>24</v>
      </c>
      <c r="E27" s="19">
        <f>E24+E25+E26</f>
        <v>3588.9444362769118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E53B-B922-42BC-A4BE-9EFEC2D0AA2F}">
  <dimension ref="B5:I19"/>
  <sheetViews>
    <sheetView zoomScale="96" workbookViewId="0"/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9.4" thickBot="1" x14ac:dyDescent="0.35">
      <c r="B7" s="43" t="s">
        <v>61</v>
      </c>
      <c r="C7" s="47">
        <v>510</v>
      </c>
      <c r="D7" s="47">
        <v>300</v>
      </c>
      <c r="E7" s="47">
        <v>510</v>
      </c>
      <c r="F7" s="47">
        <v>270</v>
      </c>
      <c r="G7" s="160">
        <v>810</v>
      </c>
      <c r="H7" s="59">
        <f>SUMPRODUCT(C7:G7,C8:G8)</f>
        <v>266759.99999999994</v>
      </c>
    </row>
    <row r="8" spans="2:9" ht="15" thickBot="1" x14ac:dyDescent="0.35">
      <c r="B8" s="39" t="s">
        <v>60</v>
      </c>
      <c r="C8" s="67">
        <v>3.9999999999999876</v>
      </c>
      <c r="D8" s="67">
        <v>83.000000000000028</v>
      </c>
      <c r="E8" s="67">
        <v>276.99999999999989</v>
      </c>
      <c r="F8" s="67">
        <v>365.00000000000006</v>
      </c>
      <c r="G8" s="67">
        <v>0</v>
      </c>
      <c r="H8" s="58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19">
        <f t="shared" ref="H14:H19" si="0">SUMPRODUCT(C14:G14,$C$8:$G$8)</f>
        <v>2487</v>
      </c>
      <c r="I14" s="45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65">
        <f t="shared" si="0"/>
        <v>3029.9999999999995</v>
      </c>
      <c r="I15" s="38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65">
        <f t="shared" si="0"/>
        <v>5217</v>
      </c>
      <c r="I16" s="38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65">
        <f t="shared" si="0"/>
        <v>3371</v>
      </c>
      <c r="I17" s="38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65">
        <f t="shared" si="0"/>
        <v>4999</v>
      </c>
      <c r="I18" s="38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67">
        <f t="shared" si="0"/>
        <v>2769</v>
      </c>
      <c r="I19" s="40">
        <v>2769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0"/>
  <sheetViews>
    <sheetView showGridLines="0" zoomScale="67" workbookViewId="0">
      <selection activeCell="O36" sqref="O36"/>
    </sheetView>
  </sheetViews>
  <sheetFormatPr defaultRowHeight="14.4" x14ac:dyDescent="0.3"/>
  <cols>
    <col min="1" max="1" width="2.33203125" customWidth="1"/>
    <col min="2" max="2" width="6.21875" bestFit="1" customWidth="1"/>
    <col min="3" max="3" width="27.77734375" bestFit="1" customWidth="1"/>
    <col min="4" max="4" width="12.6640625" bestFit="1" customWidth="1"/>
    <col min="5" max="5" width="12.77734375" bestFit="1" customWidth="1"/>
    <col min="6" max="6" width="10.44140625" bestFit="1" customWidth="1"/>
    <col min="7" max="7" width="5.33203125" bestFit="1" customWidth="1"/>
  </cols>
  <sheetData>
    <row r="1" spans="1:5" x14ac:dyDescent="0.3">
      <c r="A1" s="1" t="s">
        <v>106</v>
      </c>
    </row>
    <row r="2" spans="1:5" x14ac:dyDescent="0.3">
      <c r="A2" s="1" t="s">
        <v>65</v>
      </c>
    </row>
    <row r="3" spans="1:5" x14ac:dyDescent="0.3">
      <c r="A3" s="1" t="s">
        <v>107</v>
      </c>
    </row>
    <row r="4" spans="1:5" x14ac:dyDescent="0.3">
      <c r="A4" s="1" t="s">
        <v>108</v>
      </c>
    </row>
    <row r="5" spans="1:5" x14ac:dyDescent="0.3">
      <c r="A5" s="1" t="s">
        <v>109</v>
      </c>
    </row>
    <row r="6" spans="1:5" x14ac:dyDescent="0.3">
      <c r="A6" s="1"/>
      <c r="B6" t="s">
        <v>110</v>
      </c>
    </row>
    <row r="7" spans="1:5" x14ac:dyDescent="0.3">
      <c r="A7" s="1"/>
      <c r="B7" t="s">
        <v>111</v>
      </c>
    </row>
    <row r="8" spans="1:5" x14ac:dyDescent="0.3">
      <c r="A8" s="1"/>
      <c r="B8" t="s">
        <v>112</v>
      </c>
    </row>
    <row r="9" spans="1:5" x14ac:dyDescent="0.3">
      <c r="A9" s="1" t="s">
        <v>113</v>
      </c>
    </row>
    <row r="10" spans="1:5" x14ac:dyDescent="0.3">
      <c r="B10" t="s">
        <v>114</v>
      </c>
    </row>
    <row r="11" spans="1:5" x14ac:dyDescent="0.3">
      <c r="B11" t="s">
        <v>115</v>
      </c>
    </row>
    <row r="14" spans="1:5" ht="15" thickBot="1" x14ac:dyDescent="0.35">
      <c r="A14" t="s">
        <v>116</v>
      </c>
    </row>
    <row r="15" spans="1:5" ht="15" thickBot="1" x14ac:dyDescent="0.35">
      <c r="B15" s="54" t="s">
        <v>68</v>
      </c>
      <c r="C15" s="54" t="s">
        <v>69</v>
      </c>
      <c r="D15" s="54" t="s">
        <v>117</v>
      </c>
      <c r="E15" s="54" t="s">
        <v>118</v>
      </c>
    </row>
    <row r="16" spans="1:5" ht="15" thickBot="1" x14ac:dyDescent="0.35">
      <c r="B16" s="50" t="s">
        <v>124</v>
      </c>
      <c r="C16" s="50" t="s">
        <v>125</v>
      </c>
      <c r="D16" s="55">
        <v>266760</v>
      </c>
      <c r="E16" s="55">
        <v>266760</v>
      </c>
    </row>
    <row r="19" spans="1:7" ht="15" thickBot="1" x14ac:dyDescent="0.35">
      <c r="A19" t="s">
        <v>67</v>
      </c>
    </row>
    <row r="20" spans="1:7" ht="15" thickBot="1" x14ac:dyDescent="0.35">
      <c r="B20" s="54" t="s">
        <v>68</v>
      </c>
      <c r="C20" s="54" t="s">
        <v>69</v>
      </c>
      <c r="D20" s="54" t="s">
        <v>117</v>
      </c>
      <c r="E20" s="54" t="s">
        <v>118</v>
      </c>
      <c r="F20" s="54" t="s">
        <v>119</v>
      </c>
    </row>
    <row r="21" spans="1:7" x14ac:dyDescent="0.3">
      <c r="B21" s="49" t="s">
        <v>84</v>
      </c>
      <c r="C21" s="49" t="s">
        <v>85</v>
      </c>
      <c r="D21" s="56">
        <v>3.9999999999999876</v>
      </c>
      <c r="E21" s="56">
        <v>3.9999999999999876</v>
      </c>
      <c r="F21" s="49" t="s">
        <v>126</v>
      </c>
    </row>
    <row r="22" spans="1:7" x14ac:dyDescent="0.3">
      <c r="B22" s="49" t="s">
        <v>86</v>
      </c>
      <c r="C22" s="49" t="s">
        <v>87</v>
      </c>
      <c r="D22" s="56">
        <v>83.000000000000028</v>
      </c>
      <c r="E22" s="56">
        <v>83.000000000000028</v>
      </c>
      <c r="F22" s="49" t="s">
        <v>126</v>
      </c>
    </row>
    <row r="23" spans="1:7" x14ac:dyDescent="0.3">
      <c r="B23" s="49" t="s">
        <v>88</v>
      </c>
      <c r="C23" s="49" t="s">
        <v>89</v>
      </c>
      <c r="D23" s="56">
        <v>276.99999999999989</v>
      </c>
      <c r="E23" s="56">
        <v>276.99999999999989</v>
      </c>
      <c r="F23" s="49" t="s">
        <v>126</v>
      </c>
    </row>
    <row r="24" spans="1:7" x14ac:dyDescent="0.3">
      <c r="B24" s="49" t="s">
        <v>90</v>
      </c>
      <c r="C24" s="49" t="s">
        <v>91</v>
      </c>
      <c r="D24" s="56">
        <v>365.00000000000006</v>
      </c>
      <c r="E24" s="56">
        <v>365.00000000000006</v>
      </c>
      <c r="F24" s="49" t="s">
        <v>126</v>
      </c>
    </row>
    <row r="25" spans="1:7" ht="15" thickBot="1" x14ac:dyDescent="0.35">
      <c r="B25" s="50" t="s">
        <v>92</v>
      </c>
      <c r="C25" s="50" t="s">
        <v>93</v>
      </c>
      <c r="D25" s="57">
        <v>0</v>
      </c>
      <c r="E25" s="57">
        <v>0</v>
      </c>
      <c r="F25" s="50" t="s">
        <v>126</v>
      </c>
    </row>
    <row r="28" spans="1:7" ht="15" thickBot="1" x14ac:dyDescent="0.35">
      <c r="A28" t="s">
        <v>79</v>
      </c>
    </row>
    <row r="29" spans="1:7" ht="15" thickBot="1" x14ac:dyDescent="0.35">
      <c r="B29" s="54" t="s">
        <v>68</v>
      </c>
      <c r="C29" s="54" t="s">
        <v>69</v>
      </c>
      <c r="D29" s="54" t="s">
        <v>120</v>
      </c>
      <c r="E29" s="54" t="s">
        <v>121</v>
      </c>
      <c r="F29" s="54" t="s">
        <v>122</v>
      </c>
      <c r="G29" s="54" t="s">
        <v>123</v>
      </c>
    </row>
    <row r="30" spans="1:7" x14ac:dyDescent="0.3">
      <c r="B30" s="49" t="s">
        <v>94</v>
      </c>
      <c r="C30" s="49" t="s">
        <v>95</v>
      </c>
      <c r="D30" s="56">
        <v>2487</v>
      </c>
      <c r="E30" s="49" t="s">
        <v>127</v>
      </c>
      <c r="F30" s="49" t="s">
        <v>128</v>
      </c>
      <c r="G30" s="49">
        <v>0</v>
      </c>
    </row>
    <row r="31" spans="1:7" x14ac:dyDescent="0.3">
      <c r="B31" s="49" t="s">
        <v>96</v>
      </c>
      <c r="C31" s="49" t="s">
        <v>97</v>
      </c>
      <c r="D31" s="56">
        <v>3029.9999999999995</v>
      </c>
      <c r="E31" s="49" t="s">
        <v>129</v>
      </c>
      <c r="F31" s="49" t="s">
        <v>128</v>
      </c>
      <c r="G31" s="49">
        <v>0</v>
      </c>
    </row>
    <row r="32" spans="1:7" x14ac:dyDescent="0.3">
      <c r="B32" s="49" t="s">
        <v>98</v>
      </c>
      <c r="C32" s="49" t="s">
        <v>99</v>
      </c>
      <c r="D32" s="56">
        <v>5217</v>
      </c>
      <c r="E32" s="49" t="s">
        <v>130</v>
      </c>
      <c r="F32" s="49" t="s">
        <v>128</v>
      </c>
      <c r="G32" s="49">
        <v>0</v>
      </c>
    </row>
    <row r="33" spans="2:7" x14ac:dyDescent="0.3">
      <c r="B33" s="49" t="s">
        <v>100</v>
      </c>
      <c r="C33" s="49" t="s">
        <v>101</v>
      </c>
      <c r="D33" s="56">
        <v>3371</v>
      </c>
      <c r="E33" s="49" t="s">
        <v>131</v>
      </c>
      <c r="F33" s="49" t="s">
        <v>132</v>
      </c>
      <c r="G33" s="49">
        <v>629</v>
      </c>
    </row>
    <row r="34" spans="2:7" x14ac:dyDescent="0.3">
      <c r="B34" s="49" t="s">
        <v>102</v>
      </c>
      <c r="C34" s="49" t="s">
        <v>103</v>
      </c>
      <c r="D34" s="56">
        <v>4999</v>
      </c>
      <c r="E34" s="49" t="s">
        <v>133</v>
      </c>
      <c r="F34" s="49" t="s">
        <v>128</v>
      </c>
      <c r="G34" s="49">
        <v>0</v>
      </c>
    </row>
    <row r="35" spans="2:7" x14ac:dyDescent="0.3">
      <c r="B35" s="49" t="s">
        <v>104</v>
      </c>
      <c r="C35" s="49" t="s">
        <v>105</v>
      </c>
      <c r="D35" s="56">
        <v>2769</v>
      </c>
      <c r="E35" s="49" t="s">
        <v>134</v>
      </c>
      <c r="F35" s="49" t="s">
        <v>128</v>
      </c>
      <c r="G35" s="49">
        <v>0</v>
      </c>
    </row>
    <row r="36" spans="2:7" x14ac:dyDescent="0.3">
      <c r="B36" s="49" t="s">
        <v>84</v>
      </c>
      <c r="C36" s="49" t="s">
        <v>85</v>
      </c>
      <c r="D36" s="56">
        <v>3.9999999999999876</v>
      </c>
      <c r="E36" s="49" t="s">
        <v>135</v>
      </c>
      <c r="F36" s="49" t="s">
        <v>132</v>
      </c>
      <c r="G36" s="56">
        <v>3.9999999999999876</v>
      </c>
    </row>
    <row r="37" spans="2:7" x14ac:dyDescent="0.3">
      <c r="B37" s="49" t="s">
        <v>86</v>
      </c>
      <c r="C37" s="49" t="s">
        <v>87</v>
      </c>
      <c r="D37" s="56">
        <v>83.000000000000028</v>
      </c>
      <c r="E37" s="49" t="s">
        <v>136</v>
      </c>
      <c r="F37" s="49" t="s">
        <v>132</v>
      </c>
      <c r="G37" s="56">
        <v>83.000000000000028</v>
      </c>
    </row>
    <row r="38" spans="2:7" x14ac:dyDescent="0.3">
      <c r="B38" s="49" t="s">
        <v>88</v>
      </c>
      <c r="C38" s="49" t="s">
        <v>89</v>
      </c>
      <c r="D38" s="56">
        <v>276.99999999999989</v>
      </c>
      <c r="E38" s="49" t="s">
        <v>137</v>
      </c>
      <c r="F38" s="49" t="s">
        <v>132</v>
      </c>
      <c r="G38" s="56">
        <v>276.99999999999989</v>
      </c>
    </row>
    <row r="39" spans="2:7" x14ac:dyDescent="0.3">
      <c r="B39" s="49" t="s">
        <v>90</v>
      </c>
      <c r="C39" s="49" t="s">
        <v>91</v>
      </c>
      <c r="D39" s="56">
        <v>365.00000000000006</v>
      </c>
      <c r="E39" s="49" t="s">
        <v>138</v>
      </c>
      <c r="F39" s="49" t="s">
        <v>132</v>
      </c>
      <c r="G39" s="56">
        <v>365.00000000000006</v>
      </c>
    </row>
    <row r="40" spans="2:7" ht="15" thickBot="1" x14ac:dyDescent="0.35">
      <c r="B40" s="50" t="s">
        <v>92</v>
      </c>
      <c r="C40" s="50" t="s">
        <v>93</v>
      </c>
      <c r="D40" s="57">
        <v>0</v>
      </c>
      <c r="E40" s="50" t="s">
        <v>139</v>
      </c>
      <c r="F40" s="50" t="s">
        <v>128</v>
      </c>
      <c r="G40" s="5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62700-CF16-420D-9720-84EBE5364DC8}">
  <dimension ref="B5:I19"/>
  <sheetViews>
    <sheetView zoomScale="96" workbookViewId="0">
      <selection activeCell="O17" sqref="O17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9.4" thickBot="1" x14ac:dyDescent="0.35">
      <c r="B7" s="43" t="s">
        <v>61</v>
      </c>
      <c r="C7" s="47">
        <v>510</v>
      </c>
      <c r="D7" s="47">
        <v>300</v>
      </c>
      <c r="E7" s="47">
        <v>510</v>
      </c>
      <c r="F7" s="47">
        <v>270</v>
      </c>
      <c r="G7" s="160">
        <v>810</v>
      </c>
      <c r="H7" s="59">
        <f>SUMPRODUCT(C7:G7,C8:G8)</f>
        <v>266759.03225806449</v>
      </c>
    </row>
    <row r="8" spans="2:9" ht="15" thickBot="1" x14ac:dyDescent="0.35">
      <c r="B8" s="39" t="s">
        <v>60</v>
      </c>
      <c r="C8" s="67">
        <v>3.8817204301075634</v>
      </c>
      <c r="D8" s="67">
        <v>83.376344086021547</v>
      </c>
      <c r="E8" s="67">
        <v>280.52688172043008</v>
      </c>
      <c r="F8" s="67">
        <v>358.13978494623649</v>
      </c>
      <c r="G8" s="67">
        <v>0</v>
      </c>
      <c r="H8" s="58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119">
        <f t="shared" ref="H14:H19" si="0">SUMPRODUCT(C14:G14,$C$8:$G$8)</f>
        <v>2477</v>
      </c>
      <c r="I14" s="45">
        <v>2477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65">
        <f t="shared" si="0"/>
        <v>3031</v>
      </c>
      <c r="I15" s="38">
        <v>3031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65">
        <f t="shared" si="0"/>
        <v>5212</v>
      </c>
      <c r="I16" s="38">
        <v>5212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65">
        <f t="shared" si="0"/>
        <v>3362.6236559139788</v>
      </c>
      <c r="I17" s="38">
        <v>4010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65">
        <f t="shared" si="0"/>
        <v>4942.645161290322</v>
      </c>
      <c r="I18" s="38">
        <v>5099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67">
        <f t="shared" si="0"/>
        <v>2766</v>
      </c>
      <c r="I19" s="40">
        <v>2766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4"/>
  <sheetViews>
    <sheetView showGridLines="0" workbookViewId="0">
      <selection activeCell="K9" sqref="K9"/>
    </sheetView>
  </sheetViews>
  <sheetFormatPr defaultRowHeight="14.4" x14ac:dyDescent="0.3"/>
  <cols>
    <col min="1" max="1" width="2.33203125" customWidth="1"/>
    <col min="2" max="2" width="5.5546875" bestFit="1" customWidth="1"/>
    <col min="3" max="3" width="27.109375" bestFit="1" customWidth="1"/>
    <col min="4" max="4" width="5.77734375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1" t="s">
        <v>64</v>
      </c>
    </row>
    <row r="2" spans="1:8" x14ac:dyDescent="0.3">
      <c r="A2" s="1" t="s">
        <v>141</v>
      </c>
    </row>
    <row r="3" spans="1:8" x14ac:dyDescent="0.3">
      <c r="A3" s="1" t="s">
        <v>150</v>
      </c>
    </row>
    <row r="6" spans="1:8" ht="15" thickBot="1" x14ac:dyDescent="0.35">
      <c r="A6" t="s">
        <v>67</v>
      </c>
    </row>
    <row r="7" spans="1:8" x14ac:dyDescent="0.3">
      <c r="B7" s="51"/>
      <c r="C7" s="51"/>
      <c r="D7" s="51" t="s">
        <v>70</v>
      </c>
      <c r="E7" s="51" t="s">
        <v>72</v>
      </c>
      <c r="F7" s="51" t="s">
        <v>74</v>
      </c>
      <c r="G7" s="51" t="s">
        <v>76</v>
      </c>
      <c r="H7" s="51" t="s">
        <v>76</v>
      </c>
    </row>
    <row r="8" spans="1:8" ht="15" thickBot="1" x14ac:dyDescent="0.35">
      <c r="B8" s="52" t="s">
        <v>68</v>
      </c>
      <c r="C8" s="52" t="s">
        <v>69</v>
      </c>
      <c r="D8" s="52" t="s">
        <v>71</v>
      </c>
      <c r="E8" s="52" t="s">
        <v>73</v>
      </c>
      <c r="F8" s="52" t="s">
        <v>75</v>
      </c>
      <c r="G8" s="52" t="s">
        <v>77</v>
      </c>
      <c r="H8" s="52" t="s">
        <v>78</v>
      </c>
    </row>
    <row r="9" spans="1:8" x14ac:dyDescent="0.3">
      <c r="B9" s="49" t="s">
        <v>84</v>
      </c>
      <c r="C9" s="49" t="s">
        <v>85</v>
      </c>
      <c r="D9" s="49">
        <v>3.9999999999999876</v>
      </c>
      <c r="E9" s="49">
        <v>0</v>
      </c>
      <c r="F9" s="49">
        <v>510</v>
      </c>
      <c r="G9" s="49">
        <v>1.3333333333333279</v>
      </c>
      <c r="H9" s="49">
        <v>26.945080091533157</v>
      </c>
    </row>
    <row r="10" spans="1:8" x14ac:dyDescent="0.3">
      <c r="B10" s="49" t="s">
        <v>86</v>
      </c>
      <c r="C10" s="49" t="s">
        <v>87</v>
      </c>
      <c r="D10" s="49">
        <v>83.000000000000028</v>
      </c>
      <c r="E10" s="49">
        <v>0</v>
      </c>
      <c r="F10" s="49">
        <v>300</v>
      </c>
      <c r="G10" s="49">
        <v>22.499999999999918</v>
      </c>
      <c r="H10" s="49">
        <v>38.142857142857139</v>
      </c>
    </row>
    <row r="11" spans="1:8" x14ac:dyDescent="0.3">
      <c r="B11" s="49" t="s">
        <v>88</v>
      </c>
      <c r="C11" s="49" t="s">
        <v>89</v>
      </c>
      <c r="D11" s="49">
        <v>276.99999999999989</v>
      </c>
      <c r="E11" s="49">
        <v>0</v>
      </c>
      <c r="F11" s="49">
        <v>510</v>
      </c>
      <c r="G11" s="49">
        <v>8.7804878048780495</v>
      </c>
      <c r="H11" s="49">
        <v>1.4876033057851179</v>
      </c>
    </row>
    <row r="12" spans="1:8" x14ac:dyDescent="0.3">
      <c r="B12" s="49" t="s">
        <v>90</v>
      </c>
      <c r="C12" s="49" t="s">
        <v>91</v>
      </c>
      <c r="D12" s="49">
        <v>365.00000000000006</v>
      </c>
      <c r="E12" s="49">
        <v>0</v>
      </c>
      <c r="F12" s="49">
        <v>270</v>
      </c>
      <c r="G12" s="49">
        <v>48.396226415094269</v>
      </c>
      <c r="H12" s="49">
        <v>4.9999999999999822</v>
      </c>
    </row>
    <row r="13" spans="1:8" x14ac:dyDescent="0.3">
      <c r="B13" s="49" t="s">
        <v>92</v>
      </c>
      <c r="C13" s="49" t="s">
        <v>93</v>
      </c>
      <c r="D13" s="49">
        <v>0</v>
      </c>
      <c r="E13" s="49">
        <v>-48.339222614840899</v>
      </c>
      <c r="F13" s="49">
        <v>810</v>
      </c>
      <c r="G13" s="49">
        <v>48.339222614840899</v>
      </c>
      <c r="H13" s="49">
        <v>1E+30</v>
      </c>
    </row>
    <row r="14" spans="1:8" ht="15" thickBot="1" x14ac:dyDescent="0.35">
      <c r="B14" s="50" t="s">
        <v>142</v>
      </c>
      <c r="C14" s="50" t="s">
        <v>143</v>
      </c>
      <c r="D14" s="50">
        <v>0</v>
      </c>
      <c r="E14" s="50">
        <v>-13.869257950530017</v>
      </c>
      <c r="F14" s="50">
        <v>155</v>
      </c>
      <c r="G14" s="50">
        <v>13.869257950530017</v>
      </c>
      <c r="H14" s="50">
        <v>1E+30</v>
      </c>
    </row>
    <row r="16" spans="1:8" ht="15" thickBot="1" x14ac:dyDescent="0.35">
      <c r="A16" t="s">
        <v>79</v>
      </c>
    </row>
    <row r="17" spans="2:8" x14ac:dyDescent="0.3">
      <c r="B17" s="51"/>
      <c r="C17" s="51"/>
      <c r="D17" s="51" t="s">
        <v>70</v>
      </c>
      <c r="E17" s="51" t="s">
        <v>80</v>
      </c>
      <c r="F17" s="51" t="s">
        <v>82</v>
      </c>
      <c r="G17" s="51" t="s">
        <v>76</v>
      </c>
      <c r="H17" s="51" t="s">
        <v>76</v>
      </c>
    </row>
    <row r="18" spans="2:8" ht="15" thickBot="1" x14ac:dyDescent="0.35">
      <c r="B18" s="52" t="s">
        <v>68</v>
      </c>
      <c r="C18" s="52" t="s">
        <v>69</v>
      </c>
      <c r="D18" s="52" t="s">
        <v>71</v>
      </c>
      <c r="E18" s="52" t="s">
        <v>81</v>
      </c>
      <c r="F18" s="52" t="s">
        <v>83</v>
      </c>
      <c r="G18" s="52" t="s">
        <v>77</v>
      </c>
      <c r="H18" s="52" t="s">
        <v>78</v>
      </c>
    </row>
    <row r="19" spans="2:8" x14ac:dyDescent="0.3">
      <c r="B19" s="49" t="s">
        <v>144</v>
      </c>
      <c r="C19" s="49" t="s">
        <v>95</v>
      </c>
      <c r="D19" s="49">
        <v>2487</v>
      </c>
      <c r="E19" s="49">
        <v>4.7173144876325086</v>
      </c>
      <c r="F19" s="49">
        <v>2487</v>
      </c>
      <c r="G19" s="49">
        <v>105.30232558139501</v>
      </c>
      <c r="H19" s="49">
        <v>3.3964745642480529E-12</v>
      </c>
    </row>
    <row r="20" spans="2:8" x14ac:dyDescent="0.3">
      <c r="B20" s="49" t="s">
        <v>145</v>
      </c>
      <c r="C20" s="49" t="s">
        <v>97</v>
      </c>
      <c r="D20" s="49">
        <v>3029.9999999999995</v>
      </c>
      <c r="E20" s="49">
        <v>82.844522968197865</v>
      </c>
      <c r="F20" s="49">
        <v>3030</v>
      </c>
      <c r="G20" s="49">
        <v>2.9894380799199679E-13</v>
      </c>
      <c r="H20" s="49">
        <v>20.005891016200238</v>
      </c>
    </row>
    <row r="21" spans="2:8" x14ac:dyDescent="0.3">
      <c r="B21" s="49" t="s">
        <v>146</v>
      </c>
      <c r="C21" s="49" t="s">
        <v>99</v>
      </c>
      <c r="D21" s="49">
        <v>5217</v>
      </c>
      <c r="E21" s="49">
        <v>0.15901060070671311</v>
      </c>
      <c r="F21" s="49">
        <v>5217</v>
      </c>
      <c r="G21" s="49">
        <v>33.540740740740645</v>
      </c>
      <c r="H21" s="49">
        <v>9.0949470177292824E-13</v>
      </c>
    </row>
    <row r="22" spans="2:8" x14ac:dyDescent="0.3">
      <c r="B22" s="49" t="s">
        <v>147</v>
      </c>
      <c r="C22" s="49" t="s">
        <v>101</v>
      </c>
      <c r="D22" s="49">
        <v>3371</v>
      </c>
      <c r="E22" s="49">
        <v>0</v>
      </c>
      <c r="F22" s="49">
        <v>4000</v>
      </c>
      <c r="G22" s="49">
        <v>1E+30</v>
      </c>
      <c r="H22" s="49">
        <v>629.00000000000068</v>
      </c>
    </row>
    <row r="23" spans="2:8" x14ac:dyDescent="0.3">
      <c r="B23" s="49" t="s">
        <v>148</v>
      </c>
      <c r="C23" s="49" t="s">
        <v>103</v>
      </c>
      <c r="D23" s="49">
        <v>4999</v>
      </c>
      <c r="E23" s="49">
        <v>0.63604240282685509</v>
      </c>
      <c r="F23" s="49">
        <v>4999</v>
      </c>
      <c r="G23" s="49">
        <v>3.2321290208166974E-12</v>
      </c>
      <c r="H23" s="49">
        <v>174.15384615384568</v>
      </c>
    </row>
    <row r="24" spans="2:8" ht="15" thickBot="1" x14ac:dyDescent="0.35">
      <c r="B24" s="50" t="s">
        <v>149</v>
      </c>
      <c r="C24" s="50" t="s">
        <v>105</v>
      </c>
      <c r="D24" s="50">
        <v>2769</v>
      </c>
      <c r="E24" s="50">
        <v>0</v>
      </c>
      <c r="F24" s="50">
        <v>2769</v>
      </c>
      <c r="G24" s="50">
        <v>1E+30</v>
      </c>
      <c r="H24" s="50">
        <v>5.3107420306705432E-13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5:J19"/>
  <sheetViews>
    <sheetView zoomScale="93" workbookViewId="0">
      <selection activeCell="O11" sqref="O11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8" width="9.33203125" customWidth="1"/>
    <col min="9" max="9" width="18.44140625" customWidth="1"/>
    <col min="10" max="10" width="18" customWidth="1"/>
  </cols>
  <sheetData>
    <row r="5" spans="2:10" ht="15" thickBot="1" x14ac:dyDescent="0.35"/>
    <row r="6" spans="2:10" ht="17.399999999999999" customHeight="1" thickBot="1" x14ac:dyDescent="0.35">
      <c r="B6" s="162"/>
      <c r="C6" s="176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2" t="s">
        <v>140</v>
      </c>
      <c r="I6" s="133" t="s">
        <v>62</v>
      </c>
    </row>
    <row r="7" spans="2:10" ht="29.4" thickBot="1" x14ac:dyDescent="0.35">
      <c r="B7" s="43" t="s">
        <v>61</v>
      </c>
      <c r="C7" s="47">
        <v>510</v>
      </c>
      <c r="D7" s="47">
        <v>300</v>
      </c>
      <c r="E7" s="47">
        <v>510</v>
      </c>
      <c r="F7" s="47">
        <v>270</v>
      </c>
      <c r="G7" s="47">
        <v>810</v>
      </c>
      <c r="H7" s="160">
        <v>155</v>
      </c>
      <c r="I7" s="161">
        <f>SUMPRODUCT(C7:H7,C8:H8)</f>
        <v>266759.99999999994</v>
      </c>
    </row>
    <row r="8" spans="2:10" ht="15" thickBot="1" x14ac:dyDescent="0.35">
      <c r="B8" s="39" t="s">
        <v>60</v>
      </c>
      <c r="C8" s="67">
        <v>3.9999999999999876</v>
      </c>
      <c r="D8" s="67">
        <v>83.000000000000028</v>
      </c>
      <c r="E8" s="67">
        <v>276.99999999999989</v>
      </c>
      <c r="F8" s="67">
        <v>365.00000000000006</v>
      </c>
      <c r="G8" s="67">
        <v>0</v>
      </c>
      <c r="H8" s="67">
        <v>0</v>
      </c>
      <c r="I8" s="58"/>
    </row>
    <row r="11" spans="2:10" ht="15" thickBot="1" x14ac:dyDescent="0.35"/>
    <row r="12" spans="2:10" ht="15" thickBot="1" x14ac:dyDescent="0.35">
      <c r="B12" s="41"/>
      <c r="C12" s="97" t="s">
        <v>58</v>
      </c>
      <c r="D12" s="42"/>
      <c r="E12" s="42"/>
      <c r="F12" s="42"/>
      <c r="G12" s="42"/>
      <c r="H12" s="42"/>
      <c r="I12" s="68"/>
      <c r="J12" s="98"/>
    </row>
    <row r="13" spans="2:10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140</v>
      </c>
      <c r="I13" s="178" t="s">
        <v>63</v>
      </c>
      <c r="J13" s="180" t="s">
        <v>59</v>
      </c>
    </row>
    <row r="14" spans="2:10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36">
        <v>0</v>
      </c>
      <c r="I14" s="173">
        <f t="shared" ref="I14:I19" si="0">SUMPRODUCT(C14:H14,$C$8:$H$8)</f>
        <v>2487</v>
      </c>
      <c r="J14" s="45">
        <v>2487</v>
      </c>
    </row>
    <row r="15" spans="2:10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20">
        <v>2</v>
      </c>
      <c r="I15" s="174">
        <f t="shared" si="0"/>
        <v>3029.9999999999995</v>
      </c>
      <c r="J15" s="38">
        <v>3030</v>
      </c>
    </row>
    <row r="16" spans="2:10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20">
        <v>0</v>
      </c>
      <c r="I16" s="174">
        <f t="shared" si="0"/>
        <v>5217</v>
      </c>
      <c r="J16" s="38">
        <v>5217</v>
      </c>
    </row>
    <row r="17" spans="2:10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20">
        <v>4</v>
      </c>
      <c r="I17" s="174">
        <f t="shared" si="0"/>
        <v>3371</v>
      </c>
      <c r="J17" s="38">
        <v>4000</v>
      </c>
    </row>
    <row r="18" spans="2:10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20">
        <v>5</v>
      </c>
      <c r="I18" s="174">
        <f t="shared" si="0"/>
        <v>4999</v>
      </c>
      <c r="J18" s="38">
        <v>4999</v>
      </c>
    </row>
    <row r="19" spans="2:10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35">
        <v>0</v>
      </c>
      <c r="I19" s="175">
        <f t="shared" si="0"/>
        <v>2769</v>
      </c>
      <c r="J19" s="40">
        <v>2769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9E6F-C2C1-4F46-BFCB-DF1E1B2E6001}">
  <dimension ref="B5:J19"/>
  <sheetViews>
    <sheetView topLeftCell="A3" zoomScale="93" workbookViewId="0">
      <selection activeCell="N17" sqref="N17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8" width="9.33203125" customWidth="1"/>
    <col min="9" max="9" width="18.44140625" customWidth="1"/>
    <col min="10" max="10" width="18" customWidth="1"/>
  </cols>
  <sheetData>
    <row r="5" spans="2:10" ht="15" thickBot="1" x14ac:dyDescent="0.35"/>
    <row r="6" spans="2:10" ht="17.399999999999999" customHeight="1" thickBot="1" x14ac:dyDescent="0.35">
      <c r="B6" s="162"/>
      <c r="C6" s="176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2" t="s">
        <v>140</v>
      </c>
      <c r="I6" s="133" t="s">
        <v>62</v>
      </c>
    </row>
    <row r="7" spans="2:10" ht="29.4" thickBot="1" x14ac:dyDescent="0.35">
      <c r="B7" s="43" t="s">
        <v>61</v>
      </c>
      <c r="C7" s="244">
        <v>510</v>
      </c>
      <c r="D7" s="244">
        <v>300</v>
      </c>
      <c r="E7" s="244">
        <v>510</v>
      </c>
      <c r="F7" s="244">
        <v>270</v>
      </c>
      <c r="G7" s="244">
        <v>810</v>
      </c>
      <c r="H7" s="241">
        <v>155</v>
      </c>
      <c r="I7" s="161">
        <f>SUMPRODUCT(C7:H7,C8:H8)</f>
        <v>266746.13074204943</v>
      </c>
    </row>
    <row r="8" spans="2:10" ht="15" thickBot="1" x14ac:dyDescent="0.35">
      <c r="B8" s="243" t="s">
        <v>60</v>
      </c>
      <c r="C8" s="245">
        <v>3.485276796230877</v>
      </c>
      <c r="D8" s="246">
        <v>83.171967020023587</v>
      </c>
      <c r="E8" s="246">
        <v>277.31566548881028</v>
      </c>
      <c r="F8" s="246">
        <v>364.55948174322731</v>
      </c>
      <c r="G8" s="247">
        <v>0</v>
      </c>
      <c r="H8" s="242">
        <v>1</v>
      </c>
      <c r="I8" s="240"/>
    </row>
    <row r="11" spans="2:10" ht="15" thickBot="1" x14ac:dyDescent="0.35"/>
    <row r="12" spans="2:10" ht="15" thickBot="1" x14ac:dyDescent="0.35">
      <c r="B12" s="41"/>
      <c r="C12" s="97" t="s">
        <v>58</v>
      </c>
      <c r="D12" s="42"/>
      <c r="E12" s="42"/>
      <c r="F12" s="42"/>
      <c r="G12" s="42"/>
      <c r="H12" s="42"/>
      <c r="I12" s="68"/>
      <c r="J12" s="98"/>
    </row>
    <row r="13" spans="2:10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140</v>
      </c>
      <c r="I13" s="178" t="s">
        <v>63</v>
      </c>
      <c r="J13" s="180" t="s">
        <v>59</v>
      </c>
    </row>
    <row r="14" spans="2:10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36">
        <v>6</v>
      </c>
      <c r="H14" s="36">
        <v>0</v>
      </c>
      <c r="I14" s="173">
        <f t="shared" ref="I14:I19" si="0">SUMPRODUCT(C14:H14,$C$8:$H$8)</f>
        <v>2487</v>
      </c>
      <c r="J14" s="45">
        <v>2487</v>
      </c>
    </row>
    <row r="15" spans="2:10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0">
        <v>10</v>
      </c>
      <c r="H15" s="20">
        <v>2</v>
      </c>
      <c r="I15" s="174">
        <f t="shared" si="0"/>
        <v>3029.9999999999995</v>
      </c>
      <c r="J15" s="38">
        <v>3030</v>
      </c>
    </row>
    <row r="16" spans="2:10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0">
        <v>2</v>
      </c>
      <c r="H16" s="20">
        <v>0</v>
      </c>
      <c r="I16" s="174">
        <f t="shared" si="0"/>
        <v>5216.9999999999991</v>
      </c>
      <c r="J16" s="38">
        <v>5217</v>
      </c>
    </row>
    <row r="17" spans="2:10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0">
        <v>3</v>
      </c>
      <c r="H17" s="20">
        <v>4</v>
      </c>
      <c r="I17" s="174">
        <f t="shared" si="0"/>
        <v>3372.2449941107179</v>
      </c>
      <c r="J17" s="38">
        <v>4000</v>
      </c>
    </row>
    <row r="18" spans="2:10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0">
        <v>2</v>
      </c>
      <c r="H18" s="20">
        <v>5</v>
      </c>
      <c r="I18" s="174">
        <f t="shared" si="0"/>
        <v>4999</v>
      </c>
      <c r="J18" s="38">
        <v>4999</v>
      </c>
    </row>
    <row r="19" spans="2:10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35">
        <v>4</v>
      </c>
      <c r="H19" s="35">
        <v>0</v>
      </c>
      <c r="I19" s="175">
        <f t="shared" si="0"/>
        <v>2764.6254416961128</v>
      </c>
      <c r="J19" s="40">
        <v>2769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5:I19"/>
  <sheetViews>
    <sheetView zoomScale="96" workbookViewId="0">
      <selection activeCell="L17" sqref="L17"/>
    </sheetView>
  </sheetViews>
  <sheetFormatPr defaultRowHeight="14.4" x14ac:dyDescent="0.3"/>
  <cols>
    <col min="1" max="1" width="8.5546875" customWidth="1"/>
    <col min="2" max="2" width="12.44140625" customWidth="1"/>
    <col min="3" max="3" width="9.44140625" customWidth="1"/>
    <col min="4" max="4" width="10" customWidth="1"/>
    <col min="5" max="5" width="9.6640625" customWidth="1"/>
    <col min="6" max="6" width="9.5546875" customWidth="1"/>
    <col min="7" max="7" width="9.33203125" customWidth="1"/>
    <col min="8" max="8" width="18.44140625" customWidth="1"/>
    <col min="9" max="9" width="18" customWidth="1"/>
  </cols>
  <sheetData>
    <row r="5" spans="2:9" ht="15" thickBot="1" x14ac:dyDescent="0.35"/>
    <row r="6" spans="2:9" ht="15" thickBot="1" x14ac:dyDescent="0.35">
      <c r="B6" s="41"/>
      <c r="C6" s="177" t="s">
        <v>46</v>
      </c>
      <c r="D6" s="177" t="s">
        <v>54</v>
      </c>
      <c r="E6" s="177" t="s">
        <v>55</v>
      </c>
      <c r="F6" s="177" t="s">
        <v>56</v>
      </c>
      <c r="G6" s="177" t="s">
        <v>57</v>
      </c>
      <c r="H6" s="133" t="s">
        <v>62</v>
      </c>
    </row>
    <row r="7" spans="2:9" ht="29.4" thickBot="1" x14ac:dyDescent="0.35">
      <c r="B7" s="43" t="s">
        <v>61</v>
      </c>
      <c r="C7" s="244">
        <v>512</v>
      </c>
      <c r="D7" s="244">
        <v>301</v>
      </c>
      <c r="E7" s="244">
        <v>511</v>
      </c>
      <c r="F7" s="244">
        <v>269</v>
      </c>
      <c r="G7" s="244">
        <v>811</v>
      </c>
      <c r="H7" s="48">
        <f>SUMPRODUCT(C7:G7,C8:G8)</f>
        <v>266762.99999999994</v>
      </c>
    </row>
    <row r="8" spans="2:9" ht="15" thickBot="1" x14ac:dyDescent="0.35">
      <c r="B8" s="243" t="s">
        <v>60</v>
      </c>
      <c r="C8" s="245">
        <v>4.0000000000000959</v>
      </c>
      <c r="D8" s="246">
        <v>83.000000000000028</v>
      </c>
      <c r="E8" s="246">
        <v>276.99999999999977</v>
      </c>
      <c r="F8" s="246">
        <v>365</v>
      </c>
      <c r="G8" s="248">
        <v>0</v>
      </c>
      <c r="H8" s="137"/>
    </row>
    <row r="11" spans="2:9" ht="15" thickBot="1" x14ac:dyDescent="0.35"/>
    <row r="12" spans="2:9" ht="15" thickBot="1" x14ac:dyDescent="0.35">
      <c r="B12" s="41"/>
      <c r="C12" s="97" t="s">
        <v>58</v>
      </c>
      <c r="D12" s="42"/>
      <c r="E12" s="42"/>
      <c r="F12" s="42"/>
      <c r="G12" s="42"/>
      <c r="H12" s="68"/>
      <c r="I12" s="98"/>
    </row>
    <row r="13" spans="2:9" ht="29.4" thickBot="1" x14ac:dyDescent="0.35">
      <c r="B13" s="179" t="s">
        <v>48</v>
      </c>
      <c r="C13" s="178" t="s">
        <v>46</v>
      </c>
      <c r="D13" s="178" t="s">
        <v>54</v>
      </c>
      <c r="E13" s="178" t="s">
        <v>55</v>
      </c>
      <c r="F13" s="178" t="s">
        <v>56</v>
      </c>
      <c r="G13" s="178" t="s">
        <v>57</v>
      </c>
      <c r="H13" s="178" t="s">
        <v>63</v>
      </c>
      <c r="I13" s="180" t="s">
        <v>59</v>
      </c>
    </row>
    <row r="14" spans="2:9" x14ac:dyDescent="0.3">
      <c r="B14" s="44" t="s">
        <v>47</v>
      </c>
      <c r="C14" s="36">
        <v>2</v>
      </c>
      <c r="D14" s="36">
        <v>10</v>
      </c>
      <c r="E14" s="36">
        <v>2</v>
      </c>
      <c r="F14" s="36">
        <v>3</v>
      </c>
      <c r="G14" s="249">
        <v>6</v>
      </c>
      <c r="H14" s="255">
        <f t="shared" ref="H14:H19" si="0">SUMPRODUCT(C14:G14,$C$8:$G$8)</f>
        <v>2487</v>
      </c>
      <c r="I14" s="252">
        <v>2487</v>
      </c>
    </row>
    <row r="15" spans="2:9" x14ac:dyDescent="0.3">
      <c r="B15" s="37" t="s">
        <v>49</v>
      </c>
      <c r="C15" s="20">
        <v>6</v>
      </c>
      <c r="D15" s="20">
        <v>3</v>
      </c>
      <c r="E15" s="20">
        <v>6</v>
      </c>
      <c r="F15" s="20">
        <v>3</v>
      </c>
      <c r="G15" s="250">
        <v>10</v>
      </c>
      <c r="H15" s="256">
        <f t="shared" si="0"/>
        <v>3029.9999999999991</v>
      </c>
      <c r="I15" s="253">
        <v>3030</v>
      </c>
    </row>
    <row r="16" spans="2:9" x14ac:dyDescent="0.3">
      <c r="B16" s="37" t="s">
        <v>50</v>
      </c>
      <c r="C16" s="20">
        <v>2</v>
      </c>
      <c r="D16" s="20">
        <v>3</v>
      </c>
      <c r="E16" s="20">
        <v>10</v>
      </c>
      <c r="F16" s="20">
        <v>6</v>
      </c>
      <c r="G16" s="250">
        <v>2</v>
      </c>
      <c r="H16" s="256">
        <f t="shared" si="0"/>
        <v>5216.9999999999982</v>
      </c>
      <c r="I16" s="253">
        <v>5217</v>
      </c>
    </row>
    <row r="17" spans="2:9" x14ac:dyDescent="0.3">
      <c r="B17" s="37" t="s">
        <v>51</v>
      </c>
      <c r="C17" s="20">
        <v>7</v>
      </c>
      <c r="D17" s="20">
        <v>6</v>
      </c>
      <c r="E17" s="20">
        <v>5</v>
      </c>
      <c r="F17" s="20">
        <v>4</v>
      </c>
      <c r="G17" s="250">
        <v>3</v>
      </c>
      <c r="H17" s="256">
        <f t="shared" si="0"/>
        <v>3370.9999999999995</v>
      </c>
      <c r="I17" s="253">
        <v>4000</v>
      </c>
    </row>
    <row r="18" spans="2:9" x14ac:dyDescent="0.3">
      <c r="B18" s="37" t="s">
        <v>52</v>
      </c>
      <c r="C18" s="20">
        <v>5</v>
      </c>
      <c r="D18" s="20">
        <v>6</v>
      </c>
      <c r="E18" s="20">
        <v>3</v>
      </c>
      <c r="F18" s="20">
        <v>10</v>
      </c>
      <c r="G18" s="250">
        <v>2</v>
      </c>
      <c r="H18" s="256">
        <f t="shared" si="0"/>
        <v>4999</v>
      </c>
      <c r="I18" s="253">
        <v>4999</v>
      </c>
    </row>
    <row r="19" spans="2:9" ht="15" thickBot="1" x14ac:dyDescent="0.35">
      <c r="B19" s="39" t="s">
        <v>53</v>
      </c>
      <c r="C19" s="35">
        <v>10</v>
      </c>
      <c r="D19" s="35">
        <v>3</v>
      </c>
      <c r="E19" s="35">
        <v>5</v>
      </c>
      <c r="F19" s="35">
        <v>3</v>
      </c>
      <c r="G19" s="251">
        <v>4</v>
      </c>
      <c r="H19" s="257">
        <f t="shared" si="0"/>
        <v>2769</v>
      </c>
      <c r="I19" s="254">
        <v>2769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1b</vt:lpstr>
      <vt:lpstr>Question 1c Sensitivity Report</vt:lpstr>
      <vt:lpstr>1d</vt:lpstr>
      <vt:lpstr>1e Answer Report</vt:lpstr>
      <vt:lpstr>1f</vt:lpstr>
      <vt:lpstr>1g Sensitivity Report</vt:lpstr>
      <vt:lpstr>1g</vt:lpstr>
      <vt:lpstr>1g part ii</vt:lpstr>
      <vt:lpstr>1h</vt:lpstr>
      <vt:lpstr>1i</vt:lpstr>
      <vt:lpstr>1j</vt:lpstr>
      <vt:lpstr>1(k and l) Sensitivity Report</vt:lpstr>
      <vt:lpstr>1(k and l)</vt:lpstr>
      <vt:lpstr>1m</vt:lpstr>
      <vt:lpstr>1n </vt:lpstr>
      <vt:lpstr>1o</vt:lpstr>
      <vt:lpstr>1p</vt:lpstr>
      <vt:lpstr>1q</vt:lpstr>
      <vt:lpstr>1r</vt:lpstr>
      <vt:lpstr>2c</vt:lpstr>
      <vt:lpstr>2d</vt:lpstr>
      <vt:lpstr>2e</vt:lpstr>
      <vt:lpstr>2f</vt:lpstr>
      <vt:lpstr>2g</vt:lpstr>
      <vt:lpstr>2h</vt:lpstr>
      <vt:lpstr>2i Part i</vt:lpstr>
      <vt:lpstr>2i Part ii</vt:lpstr>
      <vt:lpstr>2j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Gayatri Aniruddha</dc:creator>
  <cp:lastModifiedBy>Gayatri Aniruddha</cp:lastModifiedBy>
  <dcterms:created xsi:type="dcterms:W3CDTF">2015-06-05T18:17:20Z</dcterms:created>
  <dcterms:modified xsi:type="dcterms:W3CDTF">2020-10-17T05:57:25Z</dcterms:modified>
</cp:coreProperties>
</file>