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2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3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4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5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AYATRI\Documents\GitHub\DATA-ANALYTICS---GAYATRI-DINAVAHI\EXCEL\EXCEL-ASSIGNMENT- GAYATRI\"/>
    </mc:Choice>
  </mc:AlternateContent>
  <xr:revisionPtr revIDLastSave="0" documentId="13_ncr:1_{7AED8A2F-CFBE-4630-8B41-583812EA438D}" xr6:coauthVersionLast="47" xr6:coauthVersionMax="47" xr10:uidLastSave="{00000000-0000-0000-0000-000000000000}"/>
  <bookViews>
    <workbookView xWindow="-108" yWindow="-108" windowWidth="23256" windowHeight="12456" xr2:uid="{D6E5E619-3921-4180-A5F6-87A28EAE8332}"/>
  </bookViews>
  <sheets>
    <sheet name="P25- Q1" sheetId="1" r:id="rId1"/>
    <sheet name="P25- Q2" sheetId="2" r:id="rId2"/>
    <sheet name="P25-Q3" sheetId="3" r:id="rId3"/>
    <sheet name="P26-Q4" sheetId="4" r:id="rId4"/>
    <sheet name="P26-Q5" sheetId="6" r:id="rId5"/>
    <sheet name="P26-Q6" sheetId="5" r:id="rId6"/>
    <sheet name="P26-Q7" sheetId="7" r:id="rId7"/>
    <sheet name="P26-Q8" sheetId="8" r:id="rId8"/>
    <sheet name="P26-Q9" sheetId="9" r:id="rId9"/>
    <sheet name="P26-Q10" sheetId="10" r:id="rId10"/>
    <sheet name="P26-Q11" sheetId="11" r:id="rId11"/>
    <sheet name="P26-Q12" sheetId="12" r:id="rId12"/>
    <sheet name="P26-Q13" sheetId="13" r:id="rId13"/>
    <sheet name="P26-Q14" sheetId="14" r:id="rId14"/>
    <sheet name="P26-Q15" sheetId="16" r:id="rId15"/>
    <sheet name="P26-Q16" sheetId="17" r:id="rId16"/>
    <sheet name="P26-Q17" sheetId="18" r:id="rId17"/>
    <sheet name="P27-Q18" sheetId="19" r:id="rId18"/>
    <sheet name="P27-Q19" sheetId="20" r:id="rId19"/>
    <sheet name="P27-Q20" sheetId="21" r:id="rId20"/>
    <sheet name="P27 Q 21" sheetId="22" r:id="rId21"/>
    <sheet name="P27 Q22" sheetId="23" r:id="rId22"/>
    <sheet name="P27-Q23" sheetId="24" r:id="rId23"/>
    <sheet name="P27 -Q24  A" sheetId="25" r:id="rId24"/>
    <sheet name="P27-Q24 B" sheetId="26" r:id="rId25"/>
    <sheet name="P27-Q24 C" sheetId="27" r:id="rId26"/>
    <sheet name="P27-Q24 D" sheetId="28" r:id="rId27"/>
    <sheet name="P27-Q24 E" sheetId="29" r:id="rId28"/>
    <sheet name="P27-Q24 F" sheetId="30" r:id="rId29"/>
  </sheets>
  <definedNames>
    <definedName name="ExternalData_1" localSheetId="24" hidden="1">'P27-Q24 B'!$N$1:$R$248</definedName>
    <definedName name="ExternalData_1" localSheetId="26" hidden="1">'P27-Q24 D'!$N$1:$S$248</definedName>
    <definedName name="ExternalData_1" localSheetId="27" hidden="1">'P27-Q24 E'!$N$1:$S$248</definedName>
    <definedName name="ExternalData_1" localSheetId="28" hidden="1">'P27-Q24 F'!$N$1:$R$248</definedName>
    <definedName name="ExternalData_2" localSheetId="23" hidden="1">'P27 -Q24  A'!$O$1:$T$248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nvironment  3_a170d096-2a3f-45bd-b334-06b4a744fa24" name="Environment  3" connection="Query - Environment (3)"/>
          <x15:modelTable id="Purchase_1  2_eb7f23ad-99ab-4264-b857-ef52a48d7271" name="Purchase_1  2" connection="Query - Purchase_1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24" l="1"/>
  <c r="C32" i="24"/>
  <c r="C43" i="24"/>
  <c r="B35" i="23"/>
  <c r="B34" i="23"/>
  <c r="B33" i="23"/>
  <c r="B28" i="23"/>
  <c r="B27" i="23"/>
  <c r="B26" i="23"/>
  <c r="D21" i="23"/>
  <c r="D19" i="23"/>
  <c r="B12" i="22"/>
  <c r="B11" i="22"/>
  <c r="B10" i="22"/>
  <c r="C20" i="21"/>
  <c r="C31" i="21"/>
  <c r="C42" i="21"/>
  <c r="G7" i="21"/>
  <c r="G12" i="21"/>
  <c r="G10" i="21"/>
  <c r="G6" i="21"/>
  <c r="G5" i="21"/>
  <c r="H20" i="20"/>
  <c r="H22" i="20"/>
  <c r="H23" i="20"/>
  <c r="H18" i="20"/>
  <c r="H17" i="20"/>
  <c r="C22" i="19"/>
  <c r="C21" i="19"/>
  <c r="C18" i="19"/>
  <c r="C15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C12" i="19"/>
  <c r="C9" i="19"/>
  <c r="C6" i="19"/>
  <c r="B97" i="18"/>
  <c r="B20" i="17"/>
  <c r="B14" i="14"/>
  <c r="C14" i="16"/>
  <c r="C13" i="16"/>
  <c r="C12" i="16"/>
  <c r="C11" i="16"/>
  <c r="F10" i="13"/>
  <c r="F11" i="13"/>
  <c r="F12" i="13"/>
  <c r="F13" i="13"/>
  <c r="C16" i="12"/>
  <c r="C15" i="12"/>
  <c r="C14" i="12"/>
  <c r="D27" i="11"/>
  <c r="D26" i="11"/>
  <c r="D22" i="11"/>
  <c r="D21" i="11"/>
  <c r="D20" i="11"/>
  <c r="D16" i="11"/>
  <c r="D15" i="11"/>
  <c r="D14" i="11"/>
  <c r="D13" i="11"/>
  <c r="E19" i="10" a="1"/>
  <c r="E19" i="10" s="1"/>
  <c r="E18" i="10" a="1"/>
  <c r="E18" i="10" s="1"/>
  <c r="E17" i="10" a="1"/>
  <c r="E17" i="10" s="1"/>
  <c r="E16" i="10" a="1"/>
  <c r="E16" i="10" s="1"/>
  <c r="E15" i="10" a="1"/>
  <c r="E15" i="10" s="1"/>
  <c r="E14" i="10" a="1"/>
  <c r="E14" i="10" s="1"/>
  <c r="E13" i="10" a="1"/>
  <c r="E13" i="10" s="1"/>
  <c r="D18" i="10"/>
  <c r="D17" i="10"/>
  <c r="D16" i="10"/>
  <c r="D15" i="10"/>
  <c r="D14" i="10"/>
  <c r="D13" i="10"/>
  <c r="D19" i="10"/>
  <c r="F18" i="9"/>
  <c r="F17" i="9"/>
  <c r="F16" i="9"/>
  <c r="F15" i="9"/>
  <c r="F14" i="9"/>
  <c r="F13" i="9"/>
  <c r="F12" i="9"/>
  <c r="F11" i="9"/>
  <c r="E18" i="9"/>
  <c r="E17" i="9"/>
  <c r="E16" i="9"/>
  <c r="E15" i="9"/>
  <c r="E14" i="9"/>
  <c r="E13" i="9"/>
  <c r="E12" i="9"/>
  <c r="E11" i="9"/>
  <c r="D11" i="8"/>
  <c r="D12" i="8"/>
  <c r="D10" i="8"/>
  <c r="D9" i="8"/>
  <c r="C9" i="7"/>
  <c r="C12" i="7"/>
  <c r="C11" i="7"/>
  <c r="C10" i="7"/>
  <c r="B29" i="6"/>
  <c r="B26" i="6"/>
  <c r="B23" i="6"/>
  <c r="B20" i="6"/>
  <c r="C26" i="5"/>
  <c r="C21" i="5"/>
  <c r="C14" i="5"/>
  <c r="B30" i="4"/>
  <c r="B24" i="4"/>
  <c r="B20" i="3"/>
  <c r="B17" i="3"/>
  <c r="E22" i="1"/>
  <c r="E20" i="1"/>
  <c r="E18" i="1"/>
  <c r="E16" i="1"/>
  <c r="D16" i="1"/>
  <c r="C20" i="2"/>
  <c r="C19" i="2"/>
  <c r="C18" i="2"/>
  <c r="B25" i="2"/>
  <c r="B26" i="2"/>
  <c r="B20" i="2"/>
  <c r="B18" i="2"/>
  <c r="B19" i="2"/>
  <c r="D22" i="1"/>
  <c r="D20" i="1"/>
  <c r="D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tc={FC39D21E-FC64-4313-891A-137042889971}</author>
  </authors>
  <commentList>
    <comment ref="E12" authorId="0" shapeId="0" xr:uid="{FC39D21E-FC64-4313-891A-13704288997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is added by me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2AF3F-3358-4A24-B5D4-A34B350BCEC0}" keepAlive="1" name="Query - Date_Transformation_table" description="Connection to the 'Date_Transformation_table' query in the workbook." type="5" refreshedVersion="0" background="1">
    <dbPr connection="Provider=Microsoft.Mashup.OleDb.1;Data Source=$Workbook$;Location=Date_Transformation_table;Extended Properties=&quot;&quot;" command="SELECT * FROM [Date_Transformation_table]"/>
  </connection>
  <connection id="2" xr16:uid="{396DC125-B4B8-4F0D-A33B-6F9A999557C1}" keepAlive="1" name="Query - Environment" description="Connection to the 'Environment' query in the workbook." type="5" refreshedVersion="0" background="1">
    <dbPr connection="Provider=Microsoft.Mashup.OleDb.1;Data Source=$Workbook$;Location=Environment;Extended Properties=&quot;&quot;" command="SELECT * FROM [Environment]"/>
  </connection>
  <connection id="3" xr16:uid="{695694DF-BAFA-490B-A4E0-7936C44B3D83}" keepAlive="1" name="Query - Environment (2)" description="Connection to the 'Environment (2)' query in the workbook." type="5" refreshedVersion="7" background="1">
    <dbPr connection="Provider=Microsoft.Mashup.OleDb.1;Data Source=$Workbook$;Location=&quot;Environment (2)&quot;;Extended Properties=&quot;&quot;" command="SELECT * FROM [Environment (2)]"/>
  </connection>
  <connection id="4" xr16:uid="{8735FE09-FB7D-4304-8876-DB475A1A3C3B}" name="Query - Environment (3)" description="Connection to the 'Environment (3)' query in the workbook." type="100" refreshedVersion="7" minRefreshableVersion="5">
    <extLst>
      <ext xmlns:x15="http://schemas.microsoft.com/office/spreadsheetml/2010/11/main" uri="{DE250136-89BD-433C-8126-D09CA5730AF9}">
        <x15:connection id="37bacbfc-d3ff-46c0-89bf-e08c74ed0074"/>
      </ext>
    </extLst>
  </connection>
  <connection id="5" xr16:uid="{CFA321EB-CF33-407C-AEE0-0C8887D3480C}" keepAlive="1" name="Query - Environment (4)" description="Connection to the 'Environment (4)' query in the workbook." type="5" refreshedVersion="7" background="1">
    <dbPr connection="Provider=Microsoft.Mashup.OleDb.1;Data Source=$Workbook$;Location=&quot;Environment (4)&quot;;Extended Properties=&quot;&quot;" command="SELECT * FROM [Environment (4)]"/>
  </connection>
  <connection id="6" xr16:uid="{98166832-2B5A-4F4A-B367-AB9F89A54FD1}" keepAlive="1" name="Query - Habitat" description="Connection to the 'Habitat' query in the workbook." type="5" refreshedVersion="0" background="1">
    <dbPr connection="Provider=Microsoft.Mashup.OleDb.1;Data Source=$Workbook$;Location=Habitat;Extended Properties=&quot;&quot;" command="SELECT * FROM [Habitat]"/>
  </connection>
  <connection id="7" xr16:uid="{4B385C5C-F129-497A-BEBA-8661D814D3C3}" keepAlive="1" name="Query - Other_Changes_Table" description="Connection to the 'Other_Changes_Table' query in the workbook." type="5" refreshedVersion="7" background="1" saveData="1">
    <dbPr connection="Provider=Microsoft.Mashup.OleDb.1;Data Source=$Workbook$;Location=Other_Changes_Table;Extended Properties=&quot;&quot;" command="SELECT * FROM [Other_Changes_Table]"/>
  </connection>
  <connection id="8" xr16:uid="{B9B56039-EDE2-40F0-BB02-AD9E05EA11C5}" keepAlive="1" name="Query - Product_1" description="Connection to the 'Product_1' query in the workbook." type="5" refreshedVersion="0" background="1">
    <dbPr connection="Provider=Microsoft.Mashup.OleDb.1;Data Source=$Workbook$;Location=Product_1;Extended Properties=&quot;&quot;" command="SELECT * FROM [Product_1]"/>
  </connection>
  <connection id="9" xr16:uid="{0DBC998C-4E7B-415D-91AD-6C34E08F17BF}" keepAlive="1" name="Query - Pupulation_Whole_number_Table" description="Connection to the 'Pupulation_Whole_number_Table' query in the workbook." type="5" refreshedVersion="7" background="1" saveData="1">
    <dbPr connection="Provider=Microsoft.Mashup.OleDb.1;Data Source=$Workbook$;Location=Pupulation_Whole_number_Table;Extended Properties=&quot;&quot;" command="SELECT * FROM [Pupulation_Whole_number_Table]"/>
  </connection>
  <connection id="10" xr16:uid="{37E7A3AE-0F2C-4361-82BF-68F087F7A186}" keepAlive="1" name="Query - Purchase_1" description="Connection to the 'Purchase_1' query in the workbook." type="5" refreshedVersion="0" background="1">
    <dbPr connection="Provider=Microsoft.Mashup.OleDb.1;Data Source=$Workbook$;Location=Purchase_1;Extended Properties=&quot;&quot;" command="SELECT * FROM [Purchase_1]"/>
  </connection>
  <connection id="11" xr16:uid="{0885A577-1E36-4B69-9377-F3873BA323A0}" name="Query - Purchase_1 (2)" description="Connection to the 'Purchase_1 (2)' query in the workbook." type="100" refreshedVersion="7" minRefreshableVersion="5">
    <extLst>
      <ext xmlns:x15="http://schemas.microsoft.com/office/spreadsheetml/2010/11/main" uri="{DE250136-89BD-433C-8126-D09CA5730AF9}">
        <x15:connection id="03c7eebc-c1e1-49e4-bd8e-1de2d99a4a4a"/>
      </ext>
    </extLst>
  </connection>
  <connection id="12" xr16:uid="{60215EA5-24AB-4CC0-8167-C483570923AF}" keepAlive="1" name="Query - Region_Table" description="Connection to the 'Region_Table' query in the workbook." type="5" refreshedVersion="7" background="1" saveData="1">
    <dbPr connection="Provider=Microsoft.Mashup.OleDb.1;Data Source=$Workbook$;Location=Region_Table;Extended Properties=&quot;&quot;" command="SELECT * FROM [Region_Table]"/>
  </connection>
  <connection id="13" xr16:uid="{993FCA41-1DA3-45A1-9730-5AD2D1F0EC7B}" keepAlive="1" name="Query - Remove_Source_column_Table" description="Connection to the 'Remove_Source_column_Table' query in the workbook." type="5" refreshedVersion="7" background="1" saveData="1">
    <dbPr connection="Provider=Microsoft.Mashup.OleDb.1;Data Source=$Workbook$;Location=Remove_Source_column_Table;Extended Properties=&quot;&quot;" command="SELECT * FROM [Remove_Source_column_Table]"/>
  </connection>
  <connection id="14" xr16:uid="{0D31A031-0E67-45FC-A74D-7DC37BC860BA}" keepAlive="1" name="Query - Rename_Country_to_Nation_Table" description="Connection to the 'Rename_Country_to_Nation_Table' query in the workbook." type="5" refreshedVersion="7" background="1" saveData="1">
    <dbPr connection="Provider=Microsoft.Mashup.OleDb.1;Data Source=$Workbook$;Location=Rename_Country_to_Nation_Table;Extended Properties=&quot;&quot;" command="SELECT * FROM [Rename_Country_to_Nation_Table]"/>
  </connection>
  <connection id="15" xr16:uid="{651CFDC8-84FC-4300-AFD6-2754561FBF7D}" keepAlive="1" name="Query - Table_changed FirstRow_toHeaders" description="Connection to the 'Table_changed FirstRow_toHeaders' query in the workbook." type="5" refreshedVersion="7" background="1" saveData="1">
    <dbPr connection="Provider=Microsoft.Mashup.OleDb.1;Data Source=$Workbook$;Location=&quot;Table_changed FirstRow_toHeaders&quot;;Extended Properties=&quot;&quot;" command="SELECT * FROM [Table_changed FirstRow_toHeaders]"/>
  </connection>
  <connection id="16" xr16:uid="{7F0DD34A-A527-4AC8-97D7-1F8DA4F8A01A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17" xr16:uid="{40358E7F-3D8C-4E9D-A218-39A50359ACE6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<sst xmlns="http://schemas.openxmlformats.org/spreadsheetml/2006/main" count="13286" uniqueCount="1858">
  <si>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</si>
  <si>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</si>
  <si>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</si>
  <si>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</si>
  <si>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</si>
  <si>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</si>
  <si>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</si>
  <si>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</si>
  <si>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</si>
  <si>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</si>
  <si>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</si>
  <si>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</si>
  <si>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</si>
  <si>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</si>
  <si>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</si>
  <si>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</si>
  <si>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</si>
  <si>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</si>
  <si>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</si>
  <si>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</si>
  <si>
    <t>FILE - AVERAGE 1</t>
  </si>
  <si>
    <t>FILE - AVERAGE 3</t>
  </si>
  <si>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</si>
  <si>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</si>
  <si>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</si>
  <si>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</si>
  <si>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</si>
  <si>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</si>
  <si>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</si>
  <si>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</si>
  <si>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</si>
  <si>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</si>
  <si>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</si>
  <si>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</si>
  <si>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</si>
  <si>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</si>
  <si>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</si>
  <si>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</si>
  <si>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</si>
  <si>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</si>
  <si>
    <t>Mathematic Formula</t>
  </si>
  <si>
    <t>Excel Function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</si>
  <si>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</si>
  <si>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</si>
  <si>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</si>
  <si>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</si>
  <si>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</si>
  <si>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</si>
  <si>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</si>
  <si>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</si>
  <si>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</si>
  <si>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</si>
  <si>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</si>
  <si>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</si>
  <si>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</si>
  <si>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</si>
  <si>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</si>
  <si>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</si>
  <si>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</si>
  <si>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FILE - COUNT1</t>
  </si>
  <si>
    <t xml:space="preserve">COUNT' FUNCTION   COUNTS ONLY THE NUMERIC VALUES IN THE RANGE </t>
  </si>
  <si>
    <t xml:space="preserve">  'COUNTA'  FUNCTION COUNTS ALL TYPES OF DATA  VALUES IN THE RANGE ( NUMERIC , CHARACTER, STRING, SPECIAL CHARACTER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</si>
  <si>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</si>
  <si>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</si>
  <si>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</si>
  <si>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</si>
  <si>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</si>
  <si>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</si>
  <si>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</si>
  <si>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</si>
  <si>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</si>
  <si>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</si>
  <si>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</si>
  <si>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</si>
  <si>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</si>
  <si>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</si>
  <si>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</si>
  <si>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</si>
  <si>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</si>
  <si>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</si>
  <si>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</si>
  <si>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</si>
  <si>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</si>
  <si>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</si>
  <si>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COUNT returns the number of cells with a number.</t>
  </si>
  <si>
    <t>How many non-blank answers (numbers and letters) appear in column C?</t>
  </si>
  <si>
    <t>FILE - COUNT2</t>
  </si>
  <si>
    <t xml:space="preserve">  ' COUNT' FUNCTION ONLY COUNTS THE NUMERIC VALUES IN THE RANGE</t>
  </si>
  <si>
    <t xml:space="preserve">    'COUNTA' COUNTS ALL TYPES OF VALUES IN THE RANGE EXCEPT FOR THE BLANKS ( NUMBERS, CHARACTERS , SPECIAL CHARACTERS, STRING)</t>
  </si>
  <si>
    <t>FILE - HLOOKUP</t>
  </si>
  <si>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</si>
  <si>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</si>
  <si>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</si>
  <si>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</si>
  <si>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</si>
  <si>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</si>
  <si>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</si>
  <si>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</si>
  <si>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</si>
  <si>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</si>
  <si>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</si>
  <si>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</si>
  <si>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</si>
  <si>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</si>
  <si>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</si>
  <si>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</si>
  <si>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</si>
  <si>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</si>
  <si>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</si>
  <si>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</si>
  <si>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</si>
  <si>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</si>
  <si>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</si>
  <si>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</si>
  <si>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</si>
  <si>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Lookup Value has to be in the Top Most Row in the Table Range , the result value should be in one one of the rows below the Top Most Row </t>
  </si>
  <si>
    <t>Instead of False we can also use 0 in Hlookup &amp; Vlookup</t>
  </si>
  <si>
    <t>False will search exact value from the column where the result value lies</t>
  </si>
  <si>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</si>
  <si>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</si>
  <si>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</si>
  <si>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</si>
  <si>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</si>
  <si>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</si>
  <si>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</si>
  <si>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</si>
  <si>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</si>
  <si>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</si>
  <si>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FILE - COUNT3</t>
  </si>
  <si>
    <t xml:space="preserve"> 'COUNTBLANK' counts the NULL / Blank Values in the range </t>
  </si>
  <si>
    <t xml:space="preserve"> COUNT ' function Counts only Numeric Values in the Columnn  Range </t>
  </si>
  <si>
    <t>Contains Characters, Strings and NULL values only</t>
  </si>
  <si>
    <t xml:space="preserve">COUNTA' function will count all types of data except Null .  'COUNTBLANK' function will count all the NULL values in the Range </t>
  </si>
  <si>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</si>
  <si>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</si>
  <si>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</si>
  <si>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</si>
  <si>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Grade</t>
  </si>
  <si>
    <t>Pass/Fail</t>
  </si>
  <si>
    <t>Adi</t>
  </si>
  <si>
    <t>Beni</t>
  </si>
  <si>
    <t>Charlie</t>
  </si>
  <si>
    <t>Dani</t>
  </si>
  <si>
    <t>FILE - IF1</t>
  </si>
  <si>
    <t>FILE - IF2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</si>
  <si>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</si>
  <si>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</si>
  <si>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</si>
  <si>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</si>
  <si>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</si>
  <si>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</si>
  <si>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</si>
  <si>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</si>
  <si>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</si>
  <si>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</si>
  <si>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</si>
  <si>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</si>
  <si>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</si>
  <si>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</si>
  <si>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</si>
  <si>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</si>
  <si>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</si>
  <si>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</si>
  <si>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</si>
  <si>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</si>
  <si>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</si>
  <si>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</si>
  <si>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</si>
  <si>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</si>
  <si>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</si>
  <si>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</si>
  <si>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</si>
  <si>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FILE - IF3</t>
  </si>
  <si>
    <t>An A+ student gets 100% scholarship and non A+ gets 50% scholarship as shown in the table below: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</si>
  <si>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</si>
  <si>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</si>
  <si>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</si>
  <si>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</si>
  <si>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</si>
  <si>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</si>
  <si>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</si>
  <si>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</si>
  <si>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</si>
  <si>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</si>
  <si>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</si>
  <si>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</si>
  <si>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</si>
  <si>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FILE - IF4</t>
  </si>
  <si>
    <t xml:space="preserve">Status </t>
  </si>
  <si>
    <t>FILE - MATH1</t>
  </si>
  <si>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</si>
  <si>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</si>
  <si>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</si>
  <si>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</si>
  <si>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</si>
  <si>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</si>
  <si>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</si>
  <si>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</si>
  <si>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</si>
  <si>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</si>
  <si>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</si>
  <si>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</si>
  <si>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</si>
  <si>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</si>
  <si>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</si>
  <si>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</si>
  <si>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</si>
  <si>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</si>
  <si>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</si>
  <si>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</si>
  <si>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</si>
  <si>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</si>
  <si>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</si>
  <si>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</si>
  <si>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</si>
  <si>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</si>
  <si>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</si>
  <si>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</si>
  <si>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MAX, MIN and Average</t>
  </si>
  <si>
    <t>Sumo wrestlers contest - Names and Weights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</si>
  <si>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</si>
  <si>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</si>
  <si>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</si>
  <si>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</si>
  <si>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</si>
  <si>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</si>
  <si>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</si>
  <si>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</si>
  <si>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</si>
  <si>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</si>
  <si>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FILE - MAX MIN 1</t>
  </si>
  <si>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</si>
  <si>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</si>
  <si>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</si>
  <si>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</si>
  <si>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</si>
  <si>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</si>
  <si>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</si>
  <si>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</si>
  <si>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</si>
  <si>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</si>
  <si>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</si>
  <si>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FILE - MAX MIN 2</t>
  </si>
  <si>
    <t>Column1</t>
  </si>
  <si>
    <t>RESULT</t>
  </si>
  <si>
    <t>FILE - NESTED IF 1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</si>
  <si>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</si>
  <si>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</si>
  <si>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</si>
  <si>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</si>
  <si>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</si>
  <si>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</si>
  <si>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Failed/Good/Excellent</t>
  </si>
  <si>
    <t>John</t>
  </si>
  <si>
    <t>Sarah</t>
  </si>
  <si>
    <t>Michael</t>
  </si>
  <si>
    <t>Deborah</t>
  </si>
  <si>
    <t xml:space="preserve">IF at least one student got 99 points or more in a test - the test considered easy, </t>
  </si>
  <si>
    <t>Use MAX and IF to create a logic that checks if the test was "Easy" or not</t>
  </si>
  <si>
    <t>Johny</t>
  </si>
  <si>
    <t>Lev</t>
  </si>
  <si>
    <t>Yoav</t>
  </si>
  <si>
    <t>Chen</t>
  </si>
  <si>
    <t>FILE - MAX MIN 3</t>
  </si>
  <si>
    <t>FILE - SUM 1</t>
  </si>
  <si>
    <t>The following table includes ABC company's revenue by month.</t>
  </si>
  <si>
    <t>The company's CFO asked you to use SUM formula to calculate the total revenue for the year.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</si>
  <si>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</si>
  <si>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</si>
  <si>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</si>
  <si>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</si>
  <si>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</si>
  <si>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</si>
  <si>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</si>
  <si>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</si>
  <si>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</si>
  <si>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</si>
  <si>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</si>
  <si>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</si>
  <si>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</si>
  <si>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</si>
  <si>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</si>
  <si>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</si>
  <si>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</si>
  <si>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</si>
  <si>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</si>
  <si>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FILE - SUM 2</t>
  </si>
  <si>
    <t>FILE - SUM 3</t>
  </si>
  <si>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</si>
  <si>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</si>
  <si>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</si>
  <si>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</si>
  <si>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</si>
  <si>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</si>
  <si>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</si>
  <si>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</si>
  <si>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</si>
  <si>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</si>
  <si>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</si>
  <si>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</si>
  <si>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</si>
  <si>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</si>
  <si>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</si>
  <si>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</si>
  <si>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</si>
  <si>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</si>
  <si>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</si>
  <si>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</si>
  <si>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</si>
  <si>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</si>
  <si>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</si>
  <si>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</si>
  <si>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</si>
  <si>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</si>
  <si>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</si>
  <si>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</si>
  <si>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</si>
  <si>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</si>
  <si>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</si>
  <si>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</si>
  <si>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</si>
  <si>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</si>
  <si>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</si>
  <si>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</si>
  <si>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</si>
  <si>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</si>
  <si>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</si>
  <si>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</si>
  <si>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</si>
  <si>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</si>
  <si>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</si>
  <si>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</si>
  <si>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</si>
  <si>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</si>
  <si>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</si>
  <si>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</si>
  <si>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</si>
  <si>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</si>
  <si>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</si>
  <si>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</si>
  <si>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</si>
  <si>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</si>
  <si>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</si>
  <si>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</si>
  <si>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</si>
  <si>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</si>
  <si>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</si>
  <si>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</si>
  <si>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</si>
  <si>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</si>
  <si>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</si>
  <si>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</si>
  <si>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</si>
  <si>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</si>
  <si>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</si>
  <si>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</si>
  <si>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</si>
  <si>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</si>
  <si>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</si>
  <si>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</si>
  <si>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</si>
  <si>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</si>
  <si>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</si>
  <si>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</si>
  <si>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</si>
  <si>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</si>
  <si>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</si>
  <si>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</si>
  <si>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</si>
  <si>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</si>
  <si>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</si>
  <si>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</si>
  <si>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</si>
  <si>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</si>
  <si>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</si>
  <si>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</si>
  <si>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</si>
  <si>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</si>
  <si>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</si>
  <si>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</si>
  <si>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</si>
  <si>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</si>
  <si>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</si>
  <si>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</si>
  <si>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</si>
  <si>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</si>
  <si>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</si>
  <si>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</si>
  <si>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</si>
  <si>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</si>
  <si>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</si>
  <si>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</si>
  <si>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</si>
  <si>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</si>
  <si>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</si>
  <si>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</si>
  <si>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</si>
  <si>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</si>
  <si>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</si>
  <si>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</si>
  <si>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</si>
  <si>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</si>
  <si>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</si>
  <si>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</si>
  <si>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</si>
  <si>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</si>
  <si>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</si>
  <si>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</si>
  <si>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</si>
  <si>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</si>
  <si>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</si>
  <si>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</si>
  <si>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</si>
  <si>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</si>
  <si>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</si>
  <si>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</si>
  <si>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</si>
  <si>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</si>
  <si>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</si>
  <si>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</si>
  <si>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</si>
  <si>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</si>
  <si>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</si>
  <si>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</si>
  <si>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</si>
  <si>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</si>
  <si>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</si>
  <si>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</si>
  <si>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</si>
  <si>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</si>
  <si>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</si>
  <si>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</si>
  <si>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</si>
  <si>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</si>
  <si>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</si>
  <si>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</si>
  <si>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</si>
  <si>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</si>
  <si>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</si>
  <si>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</si>
  <si>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</si>
  <si>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</si>
  <si>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</si>
  <si>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</si>
  <si>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</si>
  <si>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</si>
  <si>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</si>
  <si>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</si>
  <si>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</si>
  <si>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</si>
  <si>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</si>
  <si>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</si>
  <si>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</si>
  <si>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</si>
  <si>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</si>
  <si>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</si>
  <si>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</si>
  <si>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</si>
  <si>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</si>
  <si>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</si>
  <si>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 xml:space="preserve">TOTAL </t>
  </si>
  <si>
    <t>FILE - SUMIF1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</si>
  <si>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</si>
  <si>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</si>
  <si>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</si>
  <si>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</si>
  <si>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</si>
  <si>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</si>
  <si>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</si>
  <si>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</si>
  <si>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</si>
  <si>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</si>
  <si>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</si>
  <si>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</si>
  <si>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Add the Balance values only of those values which are more than 10,000.</t>
  </si>
  <si>
    <t>Add the Balance values only of those values which are less than 9,500.</t>
  </si>
  <si>
    <t>Add the Commission values of only those whose Balance is more than 10,000.</t>
  </si>
  <si>
    <t>Data - SUMIF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</si>
  <si>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</si>
  <si>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</si>
  <si>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</si>
  <si>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</si>
  <si>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</si>
  <si>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</si>
  <si>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</si>
  <si>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</si>
  <si>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</si>
  <si>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</si>
  <si>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</si>
  <si>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</si>
  <si>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</si>
  <si>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</si>
  <si>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</si>
  <si>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</si>
  <si>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</si>
  <si>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</si>
  <si>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</si>
  <si>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</si>
  <si>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</si>
  <si>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</si>
  <si>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</si>
  <si>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</si>
  <si>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</si>
  <si>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</si>
  <si>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</si>
  <si>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What is the total number of medals won by figure skaters?</t>
  </si>
  <si>
    <t>What is the total number of medals won by both USA and Jamaica? (Hard)</t>
  </si>
  <si>
    <t>FILE - SUMIF2</t>
  </si>
  <si>
    <t xml:space="preserve"> SUMIF(D5:D14,"USA",E5:E14) + SUMIF(D5:D14, "Jamaica", E5:E14) '</t>
  </si>
  <si>
    <t xml:space="preserve"> SUMIF(C5:C14,C8,E5:E14) '</t>
  </si>
  <si>
    <t xml:space="preserve"> SUMIF(D5:D14, "USA", E5:E14) '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</si>
  <si>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</si>
  <si>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</si>
  <si>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</si>
  <si>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</si>
  <si>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>FILE - VLOOKUP APPROX MATCH</t>
  </si>
  <si>
    <t>Since There is no Exchage Rate for 24-jan , value of 22-Jan is displayed</t>
  </si>
  <si>
    <t>Exact Exchange rate is extracted as the date is found in the Table</t>
  </si>
  <si>
    <t>Below is a list of the employees who work in your company:</t>
  </si>
  <si>
    <t>Location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</si>
  <si>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</si>
  <si>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</si>
  <si>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</si>
  <si>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</si>
  <si>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</si>
  <si>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</si>
  <si>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</si>
  <si>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</si>
  <si>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</si>
  <si>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</si>
  <si>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</si>
  <si>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</si>
  <si>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</si>
  <si>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</si>
  <si>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</si>
  <si>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</si>
  <si>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</si>
  <si>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</si>
  <si>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</si>
  <si>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</si>
  <si>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</si>
  <si>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</si>
  <si>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</si>
  <si>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</si>
  <si>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</si>
  <si>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FILE - VLOOKUP1</t>
  </si>
  <si>
    <t xml:space="preserve"> Since There is no name such as ' Johnny Slash ' , the value exctracted is not exact</t>
  </si>
  <si>
    <t>FILE - VLOOKUP2A</t>
  </si>
  <si>
    <t>VLOOKUP Exercise - Data: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</si>
  <si>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</si>
  <si>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</si>
  <si>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</si>
  <si>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</si>
  <si>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</si>
  <si>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</si>
  <si>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</si>
  <si>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</si>
  <si>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Accountant</t>
  </si>
  <si>
    <t>Emily Chen</t>
  </si>
  <si>
    <t>Sam Lee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</si>
  <si>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</si>
  <si>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</si>
  <si>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</si>
  <si>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</si>
  <si>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</si>
  <si>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</si>
  <si>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</si>
  <si>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</si>
  <si>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</si>
  <si>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</si>
  <si>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s</t>
  </si>
  <si>
    <t>Create a VLOOKUP formula to find the occupation of Jane Doe.</t>
  </si>
  <si>
    <t>Create a VLOOKUP formula to find the age of Mike Lee.</t>
  </si>
  <si>
    <t>Create a VLOOKUP formula to find the occupation of a person whose name starts with "B" (Challenging!)</t>
  </si>
  <si>
    <t xml:space="preserve"> VLOOKUP("B*", B5:E14,   4, FALSE) '</t>
  </si>
  <si>
    <t xml:space="preserve"> VLOOKUP("Mike Lee",B5:E14, 2, 0) '</t>
  </si>
  <si>
    <t xml:space="preserve"> VLOOKUP("Jane Doe", B5:E14,4)  '</t>
  </si>
  <si>
    <t>Rank</t>
  </si>
  <si>
    <t>Country (or dependent territory)</t>
  </si>
  <si>
    <t>Population</t>
  </si>
  <si>
    <t>% of world 
population</t>
  </si>
  <si>
    <t>Source</t>
  </si>
  <si>
    <t>1</t>
  </si>
  <si>
    <t>China</t>
  </si>
  <si>
    <t>1,368,570,000</t>
  </si>
  <si>
    <t>March 6, 2015</t>
  </si>
  <si>
    <t>18.9%</t>
  </si>
  <si>
    <t>Official population clock</t>
  </si>
  <si>
    <t>2</t>
  </si>
  <si>
    <t>India</t>
  </si>
  <si>
    <t>1,267,830,000</t>
  </si>
  <si>
    <t>17.5%</t>
  </si>
  <si>
    <t>3</t>
  </si>
  <si>
    <t>United States</t>
  </si>
  <si>
    <t>320,529,000</t>
  </si>
  <si>
    <t>4.43%</t>
  </si>
  <si>
    <t>4</t>
  </si>
  <si>
    <t>Indonesia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</si>
  <si>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</si>
  <si>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</si>
  <si>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</si>
  <si>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</si>
  <si>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</si>
  <si>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</si>
  <si>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</si>
  <si>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</si>
  <si>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</si>
  <si>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Pakistan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</si>
  <si>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</si>
  <si>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</si>
  <si>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</si>
  <si>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</si>
  <si>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</si>
  <si>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</si>
  <si>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</si>
  <si>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</si>
  <si>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</si>
  <si>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</si>
  <si>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</si>
  <si>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</si>
  <si>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</si>
  <si>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</si>
  <si>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</si>
  <si>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</si>
  <si>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</si>
  <si>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</si>
  <si>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</si>
  <si>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</si>
  <si>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</si>
  <si>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</si>
  <si>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Mexico</t>
  </si>
  <si>
    <t>121,005,815</t>
  </si>
  <si>
    <t>1.67%</t>
  </si>
  <si>
    <t>Official projection</t>
  </si>
  <si>
    <t>12</t>
  </si>
  <si>
    <t>Philippines</t>
  </si>
  <si>
    <t>101,098,400</t>
  </si>
  <si>
    <t>1.4%</t>
  </si>
  <si>
    <t>13</t>
  </si>
  <si>
    <t>Vietnam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</si>
  <si>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</si>
  <si>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</si>
  <si>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</si>
  <si>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</si>
  <si>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</si>
  <si>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</si>
  <si>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</si>
  <si>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</si>
  <si>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</si>
  <si>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</si>
  <si>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</si>
  <si>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</si>
  <si>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</si>
  <si>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</si>
  <si>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</si>
  <si>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</si>
  <si>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</si>
  <si>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</si>
  <si>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</si>
  <si>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</si>
  <si>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</si>
  <si>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</si>
  <si>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</si>
  <si>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</si>
  <si>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</si>
  <si>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</si>
  <si>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</si>
  <si>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</si>
  <si>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</si>
  <si>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</si>
  <si>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</si>
  <si>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</si>
  <si>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</si>
  <si>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</si>
  <si>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Thailand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</si>
  <si>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</si>
  <si>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</si>
  <si>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</si>
  <si>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</si>
  <si>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</si>
  <si>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</si>
  <si>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</si>
  <si>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</si>
  <si>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</si>
  <si>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</si>
  <si>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</si>
  <si>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</si>
  <si>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</si>
  <si>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</si>
  <si>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</si>
  <si>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</si>
  <si>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</si>
  <si>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</si>
  <si>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</si>
  <si>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</si>
  <si>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</si>
  <si>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</si>
  <si>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</si>
  <si>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</si>
  <si>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South Korea</t>
  </si>
  <si>
    <t>51,342,881</t>
  </si>
  <si>
    <t>27</t>
  </si>
  <si>
    <t>Colombia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</si>
  <si>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</si>
  <si>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</si>
  <si>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</si>
  <si>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</si>
  <si>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</si>
  <si>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</si>
  <si>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</si>
  <si>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</si>
  <si>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</si>
  <si>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</si>
  <si>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</si>
  <si>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</si>
  <si>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</si>
  <si>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</si>
  <si>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</si>
  <si>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</si>
  <si>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</si>
  <si>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</si>
  <si>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</si>
  <si>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</si>
  <si>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</si>
  <si>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</si>
  <si>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</si>
  <si>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</si>
  <si>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</si>
  <si>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</si>
  <si>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</si>
  <si>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</si>
  <si>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</si>
  <si>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</si>
  <si>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</si>
  <si>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</si>
  <si>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</si>
  <si>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</si>
  <si>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</si>
  <si>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</si>
  <si>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</si>
  <si>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</si>
  <si>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</si>
  <si>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</si>
  <si>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</si>
  <si>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</si>
  <si>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</si>
  <si>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</si>
  <si>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</si>
  <si>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</si>
  <si>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</si>
  <si>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</si>
  <si>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</si>
  <si>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</si>
  <si>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</si>
  <si>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</si>
  <si>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</si>
  <si>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Saudi Arabia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</si>
  <si>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</si>
  <si>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</si>
  <si>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</si>
  <si>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</si>
  <si>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</si>
  <si>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</si>
  <si>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</si>
  <si>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</si>
  <si>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</si>
  <si>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</si>
  <si>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</si>
  <si>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</si>
  <si>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</si>
  <si>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</si>
  <si>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</si>
  <si>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</si>
  <si>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</si>
  <si>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</si>
  <si>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</si>
  <si>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</si>
  <si>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</si>
  <si>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</si>
  <si>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</si>
  <si>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</si>
  <si>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</si>
  <si>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</si>
  <si>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</si>
  <si>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</si>
  <si>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</si>
  <si>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</si>
  <si>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</si>
  <si>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</si>
  <si>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</si>
  <si>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</si>
  <si>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</si>
  <si>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</si>
  <si>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</si>
  <si>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</si>
  <si>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</si>
  <si>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</si>
  <si>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</si>
  <si>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</si>
  <si>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</si>
  <si>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</si>
  <si>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</si>
  <si>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</si>
  <si>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</si>
  <si>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</si>
  <si>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</si>
  <si>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</si>
  <si>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</si>
  <si>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Taiwan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</si>
  <si>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</si>
  <si>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</si>
  <si>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</si>
  <si>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</si>
  <si>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</si>
  <si>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</si>
  <si>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</si>
  <si>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</si>
  <si>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</si>
  <si>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</si>
  <si>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</si>
  <si>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</si>
  <si>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</si>
  <si>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</si>
  <si>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</si>
  <si>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</si>
  <si>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57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</si>
  <si>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</si>
  <si>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</si>
  <si>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</si>
  <si>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</si>
  <si>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</si>
  <si>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</si>
  <si>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</si>
  <si>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</si>
  <si>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59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</si>
  <si>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</si>
  <si>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</si>
  <si>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</si>
  <si>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</si>
  <si>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</si>
  <si>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</si>
  <si>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</si>
  <si>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</si>
  <si>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</si>
  <si>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62</t>
  </si>
  <si>
    <t>Chile</t>
  </si>
  <si>
    <t>18,006,407</t>
  </si>
  <si>
    <t>0.25%</t>
  </si>
  <si>
    <t>63</t>
  </si>
  <si>
    <t>Kazakhstan</t>
  </si>
  <si>
    <t>17,417,500</t>
  </si>
  <si>
    <t>0.24%</t>
  </si>
  <si>
    <t>64</t>
  </si>
  <si>
    <t>Netherlands</t>
  </si>
  <si>
    <t>16,892,500</t>
  </si>
  <si>
    <t>0.234%</t>
  </si>
  <si>
    <t>65</t>
  </si>
  <si>
    <t>Malawi</t>
  </si>
  <si>
    <t>16,310,431</t>
  </si>
  <si>
    <t>0.23%</t>
  </si>
  <si>
    <t>66</t>
  </si>
  <si>
    <t>Mali</t>
  </si>
  <si>
    <t>16,259,000</t>
  </si>
  <si>
    <t>0.22%</t>
  </si>
  <si>
    <t>67</t>
  </si>
  <si>
    <t>Ecuador</t>
  </si>
  <si>
    <t>15,945,200</t>
  </si>
  <si>
    <t>68</t>
  </si>
  <si>
    <t>Guatemala</t>
  </si>
  <si>
    <t>15,806,675</t>
  </si>
  <si>
    <t>69</t>
  </si>
  <si>
    <t>Zambia</t>
  </si>
  <si>
    <t>15,473,905</t>
  </si>
  <si>
    <t>0.21%</t>
  </si>
  <si>
    <t>70</t>
  </si>
  <si>
    <t>Cambodia</t>
  </si>
  <si>
    <t>15,405,157</t>
  </si>
  <si>
    <t>71</t>
  </si>
  <si>
    <t>Chad</t>
  </si>
  <si>
    <t>13,606,000</t>
  </si>
  <si>
    <t>0.19%</t>
  </si>
  <si>
    <t>72</t>
  </si>
  <si>
    <t>Senegal</t>
  </si>
  <si>
    <t>13,508,715</t>
  </si>
  <si>
    <t>November 19, 2013</t>
  </si>
  <si>
    <t>2013 census result</t>
  </si>
  <si>
    <t>73</t>
  </si>
  <si>
    <t>Zimbabwe</t>
  </si>
  <si>
    <t>13,061,239</t>
  </si>
  <si>
    <t>August 17, 2012</t>
  </si>
  <si>
    <t>0.18%</t>
  </si>
  <si>
    <t>2012 Census Result</t>
  </si>
  <si>
    <t>74</t>
  </si>
  <si>
    <t>South Sudan</t>
  </si>
  <si>
    <t>11,892,934</t>
  </si>
  <si>
    <t>0.16%</t>
  </si>
  <si>
    <t>75</t>
  </si>
  <si>
    <t>Bolivia</t>
  </si>
  <si>
    <t>11,410,651</t>
  </si>
  <si>
    <t>76</t>
  </si>
  <si>
    <t>Belgium</t>
  </si>
  <si>
    <t>11,237,160</t>
  </si>
  <si>
    <t>77</t>
  </si>
  <si>
    <t>Cuba</t>
  </si>
  <si>
    <t>11,210,064</t>
  </si>
  <si>
    <t>December 31, 2013</t>
  </si>
  <si>
    <t>78</t>
  </si>
  <si>
    <t>Somalia</t>
  </si>
  <si>
    <t>11,123,000</t>
  </si>
  <si>
    <t>0.15%</t>
  </si>
  <si>
    <t>79</t>
  </si>
  <si>
    <t>Rwanda</t>
  </si>
  <si>
    <t>10,996,891</t>
  </si>
  <si>
    <t>80</t>
  </si>
  <si>
    <t>Greece</t>
  </si>
  <si>
    <t>10,992,589</t>
  </si>
  <si>
    <t>81</t>
  </si>
  <si>
    <t>Tunisia</t>
  </si>
  <si>
    <t>10,982,754</t>
  </si>
  <si>
    <t>April 23, 2014</t>
  </si>
  <si>
    <t>82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</si>
  <si>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</si>
  <si>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</si>
  <si>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</si>
  <si>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</si>
  <si>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</si>
  <si>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</si>
  <si>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</si>
  <si>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</si>
  <si>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</si>
  <si>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</si>
  <si>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85</t>
  </si>
  <si>
    <t>Portugal</t>
  </si>
  <si>
    <t>10,477,800</t>
  </si>
  <si>
    <t>86</t>
  </si>
  <si>
    <t>Dominican Republic</t>
  </si>
  <si>
    <t>10,378,267</t>
  </si>
  <si>
    <t>0.14%</t>
  </si>
  <si>
    <t>87</t>
  </si>
  <si>
    <t>Benin</t>
  </si>
  <si>
    <t>10,315,244</t>
  </si>
  <si>
    <t>88</t>
  </si>
  <si>
    <t>Hungary</t>
  </si>
  <si>
    <t>9,849,000</t>
  </si>
  <si>
    <t>89</t>
  </si>
  <si>
    <t>Burundi</t>
  </si>
  <si>
    <t>9,823,827</t>
  </si>
  <si>
    <t>90</t>
  </si>
  <si>
    <t>Sweden</t>
  </si>
  <si>
    <t>9,753,627</t>
  </si>
  <si>
    <t>0.13%</t>
  </si>
  <si>
    <t>91</t>
  </si>
  <si>
    <t>Azerbaijan</t>
  </si>
  <si>
    <t>9,593,000</t>
  </si>
  <si>
    <t>92</t>
  </si>
  <si>
    <t>United Arab Emirates</t>
  </si>
  <si>
    <t>9,577,000</t>
  </si>
  <si>
    <t>93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</si>
  <si>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</si>
  <si>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</si>
  <si>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</si>
  <si>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</si>
  <si>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</si>
  <si>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</si>
  <si>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</si>
  <si>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</si>
  <si>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</si>
  <si>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</si>
  <si>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</si>
  <si>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</si>
  <si>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</si>
  <si>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</si>
  <si>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</si>
  <si>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</si>
  <si>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</si>
  <si>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</si>
  <si>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</si>
  <si>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</si>
  <si>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</si>
  <si>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</si>
  <si>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99</t>
  </si>
  <si>
    <t>Papua New Guinea</t>
  </si>
  <si>
    <t>7,398,500</t>
  </si>
  <si>
    <t>0.102%</t>
  </si>
  <si>
    <t>100</t>
  </si>
  <si>
    <t>Hong Kong (China)</t>
  </si>
  <si>
    <t>7,264,100</t>
  </si>
  <si>
    <t>0.1%</t>
  </si>
  <si>
    <t>101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</si>
  <si>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</si>
  <si>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</si>
  <si>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</si>
  <si>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</si>
  <si>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</si>
  <si>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</si>
  <si>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</si>
  <si>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</si>
  <si>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</si>
  <si>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</si>
  <si>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</si>
  <si>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</si>
  <si>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2015</t>
  </si>
  <si>
    <t>0.097%</t>
  </si>
  <si>
    <t>105</t>
  </si>
  <si>
    <t>Laos</t>
  </si>
  <si>
    <t>6,802,000</t>
  </si>
  <si>
    <t>0.094%</t>
  </si>
  <si>
    <t>106</t>
  </si>
  <si>
    <t>Eritrea</t>
  </si>
  <si>
    <t>6,738,000</t>
  </si>
  <si>
    <t>0.093%</t>
  </si>
  <si>
    <t>107</t>
  </si>
  <si>
    <t>Jordan</t>
  </si>
  <si>
    <t>6,698,310</t>
  </si>
  <si>
    <t>0.0927%</t>
  </si>
  <si>
    <t>108</t>
  </si>
  <si>
    <t>El Salvador</t>
  </si>
  <si>
    <t>6,401,240</t>
  </si>
  <si>
    <t>2014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</si>
  <si>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</si>
  <si>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</si>
  <si>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</si>
  <si>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</si>
  <si>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</si>
  <si>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</si>
  <si>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</si>
  <si>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</si>
  <si>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111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</si>
  <si>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</si>
  <si>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</si>
  <si>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</si>
  <si>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</si>
  <si>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</si>
  <si>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</si>
  <si>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</si>
  <si>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</si>
  <si>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</si>
  <si>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</si>
  <si>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</si>
  <si>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</si>
  <si>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</si>
  <si>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</si>
  <si>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</si>
  <si>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</si>
  <si>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</si>
  <si>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</si>
  <si>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</si>
  <si>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</si>
  <si>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</si>
  <si>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</si>
  <si>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</si>
  <si>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117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</si>
  <si>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</si>
  <si>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</si>
  <si>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</si>
  <si>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</si>
  <si>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</si>
  <si>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</si>
  <si>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</si>
  <si>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</si>
  <si>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</si>
  <si>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</si>
  <si>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</si>
  <si>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</si>
  <si>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</si>
  <si>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</si>
  <si>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</si>
  <si>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</si>
  <si>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</si>
  <si>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</si>
  <si>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</si>
  <si>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</si>
  <si>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</si>
  <si>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</si>
  <si>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</si>
  <si>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123</t>
  </si>
  <si>
    <t>New Zealand</t>
  </si>
  <si>
    <t>4,566,220</t>
  </si>
  <si>
    <t>0.0632%</t>
  </si>
  <si>
    <t>124</t>
  </si>
  <si>
    <t>Palestine</t>
  </si>
  <si>
    <t>4,550,368</t>
  </si>
  <si>
    <t>0.063%</t>
  </si>
  <si>
    <t>125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</si>
  <si>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</si>
  <si>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</si>
  <si>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</si>
  <si>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</si>
  <si>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</si>
  <si>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</si>
  <si>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</si>
  <si>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</si>
  <si>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</si>
  <si>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</si>
  <si>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</si>
  <si>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</si>
  <si>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</si>
  <si>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</si>
  <si>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</si>
  <si>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</si>
  <si>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</si>
  <si>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</si>
  <si>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</si>
  <si>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</si>
  <si>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</si>
  <si>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</si>
  <si>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</si>
  <si>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</si>
  <si>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</si>
  <si>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</si>
  <si>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</si>
  <si>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</si>
  <si>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</si>
  <si>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</si>
  <si>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</si>
  <si>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</si>
  <si>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</si>
  <si>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</si>
  <si>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</si>
  <si>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</si>
  <si>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</si>
  <si>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</si>
  <si>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</si>
  <si>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</si>
  <si>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</si>
  <si>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</si>
  <si>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</si>
  <si>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</si>
  <si>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</si>
  <si>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</si>
  <si>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</si>
  <si>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</si>
  <si>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</si>
  <si>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</si>
  <si>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</si>
  <si>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</si>
  <si>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</si>
  <si>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</si>
  <si>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</si>
  <si>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</si>
  <si>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</si>
  <si>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</si>
  <si>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</si>
  <si>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</si>
  <si>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</si>
  <si>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</si>
  <si>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</si>
  <si>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</si>
  <si>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</si>
  <si>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</si>
  <si>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</si>
  <si>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</si>
  <si>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</si>
  <si>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</si>
  <si>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</si>
  <si>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</si>
  <si>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</si>
  <si>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</si>
  <si>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</si>
  <si>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</si>
  <si>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</si>
  <si>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144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</si>
  <si>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</si>
  <si>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</si>
  <si>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</si>
  <si>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</si>
  <si>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</si>
  <si>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</si>
  <si>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</si>
  <si>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</si>
  <si>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</si>
  <si>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</si>
  <si>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</si>
  <si>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</si>
  <si>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</si>
  <si>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</si>
  <si>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</si>
  <si>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</si>
  <si>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</si>
  <si>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</si>
  <si>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</si>
  <si>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</si>
  <si>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</si>
  <si>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</si>
  <si>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</si>
  <si>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</si>
  <si>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</si>
  <si>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</si>
  <si>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</si>
  <si>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</si>
  <si>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</si>
  <si>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</si>
  <si>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</si>
  <si>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</si>
  <si>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</si>
  <si>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</si>
  <si>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</si>
  <si>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</si>
  <si>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</si>
  <si>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</si>
  <si>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</si>
  <si>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</si>
  <si>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</si>
  <si>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</si>
  <si>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</si>
  <si>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</si>
  <si>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</si>
  <si>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</si>
  <si>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</si>
  <si>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</si>
  <si>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</si>
  <si>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</si>
  <si>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</si>
  <si>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</si>
  <si>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</si>
  <si>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</si>
  <si>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</si>
  <si>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</si>
  <si>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</si>
  <si>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</si>
  <si>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</si>
  <si>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</si>
  <si>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</si>
  <si>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</si>
  <si>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</si>
  <si>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</si>
  <si>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</si>
  <si>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</si>
  <si>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</si>
  <si>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</si>
  <si>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</si>
  <si>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</si>
  <si>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</si>
  <si>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</si>
  <si>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</si>
  <si>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</si>
  <si>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</si>
  <si>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</si>
  <si>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</si>
  <si>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</si>
  <si>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</si>
  <si>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</si>
  <si>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</si>
  <si>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</si>
  <si>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</si>
  <si>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</si>
  <si>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</si>
  <si>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</si>
  <si>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</si>
  <si>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</si>
  <si>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</si>
  <si>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</si>
  <si>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</si>
  <si>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</si>
  <si>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</si>
  <si>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</si>
  <si>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</si>
  <si>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</si>
  <si>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</si>
  <si>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</si>
  <si>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</si>
  <si>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</si>
  <si>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</si>
  <si>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</si>
  <si>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</si>
  <si>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</si>
  <si>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</si>
  <si>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</si>
  <si>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</si>
  <si>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</si>
  <si>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</si>
  <si>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</si>
  <si>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</si>
  <si>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</si>
  <si>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</si>
  <si>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</si>
  <si>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</si>
  <si>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</si>
  <si>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</si>
  <si>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</si>
  <si>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</si>
  <si>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</si>
  <si>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</si>
  <si>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</si>
  <si>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</si>
  <si>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</si>
  <si>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</si>
  <si>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</si>
  <si>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</si>
  <si>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</si>
  <si>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</si>
  <si>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</si>
  <si>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</si>
  <si>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</si>
  <si>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</si>
  <si>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</si>
  <si>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</si>
  <si>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</si>
  <si>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</si>
  <si>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</si>
  <si>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</si>
  <si>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</si>
  <si>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</si>
  <si>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</si>
  <si>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</si>
  <si>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</si>
  <si>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</si>
  <si>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</si>
  <si>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</si>
  <si>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</si>
  <si>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</si>
  <si>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</si>
  <si>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</si>
  <si>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</si>
  <si>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</si>
  <si>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</si>
  <si>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</si>
  <si>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</si>
  <si>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</si>
  <si>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</si>
  <si>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</si>
  <si>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</si>
  <si>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</si>
  <si>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</si>
  <si>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</si>
  <si>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</si>
  <si>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</si>
  <si>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</si>
  <si>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</si>
  <si>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</si>
  <si>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</si>
  <si>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</si>
  <si>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</si>
  <si>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</si>
  <si>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</si>
  <si>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</si>
  <si>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</si>
  <si>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</si>
  <si>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</si>
  <si>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</si>
  <si>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</si>
  <si>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</si>
  <si>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</si>
  <si>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</si>
  <si>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</si>
  <si>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</si>
  <si>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</si>
  <si>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</si>
  <si>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</si>
  <si>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</si>
  <si>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</si>
  <si>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</si>
  <si>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</si>
  <si>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</si>
  <si>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</si>
  <si>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</si>
  <si>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</si>
  <si>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</si>
  <si>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</si>
  <si>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</si>
  <si>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</si>
  <si>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</si>
  <si>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</si>
  <si>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</si>
  <si>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</si>
  <si>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</si>
  <si>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</si>
  <si>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</si>
  <si>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</si>
  <si>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</si>
  <si>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</si>
  <si>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</si>
  <si>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</si>
  <si>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</si>
  <si>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</si>
  <si>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</si>
  <si>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</si>
  <si>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</si>
  <si>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</si>
  <si>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</si>
  <si>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</si>
  <si>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</si>
  <si>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</si>
  <si>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</si>
  <si>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</si>
  <si>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</si>
  <si>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</si>
  <si>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</si>
  <si>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</si>
  <si>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</si>
  <si>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</si>
  <si>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</si>
  <si>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</si>
  <si>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</si>
  <si>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</si>
  <si>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</si>
  <si>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</si>
  <si>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</si>
  <si>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</si>
  <si>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</si>
  <si>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</si>
  <si>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</si>
  <si>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</si>
  <si>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</si>
  <si>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</si>
  <si>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</si>
  <si>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</si>
  <si>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</si>
  <si>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</si>
  <si>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</si>
  <si>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</si>
  <si>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</si>
  <si>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</si>
  <si>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</si>
  <si>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</si>
  <si>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</si>
  <si>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</si>
  <si>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</si>
  <si>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</si>
  <si>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</si>
  <si>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</si>
  <si>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</si>
  <si>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</si>
  <si>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</si>
  <si>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</si>
  <si>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</si>
  <si>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</si>
  <si>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</si>
  <si>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</si>
  <si>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</si>
  <si>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</si>
  <si>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</si>
  <si>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</si>
  <si>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</si>
  <si>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</si>
  <si>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</si>
  <si>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</si>
  <si>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</si>
  <si>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</si>
  <si>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</si>
  <si>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</si>
  <si>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</si>
  <si>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</si>
  <si>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</si>
  <si>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</si>
  <si>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</si>
  <si>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</si>
  <si>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</si>
  <si>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</si>
  <si>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</si>
  <si>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</si>
  <si>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214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</si>
  <si>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</si>
  <si>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</si>
  <si>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</si>
  <si>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</si>
  <si>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</si>
  <si>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</si>
  <si>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</si>
  <si>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</si>
  <si>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</si>
  <si>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</si>
  <si>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</si>
  <si>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</si>
  <si>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</si>
  <si>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</si>
  <si>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</si>
  <si>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</si>
  <si>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</si>
  <si>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</si>
  <si>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</si>
  <si>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</si>
  <si>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</si>
  <si>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</si>
  <si>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</si>
  <si>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</si>
  <si>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</si>
  <si>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</si>
  <si>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</si>
  <si>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</si>
  <si>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</si>
  <si>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</si>
  <si>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</si>
  <si>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</si>
  <si>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</si>
  <si>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</si>
  <si>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</si>
  <si>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</si>
  <si>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</si>
  <si>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</si>
  <si>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</si>
  <si>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</si>
  <si>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</si>
  <si>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</si>
  <si>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</si>
  <si>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</si>
  <si>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</si>
  <si>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</si>
  <si>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</si>
  <si>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</si>
  <si>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</si>
  <si>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</si>
  <si>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</si>
  <si>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</si>
  <si>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</si>
  <si>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</si>
  <si>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</si>
  <si>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</si>
  <si>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</si>
  <si>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</si>
  <si>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</si>
  <si>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</si>
  <si>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</si>
  <si>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</si>
  <si>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</si>
  <si>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</si>
  <si>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</si>
  <si>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</si>
  <si>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</si>
  <si>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</si>
  <si>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</si>
  <si>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</si>
  <si>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</si>
  <si>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</si>
  <si>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</si>
  <si>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</si>
  <si>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</si>
  <si>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</si>
  <si>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</si>
  <si>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</si>
  <si>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</si>
  <si>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</si>
  <si>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</si>
  <si>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</si>
  <si>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</si>
  <si>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</si>
  <si>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</si>
  <si>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</si>
  <si>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</si>
  <si>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</si>
  <si>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</si>
  <si>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</si>
  <si>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</si>
  <si>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</si>
  <si>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</si>
  <si>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</si>
  <si>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</si>
  <si>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</si>
  <si>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</si>
  <si>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</si>
  <si>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</si>
  <si>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</si>
  <si>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</si>
  <si>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</si>
  <si>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</si>
  <si>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</si>
  <si>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</si>
  <si>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</si>
  <si>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</si>
  <si>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</si>
  <si>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</si>
  <si>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</si>
  <si>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</si>
  <si>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</si>
  <si>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</si>
  <si>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</si>
  <si>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</si>
  <si>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</si>
  <si>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</si>
  <si>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</si>
  <si>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</si>
  <si>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</si>
  <si>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</si>
  <si>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</si>
  <si>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</si>
  <si>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</si>
  <si>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</si>
  <si>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</si>
  <si>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</si>
  <si>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</si>
  <si>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</si>
  <si>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</si>
  <si>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</si>
  <si>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</si>
  <si>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</si>
  <si>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</si>
  <si>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</si>
  <si>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</si>
  <si>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</si>
  <si>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</si>
  <si>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</si>
  <si>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</si>
  <si>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</si>
  <si>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</si>
  <si>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</si>
  <si>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</si>
  <si>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</si>
  <si>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</si>
  <si>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A) Tell Power Query to use the first row as column headings.</t>
  </si>
  <si>
    <t>B) Delete the Source column (we don't need it).</t>
  </si>
  <si>
    <r>
      <t>1.</t>
    </r>
    <r>
      <rPr>
        <b/>
        <sz val="11"/>
        <color rgb="FFFF0000"/>
        <rFont val="Calibri"/>
        <family val="2"/>
        <scheme val="minor"/>
      </rPr>
      <t xml:space="preserve"> OPEN POWER QUERY EDITOR </t>
    </r>
    <r>
      <rPr>
        <sz val="11"/>
        <color rgb="FFFF0000"/>
        <rFont val="Calibri"/>
        <family val="2"/>
        <scheme val="minor"/>
      </rPr>
      <t xml:space="preserve">: Data Tab -&gt; From Table/ Range 
2. </t>
    </r>
    <r>
      <rPr>
        <b/>
        <sz val="11"/>
        <color rgb="FFFF0000"/>
        <rFont val="Calibri"/>
        <family val="2"/>
        <scheme val="minor"/>
      </rPr>
      <t>CHANGING THE FIRST ROW TO HEADERS</t>
    </r>
    <r>
      <rPr>
        <sz val="11"/>
        <color rgb="FFFF0000"/>
        <rFont val="Calibri"/>
        <family val="2"/>
        <scheme val="minor"/>
      </rPr>
      <t xml:space="preserve"> :
Transform tab -&gt; Use FirstRow as headers - Use FirstRow as headers
3. </t>
    </r>
    <r>
      <rPr>
        <b/>
        <sz val="11"/>
        <color rgb="FFFF0000"/>
        <rFont val="Calibri"/>
        <family val="2"/>
        <scheme val="minor"/>
      </rPr>
      <t>LOAD OUTPUT TABLE</t>
    </r>
    <r>
      <rPr>
        <sz val="11"/>
        <color rgb="FFFF0000"/>
        <rFont val="Calibri"/>
        <family val="2"/>
        <scheme val="minor"/>
      </rPr>
      <t xml:space="preserve">
HOME- &gt; Close &amp; Load To  -&gt; Existing Worksheet -&gt; Select empty cell -&gt; OK
</t>
    </r>
  </si>
  <si>
    <t>C) Change the data type of the Date column to Date.</t>
  </si>
  <si>
    <t>D) . Change the data type of the Population column to Whole Number.</t>
  </si>
  <si>
    <t>E) Shorten the name of the Country column.</t>
  </si>
  <si>
    <t>NATION</t>
  </si>
  <si>
    <r>
      <t xml:space="preserve">1. </t>
    </r>
    <r>
      <rPr>
        <b/>
        <sz val="11"/>
        <color rgb="FFFF0000"/>
        <rFont val="Calibri"/>
        <family val="2"/>
        <scheme val="minor"/>
      </rPr>
      <t>OPEN POWER QUERY EDITOR</t>
    </r>
    <r>
      <rPr>
        <sz val="11"/>
        <color rgb="FFFF0000"/>
        <rFont val="Calibri"/>
        <family val="2"/>
        <scheme val="minor"/>
      </rPr>
      <t xml:space="preserve">
DATA Tab - &gt; From Table/Range 
2. </t>
    </r>
    <r>
      <rPr>
        <b/>
        <sz val="11"/>
        <color rgb="FFFF0000"/>
        <rFont val="Calibri"/>
        <family val="2"/>
        <scheme val="minor"/>
      </rPr>
      <t xml:space="preserve">SHORTEN THE NAME OF COUNTRY COLUMN </t>
    </r>
    <r>
      <rPr>
        <sz val="11"/>
        <color rgb="FFFF0000"/>
        <rFont val="Calibri"/>
        <family val="2"/>
        <scheme val="minor"/>
      </rPr>
      <t xml:space="preserve">
TRANSFORM Tab-&gt; Rename	-&gt; Write "Nation"
3.</t>
    </r>
    <r>
      <rPr>
        <b/>
        <sz val="11"/>
        <color rgb="FFFF0000"/>
        <rFont val="Calibri"/>
        <family val="2"/>
        <scheme val="minor"/>
      </rPr>
      <t xml:space="preserve"> LOAD OUTPUT TABLE</t>
    </r>
    <r>
      <rPr>
        <sz val="11"/>
        <color rgb="FFFF0000"/>
        <rFont val="Calibri"/>
        <family val="2"/>
        <scheme val="minor"/>
      </rPr>
      <t xml:space="preserve">
HOME Tab - &gt; Close &amp; Load To  -&gt; Existing Worksheet -&gt; Select empty cell -&gt; OK
 </t>
    </r>
  </si>
  <si>
    <r>
      <t>1.</t>
    </r>
    <r>
      <rPr>
        <b/>
        <sz val="11"/>
        <color rgb="FFFF0000"/>
        <rFont val="Calibri"/>
        <family val="2"/>
        <scheme val="minor"/>
      </rPr>
      <t xml:space="preserve"> OPEN POWER QUERY EDITOR</t>
    </r>
    <r>
      <rPr>
        <sz val="11"/>
        <color rgb="FFFF0000"/>
        <rFont val="Calibri"/>
        <family val="2"/>
        <scheme val="minor"/>
      </rPr>
      <t xml:space="preserve">
DATA Tab - &gt; From Table/Range 
2. </t>
    </r>
    <r>
      <rPr>
        <b/>
        <sz val="11"/>
        <color rgb="FFFF0000"/>
        <rFont val="Calibri"/>
        <family val="2"/>
        <scheme val="minor"/>
      </rPr>
      <t xml:space="preserve"> CHANGE POPULATION COLUMN TO WHOLE</t>
    </r>
    <r>
      <rPr>
        <sz val="11"/>
        <color rgb="FFFF0000"/>
        <rFont val="Calibri"/>
        <family val="2"/>
        <scheme val="minor"/>
      </rPr>
      <t xml:space="preserve"> NUMBER 
TRANSFORM -&gt; Data Type -&gt; Whole Number	
3. </t>
    </r>
    <r>
      <rPr>
        <b/>
        <sz val="11"/>
        <color rgb="FFFF0000"/>
        <rFont val="Calibri"/>
        <family val="2"/>
        <scheme val="minor"/>
      </rPr>
      <t>LOAD OUTPUT TABLE</t>
    </r>
    <r>
      <rPr>
        <sz val="11"/>
        <color rgb="FFFF0000"/>
        <rFont val="Calibri"/>
        <family val="2"/>
        <scheme val="minor"/>
      </rPr>
      <t xml:space="preserve">
HOME- &gt; Close &amp; Load To  -&gt; Existing Worksheet -&gt; Select empty cell -&gt; OK</t>
    </r>
  </si>
  <si>
    <r>
      <t>1.</t>
    </r>
    <r>
      <rPr>
        <b/>
        <sz val="11"/>
        <color rgb="FFFF0000"/>
        <rFont val="Calibri"/>
        <family val="2"/>
        <scheme val="minor"/>
      </rPr>
      <t xml:space="preserve"> OPEN POWER QUERY EDITOR</t>
    </r>
    <r>
      <rPr>
        <sz val="11"/>
        <color rgb="FFFF0000"/>
        <rFont val="Calibri"/>
        <family val="2"/>
        <scheme val="minor"/>
      </rPr>
      <t xml:space="preserve">
DATA Tab - &gt; From Table/Range 
2.</t>
    </r>
    <r>
      <rPr>
        <b/>
        <sz val="11"/>
        <color rgb="FFFF0000"/>
        <rFont val="Calibri"/>
        <family val="2"/>
        <scheme val="minor"/>
      </rPr>
      <t xml:space="preserve">  CHANGE DATE COLUMN'S DATA TYPE</t>
    </r>
    <r>
      <rPr>
        <sz val="11"/>
        <color rgb="FFFF0000"/>
        <rFont val="Calibri"/>
        <family val="2"/>
        <scheme val="minor"/>
      </rPr>
      <t xml:space="preserve">
HOME Tab -&gt; Transform( Data Type ) -&gt; Date 
3.</t>
    </r>
    <r>
      <rPr>
        <b/>
        <sz val="11"/>
        <color rgb="FFFF0000"/>
        <rFont val="Calibri"/>
        <family val="2"/>
        <scheme val="minor"/>
      </rPr>
      <t xml:space="preserve"> LOAD OUTPUT TABLE</t>
    </r>
    <r>
      <rPr>
        <sz val="11"/>
        <color rgb="FFFF0000"/>
        <rFont val="Calibri"/>
        <family val="2"/>
        <scheme val="minor"/>
      </rPr>
      <t xml:space="preserve">
HOME- &gt; Close &amp; Load To  -&gt; Existing Worksheet -&gt; Select empty cell -&gt; OK</t>
    </r>
  </si>
  <si>
    <r>
      <t xml:space="preserve">1. </t>
    </r>
    <r>
      <rPr>
        <b/>
        <sz val="11"/>
        <color rgb="FFFF0000"/>
        <rFont val="Calibri"/>
        <family val="2"/>
        <scheme val="minor"/>
      </rPr>
      <t>OPEN POWER QUERY EDITOR</t>
    </r>
    <r>
      <rPr>
        <sz val="11"/>
        <color rgb="FFFF0000"/>
        <rFont val="Calibri"/>
        <family val="2"/>
        <scheme val="minor"/>
      </rPr>
      <t xml:space="preserve">
DATA Tab - &gt; From Table/Range 
2. </t>
    </r>
    <r>
      <rPr>
        <b/>
        <sz val="11"/>
        <color rgb="FFFF0000"/>
        <rFont val="Calibri"/>
        <family val="2"/>
        <scheme val="minor"/>
      </rPr>
      <t>REMOVE THE 'SOURCE' COLUMN</t>
    </r>
    <r>
      <rPr>
        <sz val="11"/>
        <color rgb="FFFF0000"/>
        <rFont val="Calibri"/>
        <family val="2"/>
        <scheme val="minor"/>
      </rPr>
      <t xml:space="preserve">
 Select 'Source' Column 
HOME - &gt; Remove Column
3.</t>
    </r>
    <r>
      <rPr>
        <b/>
        <sz val="11"/>
        <color rgb="FFFF0000"/>
        <rFont val="Calibri"/>
        <family val="2"/>
        <scheme val="minor"/>
      </rPr>
      <t xml:space="preserve"> LOAD OUTPUT TABLE</t>
    </r>
    <r>
      <rPr>
        <sz val="11"/>
        <color rgb="FFFF0000"/>
        <rFont val="Calibri"/>
        <family val="2"/>
        <scheme val="minor"/>
      </rPr>
      <t xml:space="preserve">
HOME- &gt; Close &amp; Load To  -&gt; Existing Worksheet -&gt; Select empty cell -&gt; OK
 </t>
    </r>
  </si>
  <si>
    <t>F)   And make other changes if needed to read data properly.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</si>
  <si>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</si>
  <si>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</si>
  <si>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</si>
  <si>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</si>
  <si>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</si>
  <si>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</si>
  <si>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</si>
  <si>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</si>
  <si>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</si>
  <si>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</si>
  <si>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</si>
  <si>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</si>
  <si>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</si>
  <si>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</si>
  <si>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</si>
  <si>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</si>
  <si>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</si>
  <si>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</si>
  <si>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</si>
  <si>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</si>
  <si>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</si>
  <si>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</si>
  <si>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</si>
  <si>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</si>
  <si>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</si>
  <si>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</si>
  <si>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</si>
  <si>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</si>
  <si>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</si>
  <si>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</si>
  <si>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</si>
  <si>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</si>
  <si>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</si>
  <si>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</si>
  <si>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</si>
  <si>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</si>
  <si>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</si>
  <si>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</si>
  <si>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</si>
  <si>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</si>
  <si>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</si>
  <si>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</si>
  <si>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</si>
  <si>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</si>
  <si>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</si>
  <si>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</si>
  <si>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</si>
  <si>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</si>
  <si>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</si>
  <si>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</si>
  <si>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</si>
  <si>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</si>
  <si>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</si>
  <si>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</si>
  <si>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</si>
  <si>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</si>
  <si>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</si>
  <si>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</si>
  <si>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</si>
  <si>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</si>
  <si>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</si>
  <si>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</si>
  <si>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</si>
  <si>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</si>
  <si>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</si>
  <si>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</si>
  <si>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</si>
  <si>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</si>
  <si>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</si>
  <si>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</si>
  <si>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</si>
  <si>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</si>
  <si>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</si>
  <si>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</si>
  <si>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</si>
  <si>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</si>
  <si>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</si>
  <si>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</si>
  <si>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</si>
  <si>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</si>
  <si>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</si>
  <si>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</si>
  <si>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</si>
  <si>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</si>
  <si>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</si>
  <si>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</si>
  <si>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</si>
  <si>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</si>
  <si>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</si>
  <si>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</si>
  <si>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</si>
  <si>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</si>
  <si>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</si>
  <si>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</si>
  <si>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</si>
  <si>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</si>
  <si>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</si>
  <si>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</si>
  <si>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</si>
  <si>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</si>
  <si>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</si>
  <si>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</si>
  <si>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</si>
  <si>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</si>
  <si>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</si>
  <si>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</si>
  <si>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</si>
  <si>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</si>
  <si>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</si>
  <si>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</si>
  <si>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</si>
  <si>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</si>
  <si>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</si>
  <si>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</si>
  <si>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</si>
  <si>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</si>
  <si>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</si>
  <si>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</si>
  <si>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</si>
  <si>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</si>
  <si>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</si>
  <si>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</si>
  <si>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</si>
  <si>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</si>
  <si>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</si>
  <si>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</si>
  <si>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</si>
  <si>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</si>
  <si>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</si>
  <si>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</si>
  <si>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</si>
  <si>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</si>
  <si>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</si>
  <si>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</si>
  <si>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</si>
  <si>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</si>
  <si>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</si>
  <si>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</si>
  <si>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</si>
  <si>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</si>
  <si>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</si>
  <si>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</si>
  <si>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</si>
  <si>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</si>
  <si>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</si>
  <si>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</si>
  <si>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</si>
  <si>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</si>
  <si>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</si>
  <si>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</si>
  <si>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</si>
  <si>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</si>
  <si>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</si>
  <si>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</si>
  <si>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</si>
  <si>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</si>
  <si>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</si>
  <si>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</si>
  <si>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</si>
  <si>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</si>
  <si>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</si>
  <si>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</si>
  <si>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</si>
  <si>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</si>
  <si>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</si>
  <si>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</si>
  <si>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</si>
  <si>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</si>
  <si>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</si>
  <si>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</si>
  <si>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</si>
  <si>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</si>
  <si>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</si>
  <si>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</si>
  <si>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</si>
  <si>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</si>
  <si>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</si>
  <si>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</si>
  <si>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</si>
  <si>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</si>
  <si>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</si>
  <si>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</si>
  <si>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</si>
  <si>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</si>
  <si>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</si>
  <si>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</si>
  <si>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</si>
  <si>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</si>
  <si>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</si>
  <si>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</si>
  <si>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</si>
  <si>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</si>
  <si>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</si>
  <si>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</si>
  <si>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</si>
  <si>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</si>
  <si>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</si>
  <si>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</si>
  <si>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</si>
  <si>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</si>
  <si>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</si>
  <si>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</si>
  <si>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</si>
  <si>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</si>
  <si>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</si>
  <si>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</si>
  <si>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</si>
  <si>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</si>
  <si>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</si>
  <si>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</si>
  <si>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</si>
  <si>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</si>
  <si>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</si>
  <si>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</si>
  <si>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</si>
  <si>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</si>
  <si>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</si>
  <si>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</si>
  <si>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</si>
  <si>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</si>
  <si>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</si>
  <si>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</si>
  <si>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</si>
  <si>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</si>
  <si>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</si>
  <si>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</si>
  <si>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</si>
  <si>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</si>
  <si>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</si>
  <si>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</si>
  <si>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</si>
  <si>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</si>
  <si>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</si>
  <si>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</si>
  <si>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</si>
  <si>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</si>
  <si>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</si>
  <si>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</si>
  <si>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</si>
  <si>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</si>
  <si>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</si>
  <si>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</si>
  <si>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</si>
  <si>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</si>
  <si>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</si>
  <si>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</si>
  <si>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</si>
  <si>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r>
      <t xml:space="preserve">1. </t>
    </r>
    <r>
      <rPr>
        <b/>
        <sz val="11"/>
        <color rgb="FFFF0000"/>
        <rFont val="Calibri"/>
        <family val="2"/>
        <scheme val="minor"/>
      </rPr>
      <t>OPEN POWER QUERY EDITOR</t>
    </r>
    <r>
      <rPr>
        <sz val="11"/>
        <color rgb="FFFF0000"/>
        <rFont val="Calibri"/>
        <family val="2"/>
        <scheme val="minor"/>
      </rPr>
      <t xml:space="preserve">
DATA Tab - &gt; From Table/Range 
2. </t>
    </r>
    <r>
      <rPr>
        <b/>
        <sz val="11"/>
        <color rgb="FFFF0000"/>
        <rFont val="Calibri"/>
        <family val="2"/>
        <scheme val="minor"/>
      </rPr>
      <t xml:space="preserve">SHORTEN THE NAME OF COUNTRY COLUMN 
</t>
    </r>
    <r>
      <rPr>
        <sz val="11"/>
        <color rgb="FFFF0000"/>
        <rFont val="Calibri"/>
        <family val="2"/>
        <scheme val="minor"/>
      </rPr>
      <t xml:space="preserve">TRANSFORM Tab-&gt; Format	-&gt; UPPERCASE
3. </t>
    </r>
    <r>
      <rPr>
        <b/>
        <sz val="11"/>
        <color rgb="FFFF0000"/>
        <rFont val="Calibri"/>
        <family val="2"/>
        <scheme val="minor"/>
      </rPr>
      <t>LOAD OUTPUT TABLE</t>
    </r>
    <r>
      <rPr>
        <sz val="11"/>
        <color rgb="FFFF0000"/>
        <rFont val="Calibri"/>
        <family val="2"/>
        <scheme val="minor"/>
      </rPr>
      <t xml:space="preserve">
HOME Tab - &gt; Close &amp; Load To  -&gt; Existing Worksheet -&gt; Select empty cell -&gt; 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</si>
</sst>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B1mmm\-yy"/>
    <numFmt numFmtId="165" formatCode="_([$$-409]* #,##0.00_);_([$$-409]* \(#,##0.00\);_([$$-409]* &quot;-&quot;??_);_(@_)"/>
    <numFmt numFmtId="166" formatCode="_ * #,##0.00_ ;_ * \-#,##0.00_ ;_ * &quot;-&quot;??_ ;_ @_ "/>
    <numFmt numFmtId="167" formatCode="_ * #,##0_ ;_ * \-#,##0_ ;_ * &quot;-&quot;??_ ;_ @_ "/>
    <numFmt numFmtId="168" formatCode="_(* #,##0_);_(* \(#,##0\);_(* &quot;-&quot;??_);_(@_)"/>
    <numFmt numFmtId="169" formatCode="_-[$$-409]* #,##0.0000_ ;_-[$$-409]* \-#,##0.0000\ ;_-[$$-409]* &quot;-&quot;??_ ;_-@_ "/>
  </numFmts>
  <fonts count="4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i/>
      <sz val="20"/>
      <color theme="1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  <font>
      <b/>
      <sz val="11"/>
      <name val="Calibri"/>
      <family val="2"/>
    </font>
    <font>
      <sz val="16"/>
      <name val="Calibri"/>
      <family val="2"/>
      <charset val="177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FF0000"/>
      <name val="Arial"/>
      <family val="2"/>
    </font>
    <font>
      <b/>
      <sz val="14"/>
      <name val="Calibri"/>
      <family val="2"/>
    </font>
    <font>
      <sz val="11"/>
      <color rgb="FF0E101A"/>
      <name val="Calibri"/>
      <family val="2"/>
    </font>
    <font>
      <b/>
      <u/>
      <sz val="11"/>
      <color theme="1"/>
      <name val="Calibri"/>
      <family val="2"/>
    </font>
    <font>
      <b/>
      <sz val="11"/>
      <color rgb="FF0E101A"/>
      <name val="Calibri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Roboto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  <charset val="177"/>
    </font>
    <font>
      <sz val="11"/>
      <color rgb="FF000000"/>
      <name val="Calibri"/>
      <family val="2"/>
      <charset val="177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C5E0B3"/>
        <bgColor rgb="FFC5E0B3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32" fillId="0" borderId="0" applyNumberFormat="0" applyFill="0" applyBorder="0" applyAlignment="0" applyProtection="0"/>
  </cellStyleXfs>
  <cellXfs count="17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2" fillId="0" borderId="0" xfId="0" applyFont="1"/>
    <xf numFmtId="0" fontId="2" fillId="5" borderId="2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0" fontId="4" fillId="0" borderId="0" xfId="0" applyFont="1"/>
    <xf numFmtId="0" fontId="5" fillId="0" borderId="1" xfId="0" applyFont="1" applyBorder="1"/>
    <xf numFmtId="164" fontId="2" fillId="0" borderId="0" xfId="0" applyNumberFormat="1" applyFont="1"/>
    <xf numFmtId="0" fontId="2" fillId="5" borderId="0" xfId="0" applyFont="1" applyFill="1" applyProtection="1">
      <protection locked="0"/>
    </xf>
    <xf numFmtId="0" fontId="0" fillId="0" borderId="0" xfId="0" applyAlignment="1">
      <alignment wrapText="1"/>
    </xf>
    <xf numFmtId="0" fontId="4" fillId="6" borderId="0" xfId="0" applyFont="1" applyFill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10" fillId="7" borderId="1" xfId="0" applyFont="1" applyFill="1" applyBorder="1"/>
    <xf numFmtId="0" fontId="9" fillId="7" borderId="1" xfId="0" applyFont="1" applyFill="1" applyBorder="1"/>
    <xf numFmtId="0" fontId="11" fillId="0" borderId="0" xfId="0" applyFont="1"/>
    <xf numFmtId="0" fontId="12" fillId="5" borderId="2" xfId="0" applyFont="1" applyFill="1" applyBorder="1" applyProtection="1">
      <protection locked="0"/>
    </xf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3" fillId="0" borderId="0" xfId="0" applyFont="1"/>
    <xf numFmtId="0" fontId="18" fillId="8" borderId="1" xfId="0" applyFont="1" applyFill="1" applyBorder="1" applyAlignment="1">
      <alignment horizontal="center" vertical="center" wrapText="1"/>
    </xf>
    <xf numFmtId="0" fontId="16" fillId="5" borderId="2" xfId="0" applyFont="1" applyFill="1" applyBorder="1" applyProtection="1">
      <protection locked="0"/>
    </xf>
    <xf numFmtId="0" fontId="18" fillId="8" borderId="3" xfId="0" applyFont="1" applyFill="1" applyBorder="1" applyAlignment="1">
      <alignment horizontal="center" vertical="center" wrapText="1"/>
    </xf>
    <xf numFmtId="43" fontId="18" fillId="8" borderId="4" xfId="0" applyNumberFormat="1" applyFont="1" applyFill="1" applyBorder="1" applyAlignment="1">
      <alignment vertical="center" wrapText="1"/>
    </xf>
    <xf numFmtId="43" fontId="18" fillId="8" borderId="4" xfId="0" applyNumberFormat="1" applyFont="1" applyFill="1" applyBorder="1" applyAlignment="1">
      <alignment horizontal="center" vertical="center" wrapText="1"/>
    </xf>
    <xf numFmtId="1" fontId="18" fillId="8" borderId="4" xfId="0" applyNumberFormat="1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8" fillId="8" borderId="8" xfId="0" applyFont="1" applyFill="1" applyBorder="1" applyAlignment="1">
      <alignment horizontal="center" vertical="center" wrapText="1"/>
    </xf>
    <xf numFmtId="0" fontId="18" fillId="8" borderId="9" xfId="0" applyFont="1" applyFill="1" applyBorder="1" applyAlignment="1">
      <alignment horizontal="center" vertical="center" wrapText="1"/>
    </xf>
    <xf numFmtId="1" fontId="18" fillId="8" borderId="10" xfId="0" applyNumberFormat="1" applyFont="1" applyFill="1" applyBorder="1" applyAlignment="1">
      <alignment horizontal="center" vertical="center" wrapText="1"/>
    </xf>
    <xf numFmtId="43" fontId="18" fillId="9" borderId="4" xfId="0" applyNumberFormat="1" applyFont="1" applyFill="1" applyBorder="1" applyAlignment="1">
      <alignment vertical="center" wrapText="1"/>
    </xf>
    <xf numFmtId="1" fontId="18" fillId="9" borderId="4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9" fillId="0" borderId="0" xfId="0" applyFont="1"/>
    <xf numFmtId="0" fontId="15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10" borderId="12" xfId="0" applyFont="1" applyFill="1" applyBorder="1"/>
    <xf numFmtId="0" fontId="16" fillId="0" borderId="0" xfId="0" applyFont="1" applyAlignment="1">
      <alignment horizontal="left" indent="1"/>
    </xf>
    <xf numFmtId="0" fontId="0" fillId="0" borderId="0" xfId="0" applyAlignment="1">
      <alignment horizontal="center"/>
    </xf>
    <xf numFmtId="0" fontId="9" fillId="11" borderId="13" xfId="0" applyFont="1" applyFill="1" applyBorder="1"/>
    <xf numFmtId="0" fontId="9" fillId="11" borderId="14" xfId="0" applyFont="1" applyFill="1" applyBorder="1"/>
    <xf numFmtId="0" fontId="9" fillId="11" borderId="15" xfId="0" applyFont="1" applyFill="1" applyBorder="1"/>
    <xf numFmtId="0" fontId="20" fillId="0" borderId="0" xfId="0" applyFont="1"/>
    <xf numFmtId="0" fontId="20" fillId="0" borderId="0" xfId="0" quotePrefix="1" applyFont="1"/>
    <xf numFmtId="0" fontId="21" fillId="5" borderId="0" xfId="0" applyFont="1" applyFill="1" applyProtection="1">
      <protection locked="0"/>
    </xf>
    <xf numFmtId="0" fontId="22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5" borderId="1" xfId="0" applyFont="1" applyFill="1" applyBorder="1" applyProtection="1">
      <protection locked="0"/>
    </xf>
    <xf numFmtId="0" fontId="23" fillId="0" borderId="0" xfId="0" applyFont="1"/>
    <xf numFmtId="165" fontId="2" fillId="0" borderId="1" xfId="0" applyNumberFormat="1" applyFont="1" applyBorder="1"/>
    <xf numFmtId="0" fontId="14" fillId="0" borderId="0" xfId="0" applyFont="1"/>
    <xf numFmtId="0" fontId="2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3" fillId="0" borderId="1" xfId="0" applyFont="1" applyBorder="1"/>
    <xf numFmtId="0" fontId="23" fillId="0" borderId="4" xfId="0" applyFont="1" applyBorder="1"/>
    <xf numFmtId="0" fontId="2" fillId="0" borderId="4" xfId="0" applyFont="1" applyBorder="1"/>
    <xf numFmtId="0" fontId="13" fillId="0" borderId="1" xfId="0" applyFont="1" applyBorder="1"/>
    <xf numFmtId="9" fontId="13" fillId="0" borderId="1" xfId="0" applyNumberFormat="1" applyFont="1" applyBorder="1"/>
    <xf numFmtId="0" fontId="14" fillId="0" borderId="1" xfId="0" applyFont="1" applyBorder="1"/>
    <xf numFmtId="167" fontId="13" fillId="0" borderId="1" xfId="1" applyNumberFormat="1" applyFont="1" applyBorder="1"/>
    <xf numFmtId="0" fontId="14" fillId="0" borderId="4" xfId="0" applyFont="1" applyBorder="1"/>
    <xf numFmtId="3" fontId="13" fillId="5" borderId="4" xfId="0" applyNumberFormat="1" applyFont="1" applyFill="1" applyBorder="1" applyProtection="1">
      <protection locked="0"/>
    </xf>
    <xf numFmtId="0" fontId="4" fillId="0" borderId="12" xfId="0" applyFont="1" applyBorder="1"/>
    <xf numFmtId="0" fontId="1" fillId="0" borderId="12" xfId="0" applyFont="1" applyBorder="1"/>
    <xf numFmtId="0" fontId="2" fillId="0" borderId="0" xfId="0" quotePrefix="1" applyFont="1"/>
    <xf numFmtId="9" fontId="2" fillId="5" borderId="0" xfId="0" applyNumberFormat="1" applyFont="1" applyFill="1" applyProtection="1">
      <protection locked="0"/>
    </xf>
    <xf numFmtId="9" fontId="2" fillId="0" borderId="0" xfId="0" applyNumberFormat="1" applyFont="1"/>
    <xf numFmtId="9" fontId="2" fillId="5" borderId="0" xfId="2" applyFont="1" applyFill="1" applyProtection="1">
      <protection locked="0"/>
    </xf>
    <xf numFmtId="0" fontId="23" fillId="0" borderId="0" xfId="0" applyFont="1" applyAlignment="1">
      <alignment horizontal="center"/>
    </xf>
    <xf numFmtId="0" fontId="23" fillId="0" borderId="11" xfId="0" applyFont="1" applyBorder="1"/>
    <xf numFmtId="0" fontId="8" fillId="0" borderId="1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4" fillId="0" borderId="12" xfId="0" applyFont="1" applyBorder="1"/>
    <xf numFmtId="0" fontId="0" fillId="0" borderId="12" xfId="0" applyBorder="1"/>
    <xf numFmtId="0" fontId="0" fillId="10" borderId="12" xfId="0" applyFill="1" applyBorder="1" applyProtection="1">
      <protection locked="0"/>
    </xf>
    <xf numFmtId="0" fontId="23" fillId="0" borderId="12" xfId="0" applyFont="1" applyBorder="1"/>
    <xf numFmtId="0" fontId="2" fillId="0" borderId="12" xfId="0" applyFont="1" applyBorder="1"/>
    <xf numFmtId="168" fontId="2" fillId="0" borderId="12" xfId="0" applyNumberFormat="1" applyFont="1" applyBorder="1" applyAlignment="1">
      <alignment horizontal="center"/>
    </xf>
    <xf numFmtId="168" fontId="2" fillId="5" borderId="12" xfId="0" applyNumberFormat="1" applyFont="1" applyFill="1" applyBorder="1" applyProtection="1">
      <protection locked="0"/>
    </xf>
    <xf numFmtId="14" fontId="3" fillId="12" borderId="1" xfId="0" applyNumberFormat="1" applyFont="1" applyFill="1" applyBorder="1"/>
    <xf numFmtId="44" fontId="3" fillId="12" borderId="1" xfId="0" applyNumberFormat="1" applyFont="1" applyFill="1" applyBorder="1"/>
    <xf numFmtId="14" fontId="2" fillId="0" borderId="1" xfId="0" applyNumberFormat="1" applyFont="1" applyBorder="1"/>
    <xf numFmtId="44" fontId="2" fillId="0" borderId="1" xfId="0" applyNumberFormat="1" applyFont="1" applyBorder="1"/>
    <xf numFmtId="14" fontId="2" fillId="0" borderId="0" xfId="0" applyNumberFormat="1" applyFont="1"/>
    <xf numFmtId="44" fontId="2" fillId="10" borderId="1" xfId="0" applyNumberFormat="1" applyFont="1" applyFill="1" applyBorder="1" applyProtection="1">
      <protection locked="0"/>
    </xf>
    <xf numFmtId="3" fontId="26" fillId="13" borderId="1" xfId="0" applyNumberFormat="1" applyFont="1" applyFill="1" applyBorder="1" applyAlignment="1">
      <alignment horizontal="center"/>
    </xf>
    <xf numFmtId="3" fontId="22" fillId="0" borderId="0" xfId="0" applyNumberFormat="1" applyFont="1"/>
    <xf numFmtId="3" fontId="26" fillId="0" borderId="0" xfId="0" applyNumberFormat="1" applyFont="1" applyAlignment="1">
      <alignment horizontal="right"/>
    </xf>
    <xf numFmtId="3" fontId="2" fillId="5" borderId="1" xfId="0" applyNumberFormat="1" applyFont="1" applyFill="1" applyBorder="1" applyProtection="1">
      <protection locked="0"/>
    </xf>
    <xf numFmtId="0" fontId="27" fillId="0" borderId="0" xfId="0" applyFont="1"/>
    <xf numFmtId="3" fontId="2" fillId="5" borderId="12" xfId="0" applyNumberFormat="1" applyFont="1" applyFill="1" applyBorder="1" applyProtection="1">
      <protection locked="0"/>
    </xf>
    <xf numFmtId="3" fontId="2" fillId="10" borderId="12" xfId="0" applyNumberFormat="1" applyFont="1" applyFill="1" applyBorder="1" applyProtection="1">
      <protection locked="0"/>
    </xf>
    <xf numFmtId="0" fontId="26" fillId="0" borderId="1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13" borderId="5" xfId="0" applyFont="1" applyFill="1" applyBorder="1" applyAlignment="1">
      <alignment horizontal="center"/>
    </xf>
    <xf numFmtId="0" fontId="30" fillId="13" borderId="6" xfId="0" applyFont="1" applyFill="1" applyBorder="1" applyAlignment="1">
      <alignment horizontal="center"/>
    </xf>
    <xf numFmtId="3" fontId="26" fillId="13" borderId="6" xfId="0" applyNumberFormat="1" applyFont="1" applyFill="1" applyBorder="1" applyAlignment="1">
      <alignment horizontal="center"/>
    </xf>
    <xf numFmtId="3" fontId="26" fillId="13" borderId="7" xfId="0" applyNumberFormat="1" applyFont="1" applyFill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6" fillId="0" borderId="9" xfId="0" applyFont="1" applyBorder="1" applyAlignment="1">
      <alignment horizontal="center"/>
    </xf>
    <xf numFmtId="3" fontId="31" fillId="13" borderId="6" xfId="0" applyNumberFormat="1" applyFont="1" applyFill="1" applyBorder="1" applyAlignment="1">
      <alignment horizontal="center"/>
    </xf>
    <xf numFmtId="1" fontId="26" fillId="5" borderId="1" xfId="0" applyNumberFormat="1" applyFont="1" applyFill="1" applyBorder="1" applyAlignment="1">
      <alignment horizontal="center"/>
    </xf>
    <xf numFmtId="1" fontId="3" fillId="5" borderId="4" xfId="0" applyNumberFormat="1" applyFont="1" applyFill="1" applyBorder="1" applyAlignment="1">
      <alignment horizontal="center"/>
    </xf>
    <xf numFmtId="1" fontId="1" fillId="0" borderId="0" xfId="0" applyNumberFormat="1" applyFont="1"/>
    <xf numFmtId="1" fontId="26" fillId="5" borderId="9" xfId="0" applyNumberFormat="1" applyFont="1" applyFill="1" applyBorder="1" applyAlignment="1">
      <alignment horizontal="center"/>
    </xf>
    <xf numFmtId="1" fontId="3" fillId="5" borderId="10" xfId="0" applyNumberFormat="1" applyFont="1" applyFill="1" applyBorder="1" applyAlignment="1">
      <alignment horizontal="center"/>
    </xf>
    <xf numFmtId="167" fontId="0" fillId="0" borderId="12" xfId="3" applyNumberFormat="1" applyFont="1" applyBorder="1"/>
    <xf numFmtId="0" fontId="0" fillId="10" borderId="17" xfId="0" applyFill="1" applyBorder="1" applyProtection="1">
      <protection locked="0"/>
    </xf>
    <xf numFmtId="167" fontId="0" fillId="0" borderId="12" xfId="3" applyNumberFormat="1" applyFont="1" applyFill="1" applyBorder="1"/>
    <xf numFmtId="0" fontId="33" fillId="0" borderId="0" xfId="0" applyFont="1"/>
    <xf numFmtId="0" fontId="34" fillId="0" borderId="0" xfId="0" applyFont="1"/>
    <xf numFmtId="0" fontId="34" fillId="0" borderId="12" xfId="0" applyFont="1" applyBorder="1"/>
    <xf numFmtId="0" fontId="33" fillId="0" borderId="12" xfId="0" applyFont="1" applyBorder="1"/>
    <xf numFmtId="0" fontId="35" fillId="0" borderId="0" xfId="0" applyFont="1" applyAlignment="1">
      <alignment vertical="center"/>
    </xf>
    <xf numFmtId="0" fontId="32" fillId="0" borderId="0" xfId="4" quotePrefix="1"/>
    <xf numFmtId="0" fontId="36" fillId="0" borderId="0" xfId="0" applyFont="1" applyAlignment="1">
      <alignment vertical="center"/>
    </xf>
    <xf numFmtId="0" fontId="37" fillId="0" borderId="0" xfId="0" applyFont="1"/>
    <xf numFmtId="0" fontId="38" fillId="0" borderId="0" xfId="0" applyFont="1"/>
    <xf numFmtId="0" fontId="39" fillId="10" borderId="12" xfId="0" applyFont="1" applyFill="1" applyBorder="1"/>
    <xf numFmtId="0" fontId="40" fillId="0" borderId="12" xfId="0" applyFont="1" applyBorder="1" applyAlignment="1">
      <alignment wrapText="1"/>
    </xf>
    <xf numFmtId="14" fontId="41" fillId="0" borderId="12" xfId="0" applyNumberFormat="1" applyFont="1" applyBorder="1" applyAlignment="1">
      <alignment wrapText="1"/>
    </xf>
    <xf numFmtId="169" fontId="41" fillId="0" borderId="12" xfId="0" applyNumberFormat="1" applyFont="1" applyBorder="1" applyAlignment="1">
      <alignment horizontal="left" wrapText="1"/>
    </xf>
    <xf numFmtId="14" fontId="0" fillId="0" borderId="12" xfId="0" applyNumberFormat="1" applyBorder="1"/>
    <xf numFmtId="0" fontId="43" fillId="0" borderId="0" xfId="0" applyFont="1"/>
    <xf numFmtId="0" fontId="42" fillId="16" borderId="1" xfId="0" applyFont="1" applyFill="1" applyBorder="1"/>
    <xf numFmtId="0" fontId="42" fillId="16" borderId="3" xfId="0" applyFont="1" applyFill="1" applyBorder="1"/>
    <xf numFmtId="0" fontId="43" fillId="0" borderId="6" xfId="0" applyFont="1" applyBorder="1" applyAlignment="1">
      <alignment horizontal="left"/>
    </xf>
    <xf numFmtId="0" fontId="43" fillId="0" borderId="5" xfId="0" applyFont="1" applyBorder="1"/>
    <xf numFmtId="0" fontId="43" fillId="0" borderId="5" xfId="0" applyFont="1" applyBorder="1" applyAlignment="1">
      <alignment horizontal="right"/>
    </xf>
    <xf numFmtId="0" fontId="43" fillId="5" borderId="0" xfId="0" applyFont="1" applyFill="1" applyProtection="1">
      <protection locked="0"/>
    </xf>
    <xf numFmtId="0" fontId="42" fillId="0" borderId="1" xfId="0" applyFont="1" applyBorder="1"/>
    <xf numFmtId="0" fontId="42" fillId="0" borderId="3" xfId="0" applyFont="1" applyBorder="1"/>
    <xf numFmtId="0" fontId="43" fillId="5" borderId="5" xfId="0" applyFont="1" applyFill="1" applyBorder="1" applyProtection="1">
      <protection locked="0"/>
    </xf>
    <xf numFmtId="0" fontId="43" fillId="0" borderId="6" xfId="0" applyFont="1" applyBorder="1"/>
    <xf numFmtId="0" fontId="44" fillId="0" borderId="0" xfId="0" applyFont="1"/>
    <xf numFmtId="0" fontId="39" fillId="0" borderId="0" xfId="0" applyFont="1"/>
    <xf numFmtId="0" fontId="38" fillId="0" borderId="12" xfId="0" applyFont="1" applyBorder="1"/>
    <xf numFmtId="0" fontId="39" fillId="0" borderId="12" xfId="0" applyFont="1" applyBorder="1"/>
    <xf numFmtId="0" fontId="37" fillId="0" borderId="0" xfId="0" applyFont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45" fillId="10" borderId="18" xfId="0" applyFont="1" applyFill="1" applyBorder="1" applyAlignment="1">
      <alignment horizontal="center" vertical="center" wrapText="1"/>
    </xf>
    <xf numFmtId="0" fontId="45" fillId="10" borderId="19" xfId="0" applyFont="1" applyFill="1" applyBorder="1" applyAlignment="1">
      <alignment wrapText="1"/>
    </xf>
    <xf numFmtId="0" fontId="45" fillId="10" borderId="19" xfId="0" applyFont="1" applyFill="1" applyBorder="1" applyAlignment="1">
      <alignment horizontal="center" vertical="center" wrapText="1"/>
    </xf>
    <xf numFmtId="0" fontId="45" fillId="10" borderId="20" xfId="0" applyFont="1" applyFill="1" applyBorder="1" applyAlignment="1">
      <alignment wrapText="1"/>
    </xf>
    <xf numFmtId="14" fontId="0" fillId="0" borderId="0" xfId="0" applyNumberFormat="1"/>
    <xf numFmtId="0" fontId="6" fillId="6" borderId="0" xfId="0" applyFont="1" applyFill="1" applyAlignment="1">
      <alignment horizontal="center"/>
    </xf>
    <xf numFmtId="0" fontId="28" fillId="14" borderId="4" xfId="0" applyFont="1" applyFill="1" applyBorder="1" applyAlignment="1">
      <alignment horizontal="center"/>
    </xf>
    <xf numFmtId="0" fontId="29" fillId="0" borderId="16" xfId="0" applyFont="1" applyBorder="1"/>
    <xf numFmtId="0" fontId="29" fillId="0" borderId="3" xfId="0" applyFont="1" applyBorder="1"/>
    <xf numFmtId="0" fontId="33" fillId="15" borderId="0" xfId="0" quotePrefix="1" applyFont="1" applyFill="1" applyAlignment="1">
      <alignment horizontal="left" vertical="center" wrapText="1"/>
    </xf>
    <xf numFmtId="0" fontId="33" fillId="15" borderId="0" xfId="0" applyFont="1" applyFill="1" applyAlignment="1">
      <alignment horizontal="left" vertical="center" wrapText="1"/>
    </xf>
    <xf numFmtId="0" fontId="42" fillId="0" borderId="0" xfId="0" applyFont="1"/>
    <xf numFmtId="0" fontId="0" fillId="0" borderId="0" xfId="0"/>
    <xf numFmtId="0" fontId="43" fillId="0" borderId="0" xfId="0" applyFont="1"/>
    <xf numFmtId="0" fontId="39" fillId="15" borderId="0" xfId="0" quotePrefix="1" applyFont="1" applyFill="1" applyAlignment="1">
      <alignment horizontal="left" vertical="center" wrapText="1"/>
    </xf>
    <xf numFmtId="0" fontId="39" fillId="15" borderId="0" xfId="0" applyFont="1" applyFill="1" applyAlignment="1">
      <alignment horizontal="left" vertical="center" wrapText="1"/>
    </xf>
    <xf numFmtId="0" fontId="0" fillId="6" borderId="0" xfId="0" applyFill="1" applyAlignment="1">
      <alignment horizontal="center" wrapText="1"/>
    </xf>
    <xf numFmtId="0" fontId="1" fillId="17" borderId="0" xfId="0" applyFont="1" applyFill="1" applyAlignment="1">
      <alignment horizontal="left" wrapText="1"/>
    </xf>
  </cellXfs>
  <cellStyles count="5">
    <cellStyle name="Comma" xfId="1" builtinId="3"/>
    <cellStyle name="Comma 2" xfId="3" xr:uid="{5879CE03-922E-421C-A4B2-7D305D483B82}"/>
    <cellStyle name="Hyperlink" xfId="4" builtinId="8"/>
    <cellStyle name="Normal" xfId="0" builtinId="0"/>
    <cellStyle name="Percent" xfId="2" builtinId="5"/>
  </cellStyles>
  <dxfs count="112">
    <dxf>
      <numFmt numFmtId="19" formatCode="dd/mm/yy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19" formatCode="dd/mm/yy"/>
    </dxf>
    <dxf>
      <numFmt numFmtId="0" formatCode="General"/>
    </dxf>
    <dxf>
      <alignment textRotation="0" wrapText="1" indent="0" justifyLastLine="0" shrinkToFit="0" readingOrder="0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rgb="FFFF0000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rgb="FFC0C0C0"/>
          <bgColor rgb="FFC0C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rgb="FFFFFFFF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B1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powerPivotData" Target="model/item.data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yatri.dsm.dvb@gmail.com" id="{44C98B89-3F31-416A-A092-A60B51B7B3F1}" userId="2dca27a2bfe90ed9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50F59331-F8DC-43EC-99C7-E86D2AF1BD16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  <queryTableField id="6" name="Sourc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8CCE889-26DD-446F-833C-A167EEAD2138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F7EBD18-C214-4DC7-A500-321A5DA057E9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  <queryTableField id="6" name="Sourc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B2B5E173-14EC-46F0-B7CE-150D652EB31F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Population" tableColumnId="3"/>
      <queryTableField id="4" name="Date" tableColumnId="4"/>
      <queryTableField id="5" name="% of world _x000a_population" tableColumnId="5"/>
      <queryTableField id="6" name="Sourc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A0A707F-BE61-4923-9BC7-2516AEE9A124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NATION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6031D-4FE8-470A-9E43-14ADA8EB3963}" name="Rainfall_Table" displayName="Rainfall_Table" ref="A5:C14" totalsRowShown="0" headerRowDxfId="111">
  <autoFilter ref="A5:C14" xr:uid="{8266031D-4FE8-470A-9E43-14ADA8EB3963}"/>
  <tableColumns count="3">
    <tableColumn id="1" xr3:uid="{D02CCEC3-ABA4-4499-9850-3E4763E2310E}" name="Sample" dataDxfId="110"/>
    <tableColumn id="2" xr3:uid="{0ACA9ABC-FBE3-4E27-A4D8-D43DFFEBACAB}" name="Month" dataDxfId="109"/>
    <tableColumn id="3" xr3:uid="{AFEE2CDC-A938-4DAA-B9C2-AA588B611C46}" name="Rainfall (mm)" dataDxfId="10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F5318F-5896-4963-B40E-CD013E4EE0B5}" name="Table2" displayName="Table2" ref="A6:C20" totalsRowShown="0" headerRowDxfId="107" headerRowBorderDxfId="106" tableBorderDxfId="105" totalsRowBorderDxfId="104">
  <autoFilter ref="A6:C20" xr:uid="{DBF5318F-5896-4963-B40E-CD013E4EE0B5}"/>
  <tableColumns count="3">
    <tableColumn id="1" xr3:uid="{45ECA0BC-6FCC-44C5-A7CB-947D75156052}" name="Account Number" dataDxfId="103"/>
    <tableColumn id="2" xr3:uid="{51E8263A-C0BA-4D33-A8E3-AFAFBD864FEC}" name="Currency" dataDxfId="102"/>
    <tableColumn id="3" xr3:uid="{A190C242-E404-46D5-841D-69FE9A4509F0}" name="Amount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44C78C-1840-4AA1-ABEE-79BA16F655A3}" name="Table3" displayName="Table3" ref="A9:F13" totalsRowShown="0" headerRowDxfId="100" dataDxfId="99">
  <autoFilter ref="A9:F13" xr:uid="{F844C78C-1840-4AA1-ABEE-79BA16F655A3}"/>
  <tableColumns count="6">
    <tableColumn id="1" xr3:uid="{71C44028-B2B8-479E-B81A-89F3EDBC1D15}" name="Column1" dataDxfId="98"/>
    <tableColumn id="2" xr3:uid="{8EB26EC3-DA35-4C62-85D1-D8E4582A9BF2}" name="Test 1" dataDxfId="97"/>
    <tableColumn id="3" xr3:uid="{88D5D56A-145E-4B4F-8C82-D562E870B664}" name="Test 2" dataDxfId="96"/>
    <tableColumn id="4" xr3:uid="{7B0E663F-B29B-4FF5-BA29-3D3A43508676}" name="Test 3" dataDxfId="95"/>
    <tableColumn id="5" xr3:uid="{B4A2E9F2-5EBB-43D4-A7AF-165E5930A717}" name="Test 4" dataDxfId="94"/>
    <tableColumn id="6" xr3:uid="{5F035BC9-E8A4-4E69-A467-F791F528C8C4}" name="RESULT" dataDxfId="93">
      <calculatedColumnFormula>IF( MIN(Table3[[#This Row],[Test 1]:[Test 4]]) &lt; 50, "FAIL", "PASS" 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3B77C5-9F99-4504-AB08-93265BEED9B2}" name="regionwise_Agegroups_TelAviv" displayName="regionwise_Agegroups_TelAviv" ref="B26:G184" totalsRowShown="0" headerRowDxfId="92" headerRowBorderDxfId="91" tableBorderDxfId="90" totalsRowBorderDxfId="89">
  <autoFilter ref="B26:G184" xr:uid="{F83B77C5-9F99-4504-AB08-93265BEED9B2}"/>
  <tableColumns count="6">
    <tableColumn id="1" xr3:uid="{1522030C-2311-46D4-B70C-CBDCDF75B64A}" name="City" dataDxfId="88"/>
    <tableColumn id="2" xr3:uid="{685F5E0C-CC15-4D99-B6E2-B35144C6FBF5}" name="Region" dataDxfId="87"/>
    <tableColumn id="3" xr3:uid="{CDC64024-0389-47D6-A2D2-AFBD6A223724}" name="0-19" dataDxfId="86"/>
    <tableColumn id="4" xr3:uid="{DDFB7678-F938-4A3E-9877-A1317DE6D891}" name="25-49" dataDxfId="85"/>
    <tableColumn id="5" xr3:uid="{B5663C3A-8179-471C-ADC0-3909B519F832}" name="50-75+" dataDxfId="84"/>
    <tableColumn id="6" xr3:uid="{B7218111-2152-4FBA-963E-02E64A2D472E}" name="TOTAL " dataDxfId="83">
      <calculatedColumnFormula>SUM(regionwise_Agegroups_TelAviv[[#This Row],[0-19]:[50-75+]])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B63317-7BE7-452A-865B-3A7AD3A88D2D}" name="Countries_and_dependencies_by_population_edit" displayName="Countries_and_dependencies_by_population_edit" ref="A1:F248" totalsRowShown="0" headerRowDxfId="82" dataDxfId="80" headerRowBorderDxfId="81" tableBorderDxfId="79" totalsRowBorderDxfId="78">
  <tableColumns count="6">
    <tableColumn id="7" xr3:uid="{A208EEBE-3AED-472B-ADDE-198D5657614E}" name="Rank" dataDxfId="77"/>
    <tableColumn id="8" xr3:uid="{C3A19F9E-D660-4169-9C40-C1DA54D7864E}" name="Country (or dependent territory)" dataDxfId="76"/>
    <tableColumn id="9" xr3:uid="{E105C4E2-FE8E-47D3-87BA-83606CAD09D3}" name="Population" dataDxfId="75"/>
    <tableColumn id="10" xr3:uid="{DC151191-4823-4527-ABC8-E88F02A5DFBF}" name="Date" dataDxfId="74"/>
    <tableColumn id="11" xr3:uid="{ACE607BB-009D-4192-BC83-2313A973D727}" name="% of world _x000a_population" dataDxfId="73"/>
    <tableColumn id="12" xr3:uid="{B88518E9-859D-4C49-BA9F-3781306535C2}" name="Source" dataDxfId="7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993745-D2AB-460A-A2B4-FF1A53F96C32}" name="Table_changed_FirstRow_toHeaders" displayName="Table_changed_FirstRow_toHeaders" ref="O1:T248" tableType="queryTable" totalsRowShown="0">
  <autoFilter ref="O1:T248" xr:uid="{C4993745-D2AB-460A-A2B4-FF1A53F96C32}"/>
  <tableColumns count="6">
    <tableColumn id="1" xr3:uid="{D3C57FEE-06A5-45A4-BC22-437BE06AA876}" uniqueName="1" name="Rank" queryTableFieldId="1"/>
    <tableColumn id="2" xr3:uid="{866B9A25-9628-4D23-B6B4-1240B5CBA8FA}" uniqueName="2" name="Country (or dependent territory)" queryTableFieldId="2" dataDxfId="71"/>
    <tableColumn id="3" xr3:uid="{A179A451-BE3C-46E7-8CB6-EF99B896ECE9}" uniqueName="3" name="Population" queryTableFieldId="3"/>
    <tableColumn id="4" xr3:uid="{C440151F-5ECF-44AD-BE8C-6CB12EB75FDB}" uniqueName="4" name="Date" queryTableFieldId="4" dataDxfId="70"/>
    <tableColumn id="5" xr3:uid="{F40BA8B3-CC77-4487-BD44-2D80B20F9945}" uniqueName="5" name="% of world _x000a_population" queryTableFieldId="5"/>
    <tableColumn id="6" xr3:uid="{351DA44D-AE4D-4DFA-920F-77F0C3D46624}" uniqueName="6" name="Source" queryTableFieldId="6" dataDxfId="6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D4853E-D036-4754-A3DA-D1C0FD0B48FA}" name="Countries_and_dependencies_by_population_edit8" displayName="Countries_and_dependencies_by_population_edit8" ref="A1:F248" totalsRowShown="0" headerRowDxfId="68" dataDxfId="66" headerRowBorderDxfId="67" tableBorderDxfId="65" totalsRowBorderDxfId="64">
  <tableColumns count="6">
    <tableColumn id="7" xr3:uid="{872D770F-4EB2-47E7-9267-8FA7B0F2B182}" name="Rank" dataDxfId="63"/>
    <tableColumn id="8" xr3:uid="{14E8A9CE-5CAB-443D-B5DD-8374C71C68D8}" name="Country (or dependent territory)" dataDxfId="62"/>
    <tableColumn id="9" xr3:uid="{F3F773D8-3E44-4E5D-98E8-E59D05FCA1F8}" name="Population" dataDxfId="61"/>
    <tableColumn id="10" xr3:uid="{E8B26E0E-18EF-44E7-A8A1-F62851135B5D}" name="Date" dataDxfId="60"/>
    <tableColumn id="11" xr3:uid="{59849B80-584E-4ADB-9959-58CE155A547F}" name="% of world _x000a_population" dataDxfId="59"/>
    <tableColumn id="12" xr3:uid="{E106E7E0-193B-4726-B848-CEB5157EB93A}" name="Source" dataDxfId="5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542C576-0E48-4325-AC23-08E5C999CB0B}" name="Remove_Source_column_Table" displayName="Remove_Source_column_Table" ref="N1:R248" tableType="queryTable" totalsRowShown="0">
  <autoFilter ref="N1:R248" xr:uid="{0542C576-0E48-4325-AC23-08E5C999CB0B}"/>
  <tableColumns count="5">
    <tableColumn id="1" xr3:uid="{FC075301-FF19-4DE5-B15A-55A9B4EE31BF}" uniqueName="1" name="Rank" queryTableFieldId="1"/>
    <tableColumn id="2" xr3:uid="{026A907D-A430-42E7-BD2F-6D5431778A07}" uniqueName="2" name="Country (or dependent territory)" queryTableFieldId="2" dataDxfId="57"/>
    <tableColumn id="3" xr3:uid="{E07CDC30-52C4-425E-8365-BAB91BB5D8B2}" uniqueName="3" name="Population" queryTableFieldId="3"/>
    <tableColumn id="4" xr3:uid="{9CD88E1E-0CDB-43E7-B644-1D6C636ECDC0}" uniqueName="4" name="Date" queryTableFieldId="4" dataDxfId="56"/>
    <tableColumn id="5" xr3:uid="{D67AE6B1-83D3-4356-9BB6-1D9711BD0C87}" uniqueName="5" name="% of world _x000a_population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461729-84DB-4256-837B-E146D12B64E2}" name="Countries_and_dependencies_by_population_edit810" displayName="Countries_and_dependencies_by_population_edit810" ref="A1:F248" totalsRowShown="0" headerRowDxfId="55" dataDxfId="53" headerRowBorderDxfId="54" tableBorderDxfId="52" totalsRowBorderDxfId="51">
  <tableColumns count="6">
    <tableColumn id="7" xr3:uid="{FD1C855D-D4BD-41EE-8D1E-D455B2A41D67}" name="Rank" dataDxfId="50"/>
    <tableColumn id="8" xr3:uid="{7EC9D188-216A-4BB4-8861-A573F5D0B51F}" name="Country (or dependent territory)" dataDxfId="49"/>
    <tableColumn id="9" xr3:uid="{BDFFD319-BD3F-405A-A935-6677487C1F85}" name="Population" dataDxfId="48"/>
    <tableColumn id="10" xr3:uid="{E74F502E-714E-40D4-877E-CF802CDD8D8F}" name="Date" dataDxfId="47"/>
    <tableColumn id="11" xr3:uid="{3B6E4A66-D7AB-4A5A-B737-948B2C24C870}" name="% of world _x000a_population" dataDxfId="46"/>
    <tableColumn id="12" xr3:uid="{1CE66497-38FB-4B25-A23E-20BB71F8E2B9}" name="Source" dataDxfId="4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342F9A-6BFA-407F-8A65-6956F7FCE129}" name="_D1" displayName="_D1" ref="N1:S248" totalsRowShown="0" headerRowDxfId="44">
  <autoFilter ref="N1:S248" xr:uid="{B3342F9A-6BFA-407F-8A65-6956F7FCE129}"/>
  <tableColumns count="6">
    <tableColumn id="1" xr3:uid="{7FB517AC-1DC5-4FB5-BF4D-8DAA70DD4D1A}" name="Rank"/>
    <tableColumn id="2" xr3:uid="{C65D4182-D410-4012-AE23-D7F00A081BA2}" name="Country (or dependent territory)" dataDxfId="43"/>
    <tableColumn id="3" xr3:uid="{EAFF4C49-EE74-407F-B38E-47B513204C16}" name="Population"/>
    <tableColumn id="4" xr3:uid="{397B8254-6A27-4219-AEA2-310928821F3B}" name="Date" dataDxfId="42"/>
    <tableColumn id="5" xr3:uid="{DF142D0B-58F1-45B1-9EFC-492EF7362EE7}" name="% of world _x000a_population"/>
    <tableColumn id="6" xr3:uid="{C2670F56-EA0C-4F45-8E1B-5423781DB31B}" name="Source" dataDxfId="4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1D538D-5666-4EE5-B9F5-A533C938EBD0}" name="Countries_and_dependencies_by_population_edit81012" displayName="Countries_and_dependencies_by_population_edit81012" ref="A1:F248" totalsRowShown="0" headerRowDxfId="40" dataDxfId="38" headerRowBorderDxfId="39" tableBorderDxfId="37" totalsRowBorderDxfId="36">
  <tableColumns count="6">
    <tableColumn id="7" xr3:uid="{D2FB351C-5D60-44D2-BDDE-A2F59B3F055E}" name="Rank" dataDxfId="35"/>
    <tableColumn id="8" xr3:uid="{4264F748-57A8-4EA9-B32F-226C57590ED0}" name="Country (or dependent territory)" dataDxfId="34"/>
    <tableColumn id="9" xr3:uid="{5BFF2E06-D5D8-4AA4-8C2F-4693DF2879D1}" name="Population" dataDxfId="33"/>
    <tableColumn id="10" xr3:uid="{AC4136DA-F598-4361-AAA4-887A604761C2}" name="Date" dataDxfId="32"/>
    <tableColumn id="11" xr3:uid="{992B3B57-803B-4CF4-9842-6E254F7C84C2}" name="% of world _x000a_population" dataDxfId="31"/>
    <tableColumn id="12" xr3:uid="{89300664-3F8E-40CA-BCB0-B0371846DE53}" name="Source" dataDxfId="3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BAFB662-3756-4842-867F-3582F624E8D3}" name="Pupulation_Whole_number_Table" displayName="Pupulation_Whole_number_Table" ref="N1:S248" tableType="queryTable" totalsRowShown="0">
  <autoFilter ref="N1:S248" xr:uid="{CBAFB662-3756-4842-867F-3582F624E8D3}"/>
  <tableColumns count="6">
    <tableColumn id="1" xr3:uid="{69EABEF8-E996-4D27-AAAD-FA37F4353558}" uniqueName="1" name="Rank" queryTableFieldId="1"/>
    <tableColumn id="2" xr3:uid="{3B882749-A420-4341-8A29-B70167983799}" uniqueName="2" name="Country (or dependent territory)" queryTableFieldId="2" dataDxfId="29"/>
    <tableColumn id="3" xr3:uid="{1A3CA9C1-0D3A-4999-8CB2-2683FA3B3784}" uniqueName="3" name="Population" queryTableFieldId="3"/>
    <tableColumn id="4" xr3:uid="{28D85868-759D-4B7A-B33F-42632E9EED52}" uniqueName="4" name="Date" queryTableFieldId="4" dataDxfId="28"/>
    <tableColumn id="5" xr3:uid="{655921C1-C313-4566-B6F5-57CE909039A5}" uniqueName="5" name="% of world _x000a_population" queryTableFieldId="5"/>
    <tableColumn id="6" xr3:uid="{578EC1F5-9E50-4EED-A68C-16CF6B8944B9}" uniqueName="6" name="Source" queryTableFieldId="6" dataDxfId="2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3A776C7-6395-4341-8475-7259EAD1C63D}" name="Countries_and_dependencies_by_population_edit8101214" displayName="Countries_and_dependencies_by_population_edit8101214" ref="A1:F248" totalsRowShown="0" headerRowDxfId="26" dataDxfId="24" headerRowBorderDxfId="25" tableBorderDxfId="23" totalsRowBorderDxfId="22">
  <tableColumns count="6">
    <tableColumn id="7" xr3:uid="{4F2CBE56-E38A-43C5-BEBF-4E0D05D5ADB7}" name="Rank" dataDxfId="21"/>
    <tableColumn id="8" xr3:uid="{E59D456F-D6B7-4683-B808-C9D22546818A}" name="Country (or dependent territory)" dataDxfId="20"/>
    <tableColumn id="9" xr3:uid="{0A068492-C28B-4C4D-B4D5-A78B917AABCF}" name="Population" dataDxfId="19"/>
    <tableColumn id="10" xr3:uid="{01D681FD-B41F-474F-92D7-7B90320A3AD7}" name="Date" dataDxfId="18"/>
    <tableColumn id="11" xr3:uid="{73B064BE-EC63-475F-A454-5F2AA2498DF3}" name="% of world _x000a_population" dataDxfId="17"/>
    <tableColumn id="12" xr3:uid="{590F1A62-5D64-4643-9D67-24F63D8B5564}" name="Source" dataDxfId="1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2F030DB-F8AF-43D7-871D-3E439D5F236D}" name="Rename_Country_to_Nation_Table" displayName="Rename_Country_to_Nation_Table" ref="N1:S248" tableType="queryTable" totalsRowShown="0">
  <autoFilter ref="N1:S248" xr:uid="{A2F030DB-F8AF-43D7-871D-3E439D5F236D}"/>
  <tableColumns count="6">
    <tableColumn id="1" xr3:uid="{6048FCD0-4DA2-4E80-8123-A4E02744FDBA}" uniqueName="1" name="Rank" queryTableFieldId="1"/>
    <tableColumn id="2" xr3:uid="{F5659175-51BE-4B9C-A13A-F3571F58877B}" uniqueName="2" name="NATION" queryTableFieldId="2" dataDxfId="15"/>
    <tableColumn id="3" xr3:uid="{E132E312-D3F0-4FE7-AEA4-BCA457682DCA}" uniqueName="3" name="Population" queryTableFieldId="3"/>
    <tableColumn id="4" xr3:uid="{C86E090B-5D81-4B2E-A8E7-ED1CE8163B88}" uniqueName="4" name="Date" queryTableFieldId="4" dataDxfId="14"/>
    <tableColumn id="5" xr3:uid="{CAF1F3BC-6F54-47E4-AE81-A55BD06C7134}" uniqueName="5" name="% of world _x000a_population" queryTableFieldId="5"/>
    <tableColumn id="6" xr3:uid="{B51F63EB-47FB-488A-B6E9-30738B8AC796}" uniqueName="6" name="Source" queryTableFieldId="6" dataDxfId="1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8C6E58-4C89-42EC-AA3C-5EF27D7623A6}" name="Countries_and_dependencies_by_population_edit810121416" displayName="Countries_and_dependencies_by_population_edit810121416" ref="A1:F248" totalsRowShown="0" headerRowDxfId="12" dataDxfId="10" headerRowBorderDxfId="11" tableBorderDxfId="9" totalsRowBorderDxfId="8">
  <tableColumns count="6">
    <tableColumn id="7" xr3:uid="{CAC1E0A7-A93E-4BCE-9C43-6863CE2C44F1}" name="Rank" dataDxfId="7"/>
    <tableColumn id="8" xr3:uid="{030F8CFD-E8AB-4334-BF54-4A6F7552EB89}" name="Country (or dependent territory)" dataDxfId="6"/>
    <tableColumn id="9" xr3:uid="{FDC3B8FF-F107-43EE-8CC1-8E97774985B6}" name="Population" dataDxfId="5"/>
    <tableColumn id="10" xr3:uid="{43CF2BBE-10B3-4CD5-8F05-2B7A634B60E6}" name="Date" dataDxfId="4"/>
    <tableColumn id="11" xr3:uid="{4AF267FD-7266-4E6E-8566-A635BB37C767}" name="% of world _x000a_population" dataDxfId="3"/>
    <tableColumn id="12" xr3:uid="{16DC87F9-A1F9-40A9-948C-E1C2B5FC37A0}" name="Source" dataDxfId="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CBA8B2D-4AC1-4D0C-8CFE-BB0DFB1CAA04}" name="Other_Changes_Table" displayName="Other_Changes_Table" ref="N1:R248" tableType="queryTable" totalsRowShown="0">
  <autoFilter ref="N1:R248" xr:uid="{1CBA8B2D-4AC1-4D0C-8CFE-BB0DFB1CAA04}"/>
  <tableColumns count="5">
    <tableColumn id="1" xr3:uid="{3E112E2A-4BDF-4A19-95DC-4633A3DD999E}" uniqueName="1" name="Rank" queryTableFieldId="1"/>
    <tableColumn id="2" xr3:uid="{CBA6B921-C259-4E6E-9910-15262ACC308C}" uniqueName="2" name="NATION" queryTableFieldId="2" dataDxfId="1"/>
    <tableColumn id="3" xr3:uid="{5AF39447-B237-41C1-AA37-E5E1BDBEDAFA}" uniqueName="3" name="Population" queryTableFieldId="3"/>
    <tableColumn id="4" xr3:uid="{196E5C3C-DEF9-4BE5-B7F0-860A037AACC4}" uniqueName="4" name="Date" queryTableFieldId="4" dataDxfId="0"/>
    <tableColumn id="5" xr3:uid="{7A014BA6-3482-45E3-ABA8-366B40FEE085}" uniqueName="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23-12-07T08:37:51.33" personId="{44C98B89-3F31-416A-A092-A60B51B7B3F1}" id="{FC39D21E-FC64-4313-891A-137042889971}">
    <text>This column is added by me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711C-BAF8-442C-A0A9-7BCF0EAC3E48}">
  <dimension ref="A1:F22"/>
  <sheetViews>
    <sheetView tabSelected="1" workbookViewId="0">
      <selection activeCell="I14" sqref="I14"/>
    </sheetView>
  </sheetViews>
  <sheetFormatPr defaultRowHeight="14.4" x14ac:dyDescent="0.3"/>
  <cols>
    <col min="1" max="1" width="2" bestFit="1" customWidth="1"/>
    <col min="2" max="2" width="47.21875" bestFit="1" customWidth="1"/>
    <col min="3" max="3" width="5.88671875" bestFit="1" customWidth="1"/>
    <col min="4" max="4" width="6.77734375" bestFit="1" customWidth="1"/>
  </cols>
  <sheetData>
    <row r="1" spans="1:6" ht="25.8" x14ac:dyDescent="0.5">
      <c r="A1" s="163" t="s">
        <v>20</v>
      </c>
      <c r="B1" s="163"/>
      <c r="C1" s="163"/>
      <c r="D1" s="163"/>
    </row>
    <row r="3" spans="1:6" x14ac:dyDescent="0.3">
      <c r="A3" s="8"/>
      <c r="B3" s="9" t="s">
        <v>0</v>
      </c>
      <c r="C3" s="9" t="s">
        <v>1</v>
      </c>
      <c r="D3" s="9" t="s">
        <v>2</v>
      </c>
      <c r="E3" s="8"/>
      <c r="F3" s="8"/>
    </row>
    <row r="4" spans="1:6" x14ac:dyDescent="0.3">
      <c r="B4" s="1" t="s">
        <v>3</v>
      </c>
      <c r="C4" s="1" t="s">
        <v>4</v>
      </c>
      <c r="D4" s="1">
        <v>43</v>
      </c>
    </row>
    <row r="5" spans="1:6" x14ac:dyDescent="0.3">
      <c r="B5" s="1" t="s">
        <v>3</v>
      </c>
      <c r="C5" s="1" t="s">
        <v>5</v>
      </c>
      <c r="D5" s="1">
        <v>59</v>
      </c>
    </row>
    <row r="6" spans="1:6" x14ac:dyDescent="0.3">
      <c r="B6" s="1" t="s">
        <v>3</v>
      </c>
      <c r="C6" s="1" t="s">
        <v>6</v>
      </c>
      <c r="D6" s="1">
        <v>72</v>
      </c>
    </row>
    <row r="7" spans="1:6" x14ac:dyDescent="0.3">
      <c r="B7" s="2" t="s">
        <v>7</v>
      </c>
      <c r="C7" s="2" t="s">
        <v>8</v>
      </c>
      <c r="D7" s="2">
        <v>119</v>
      </c>
    </row>
    <row r="8" spans="1:6" x14ac:dyDescent="0.3">
      <c r="B8" s="2" t="s">
        <v>7</v>
      </c>
      <c r="C8" s="2" t="s">
        <v>9</v>
      </c>
      <c r="D8" s="2">
        <v>175</v>
      </c>
    </row>
    <row r="9" spans="1:6" x14ac:dyDescent="0.3">
      <c r="B9" s="2" t="s">
        <v>7</v>
      </c>
      <c r="C9" s="2" t="s">
        <v>10</v>
      </c>
      <c r="D9" s="2">
        <v>192</v>
      </c>
    </row>
    <row r="10" spans="1:6" x14ac:dyDescent="0.3">
      <c r="B10" s="3" t="s">
        <v>11</v>
      </c>
      <c r="C10" s="3" t="s">
        <v>12</v>
      </c>
      <c r="D10" s="3">
        <v>240</v>
      </c>
    </row>
    <row r="11" spans="1:6" x14ac:dyDescent="0.3">
      <c r="B11" s="3" t="s">
        <v>11</v>
      </c>
      <c r="C11" s="3" t="s">
        <v>13</v>
      </c>
      <c r="D11" s="3">
        <v>405</v>
      </c>
    </row>
    <row r="12" spans="1:6" x14ac:dyDescent="0.3">
      <c r="B12" s="3" t="s">
        <v>11</v>
      </c>
      <c r="C12" s="3" t="s">
        <v>14</v>
      </c>
      <c r="D12" s="3">
        <v>522</v>
      </c>
    </row>
    <row r="14" spans="1:6" x14ac:dyDescent="0.3">
      <c r="B14" s="4" t="s">
        <v>15</v>
      </c>
    </row>
    <row r="15" spans="1:6" ht="43.8" thickBot="1" x14ac:dyDescent="0.35">
      <c r="D15" s="13" t="s">
        <v>41</v>
      </c>
      <c r="E15" s="13" t="s">
        <v>40</v>
      </c>
    </row>
    <row r="16" spans="1:6" ht="15" thickBot="1" x14ac:dyDescent="0.35">
      <c r="A16" s="5">
        <v>1</v>
      </c>
      <c r="B16" s="5" t="s">
        <v>16</v>
      </c>
      <c r="D16" s="6">
        <f>AVERAGE(D4:D6)</f>
        <v>58</v>
      </c>
      <c r="E16">
        <f>(D4+D5+D6)/3</f>
        <v>58</v>
      </c>
    </row>
    <row r="17" spans="1:5" ht="15" thickBot="1" x14ac:dyDescent="0.35"/>
    <row r="18" spans="1:5" ht="15" thickBot="1" x14ac:dyDescent="0.35">
      <c r="A18" s="5">
        <v>2</v>
      </c>
      <c r="B18" s="5" t="s">
        <v>17</v>
      </c>
      <c r="D18" s="6">
        <f>AVERAGE(D7:D9)</f>
        <v>162</v>
      </c>
      <c r="E18">
        <f>(D7+D8+D9)/3</f>
        <v>162</v>
      </c>
    </row>
    <row r="19" spans="1:5" ht="15" thickBot="1" x14ac:dyDescent="0.35"/>
    <row r="20" spans="1:5" ht="15" thickBot="1" x14ac:dyDescent="0.35">
      <c r="A20" s="5">
        <v>3</v>
      </c>
      <c r="B20" s="5" t="s">
        <v>18</v>
      </c>
      <c r="D20" s="6">
        <f>AVERAGE(D10:D12)</f>
        <v>389</v>
      </c>
      <c r="E20">
        <f>(D10+D11+D12)/3</f>
        <v>389</v>
      </c>
    </row>
    <row r="21" spans="1:5" ht="15" thickBot="1" x14ac:dyDescent="0.35"/>
    <row r="22" spans="1:5" ht="15" thickBot="1" x14ac:dyDescent="0.35">
      <c r="A22" s="5">
        <v>4</v>
      </c>
      <c r="B22" s="5" t="s">
        <v>19</v>
      </c>
      <c r="D22" s="7">
        <f>AVERAGE(D4:D12)</f>
        <v>203</v>
      </c>
      <c r="E22">
        <f>(D4+D5+D6+D7+D8+D9+D10+D11+D12)/9</f>
        <v>203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4F3F-9516-428B-AA5C-F2702DE1E000}">
  <dimension ref="A1:D26"/>
  <sheetViews>
    <sheetView workbookViewId="0">
      <selection sqref="A1:D1"/>
    </sheetView>
  </sheetViews>
  <sheetFormatPr defaultRowHeight="14.4" x14ac:dyDescent="0.3"/>
  <cols>
    <col min="1" max="1" width="99" bestFit="1" customWidth="1"/>
    <col min="2" max="2" width="8.6640625" customWidth="1"/>
    <col min="3" max="3" width="14.21875" customWidth="1"/>
  </cols>
  <sheetData>
    <row r="1" spans="1:4" ht="25.8" x14ac:dyDescent="0.5">
      <c r="A1" s="163" t="s">
        <v>21</v>
      </c>
      <c r="B1" s="163"/>
      <c r="C1" s="163"/>
      <c r="D1" s="163"/>
    </row>
    <row r="3" spans="1:4" x14ac:dyDescent="0.3">
      <c r="A3" s="5" t="s">
        <v>22</v>
      </c>
    </row>
    <row r="4" spans="1:4" x14ac:dyDescent="0.3">
      <c r="A4" s="5" t="s">
        <v>23</v>
      </c>
    </row>
    <row r="5" spans="1:4" x14ac:dyDescent="0.3">
      <c r="A5" s="4" t="s">
        <v>24</v>
      </c>
      <c r="B5" s="4" t="s">
        <v>25</v>
      </c>
      <c r="C5" s="4" t="s">
        <v>26</v>
      </c>
    </row>
    <row r="6" spans="1:4" x14ac:dyDescent="0.3">
      <c r="A6" s="5" t="s">
        <v>27</v>
      </c>
      <c r="B6" s="10">
        <v>43101</v>
      </c>
      <c r="C6" s="5">
        <v>152</v>
      </c>
    </row>
    <row r="7" spans="1:4" x14ac:dyDescent="0.3">
      <c r="A7" s="5" t="s">
        <v>28</v>
      </c>
      <c r="B7" s="10">
        <v>43101</v>
      </c>
      <c r="C7" s="5">
        <v>171</v>
      </c>
    </row>
    <row r="8" spans="1:4" x14ac:dyDescent="0.3">
      <c r="A8" s="5" t="s">
        <v>29</v>
      </c>
      <c r="B8" s="10">
        <v>43101</v>
      </c>
      <c r="C8" s="5">
        <v>110</v>
      </c>
    </row>
    <row r="9" spans="1:4" x14ac:dyDescent="0.3">
      <c r="A9" s="5" t="s">
        <v>30</v>
      </c>
      <c r="B9" s="10">
        <v>43132</v>
      </c>
      <c r="C9" s="5">
        <v>173</v>
      </c>
    </row>
    <row r="10" spans="1:4" x14ac:dyDescent="0.3">
      <c r="A10" s="5" t="s">
        <v>31</v>
      </c>
      <c r="B10" s="10">
        <v>43132</v>
      </c>
      <c r="C10" s="5">
        <v>128</v>
      </c>
    </row>
    <row r="11" spans="1:4" x14ac:dyDescent="0.3">
      <c r="A11" s="5" t="s">
        <v>32</v>
      </c>
      <c r="B11" s="10">
        <v>43132</v>
      </c>
      <c r="C11" s="5">
        <v>107</v>
      </c>
    </row>
    <row r="12" spans="1:4" x14ac:dyDescent="0.3">
      <c r="A12" s="5" t="s">
        <v>33</v>
      </c>
      <c r="B12" s="10">
        <v>43160</v>
      </c>
      <c r="C12" s="5">
        <v>213</v>
      </c>
    </row>
    <row r="13" spans="1:4" x14ac:dyDescent="0.3">
      <c r="A13" s="5" t="s">
        <v>34</v>
      </c>
      <c r="B13" s="10">
        <v>43160</v>
      </c>
      <c r="C13" s="5">
        <v>238</v>
      </c>
    </row>
    <row r="14" spans="1:4" x14ac:dyDescent="0.3">
      <c r="A14" s="5" t="s">
        <v>35</v>
      </c>
      <c r="B14" s="10">
        <v>43160</v>
      </c>
      <c r="C14" s="5">
        <v>131</v>
      </c>
    </row>
    <row r="16" spans="1:4" x14ac:dyDescent="0.3">
      <c r="A16" s="5" t="s">
        <v>36</v>
      </c>
    </row>
    <row r="17" spans="1:3" ht="28.8" x14ac:dyDescent="0.3">
      <c r="B17" s="13" t="s">
        <v>41</v>
      </c>
      <c r="C17" s="13" t="s">
        <v>40</v>
      </c>
    </row>
    <row r="18" spans="1:3" x14ac:dyDescent="0.3">
      <c r="A18" s="10">
        <v>43101</v>
      </c>
      <c r="B18" s="11">
        <f>AVERAGE(C6:C8)</f>
        <v>144.33333333333334</v>
      </c>
      <c r="C18" s="5">
        <f xml:space="preserve"> (C6+C7+C8)/3</f>
        <v>144.33333333333334</v>
      </c>
    </row>
    <row r="19" spans="1:3" x14ac:dyDescent="0.3">
      <c r="A19" s="10">
        <v>43132</v>
      </c>
      <c r="B19" s="11">
        <f>AVERAGE(C9:C11)</f>
        <v>136</v>
      </c>
      <c r="C19" s="5">
        <f>(C9+C10+C11)/3</f>
        <v>136</v>
      </c>
    </row>
    <row r="20" spans="1:3" x14ac:dyDescent="0.3">
      <c r="A20" s="10">
        <v>43160</v>
      </c>
      <c r="B20" s="11">
        <f>AVERAGE(C12:C14)</f>
        <v>194</v>
      </c>
      <c r="C20" s="5">
        <f>(C12+C13+C14)/3</f>
        <v>194</v>
      </c>
    </row>
    <row r="23" spans="1:3" x14ac:dyDescent="0.3">
      <c r="A23" s="5" t="s">
        <v>37</v>
      </c>
    </row>
    <row r="25" spans="1:3" x14ac:dyDescent="0.3">
      <c r="A25" s="5" t="s">
        <v>38</v>
      </c>
      <c r="B25" s="11">
        <f>(C6+C7+C8+C9+C10+C11+C12+C13+C14)/9</f>
        <v>158.11111111111111</v>
      </c>
      <c r="C25" s="5"/>
    </row>
    <row r="26" spans="1:3" x14ac:dyDescent="0.3">
      <c r="A26" s="5" t="s">
        <v>39</v>
      </c>
      <c r="B26" s="11">
        <f>AVERAGE(Rainfall_Table[Rainfall (mm)])</f>
        <v>158.11111111111111</v>
      </c>
      <c r="C26" s="5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6C6F-6BF6-49D9-916B-044071F707AD}">
  <dimension ref="A1:D31"/>
  <sheetViews>
    <sheetView workbookViewId="0">
      <selection sqref="A1:D1"/>
    </sheetView>
  </sheetViews>
  <sheetFormatPr defaultRowHeight="14.4" x14ac:dyDescent="0.3"/>
  <cols>
    <col min="1" max="1" width="30" customWidth="1"/>
    <col min="2" max="2" width="58.44140625" bestFit="1" customWidth="1"/>
    <col min="3" max="3" width="45" customWidth="1"/>
  </cols>
  <sheetData>
    <row r="1" spans="1:4" ht="25.8" x14ac:dyDescent="0.5">
      <c r="A1" s="163" t="s">
        <v>59</v>
      </c>
      <c r="B1" s="163"/>
      <c r="C1" s="163"/>
      <c r="D1" s="163"/>
    </row>
    <row r="3" spans="1:4" x14ac:dyDescent="0.3">
      <c r="A3" s="14" t="s">
        <v>42</v>
      </c>
      <c r="B3" s="15"/>
    </row>
    <row r="4" spans="1:4" x14ac:dyDescent="0.3">
      <c r="A4" s="16" t="s">
        <v>43</v>
      </c>
      <c r="B4" s="15"/>
    </row>
    <row r="5" spans="1:4" x14ac:dyDescent="0.3">
      <c r="A5" s="17" t="s">
        <v>44</v>
      </c>
      <c r="B5" s="18" t="s">
        <v>45</v>
      </c>
    </row>
    <row r="6" spans="1:4" x14ac:dyDescent="0.3">
      <c r="A6" s="17" t="s">
        <v>46</v>
      </c>
      <c r="B6" s="19">
        <v>7</v>
      </c>
    </row>
    <row r="7" spans="1:4" x14ac:dyDescent="0.3">
      <c r="A7" s="17" t="s">
        <v>47</v>
      </c>
      <c r="B7" s="19">
        <v>5</v>
      </c>
    </row>
    <row r="8" spans="1:4" x14ac:dyDescent="0.3">
      <c r="A8" s="17" t="s">
        <v>48</v>
      </c>
      <c r="B8" s="19">
        <v>6</v>
      </c>
    </row>
    <row r="9" spans="1:4" x14ac:dyDescent="0.3">
      <c r="A9" s="17" t="s">
        <v>49</v>
      </c>
      <c r="B9" s="19">
        <v>4</v>
      </c>
    </row>
    <row r="10" spans="1:4" x14ac:dyDescent="0.3">
      <c r="A10" s="17" t="s">
        <v>50</v>
      </c>
      <c r="B10" s="19" t="s">
        <v>51</v>
      </c>
    </row>
    <row r="11" spans="1:4" x14ac:dyDescent="0.3">
      <c r="A11" s="17" t="s">
        <v>52</v>
      </c>
      <c r="B11" s="19" t="s">
        <v>53</v>
      </c>
    </row>
    <row r="12" spans="1:4" x14ac:dyDescent="0.3">
      <c r="A12" s="17" t="s">
        <v>54</v>
      </c>
      <c r="B12" s="19" t="s">
        <v>54</v>
      </c>
    </row>
    <row r="13" spans="1:4" x14ac:dyDescent="0.3">
      <c r="A13" s="15"/>
      <c r="B13" s="15"/>
    </row>
    <row r="14" spans="1:4" x14ac:dyDescent="0.3">
      <c r="A14" s="16" t="s">
        <v>55</v>
      </c>
      <c r="B14" s="15"/>
    </row>
    <row r="15" spans="1:4" x14ac:dyDescent="0.3">
      <c r="A15" s="15"/>
      <c r="B15" s="15"/>
    </row>
    <row r="16" spans="1:4" ht="15" thickBot="1" x14ac:dyDescent="0.35">
      <c r="A16" s="20" t="s">
        <v>56</v>
      </c>
      <c r="B16" s="16" t="s">
        <v>57</v>
      </c>
    </row>
    <row r="17" spans="1:3" ht="54" customHeight="1" thickBot="1" x14ac:dyDescent="0.45">
      <c r="A17" s="20" t="s">
        <v>45</v>
      </c>
      <c r="B17" s="21">
        <f>COUNT(B6:B12)</f>
        <v>4</v>
      </c>
      <c r="C17" s="22" t="s">
        <v>60</v>
      </c>
    </row>
    <row r="18" spans="1:3" x14ac:dyDescent="0.3">
      <c r="A18" s="15"/>
      <c r="B18" s="15"/>
      <c r="C18" s="12"/>
    </row>
    <row r="19" spans="1:3" ht="15" thickBot="1" x14ac:dyDescent="0.35">
      <c r="A19" s="20" t="s">
        <v>56</v>
      </c>
      <c r="B19" s="16" t="s">
        <v>58</v>
      </c>
      <c r="C19" s="12"/>
    </row>
    <row r="20" spans="1:3" ht="54" customHeight="1" thickBot="1" x14ac:dyDescent="0.45">
      <c r="A20" s="20" t="s">
        <v>45</v>
      </c>
      <c r="B20" s="21">
        <f>COUNTA(B6:B12)</f>
        <v>7</v>
      </c>
      <c r="C20" s="23" t="s">
        <v>61</v>
      </c>
    </row>
    <row r="21" spans="1:3" x14ac:dyDescent="0.3">
      <c r="C21" s="12"/>
    </row>
    <row r="22" spans="1:3" x14ac:dyDescent="0.3">
      <c r="C22" s="12"/>
    </row>
    <row r="23" spans="1:3" x14ac:dyDescent="0.3">
      <c r="C23" s="12"/>
    </row>
    <row r="24" spans="1:3" x14ac:dyDescent="0.3">
      <c r="C24" s="12"/>
    </row>
    <row r="25" spans="1:3" x14ac:dyDescent="0.3">
      <c r="C25" s="12"/>
    </row>
    <row r="26" spans="1:3" x14ac:dyDescent="0.3">
      <c r="C26" s="12"/>
    </row>
    <row r="27" spans="1:3" x14ac:dyDescent="0.3">
      <c r="C27" s="12"/>
    </row>
    <row r="28" spans="1:3" x14ac:dyDescent="0.3">
      <c r="C28" s="12"/>
    </row>
    <row r="29" spans="1:3" x14ac:dyDescent="0.3">
      <c r="C29" s="12"/>
    </row>
    <row r="30" spans="1:3" x14ac:dyDescent="0.3">
      <c r="C30" s="12"/>
    </row>
    <row r="31" spans="1:3" x14ac:dyDescent="0.3">
      <c r="C31" s="12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9F26-D0C4-4778-9145-D62120C1B0C4}">
  <dimension ref="A1:I33"/>
  <sheetViews>
    <sheetView workbookViewId="0">
      <selection sqref="A1:D1"/>
    </sheetView>
  </sheetViews>
  <sheetFormatPr defaultRowHeight="14.4" x14ac:dyDescent="0.3"/>
  <cols>
    <col min="1" max="4" width="19.77734375" customWidth="1"/>
  </cols>
  <sheetData>
    <row r="1" spans="1:9" ht="25.8" x14ac:dyDescent="0.5">
      <c r="A1" s="163" t="s">
        <v>86</v>
      </c>
      <c r="B1" s="163"/>
      <c r="C1" s="163"/>
      <c r="D1" s="163"/>
    </row>
    <row r="4" spans="1:9" x14ac:dyDescent="0.3">
      <c r="A4" s="24" t="s">
        <v>62</v>
      </c>
      <c r="B4" s="25"/>
      <c r="C4" s="25"/>
      <c r="D4" s="25"/>
      <c r="E4" s="25"/>
      <c r="F4" s="25"/>
      <c r="G4" s="26"/>
      <c r="H4" s="26"/>
      <c r="I4" s="26"/>
    </row>
    <row r="5" spans="1:9" x14ac:dyDescent="0.3">
      <c r="A5" s="24" t="s">
        <v>63</v>
      </c>
      <c r="B5" s="25"/>
      <c r="C5" s="25"/>
      <c r="D5" s="25"/>
      <c r="E5" s="25"/>
      <c r="F5" s="25"/>
      <c r="G5" s="26"/>
      <c r="H5" s="26"/>
      <c r="I5" s="26"/>
    </row>
    <row r="6" spans="1:9" x14ac:dyDescent="0.3">
      <c r="A6" s="33" t="s">
        <v>64</v>
      </c>
      <c r="B6" s="34" t="s">
        <v>65</v>
      </c>
      <c r="C6" s="35" t="s">
        <v>66</v>
      </c>
      <c r="D6" s="25"/>
      <c r="E6" s="25"/>
      <c r="F6" s="25"/>
      <c r="G6" s="26"/>
      <c r="H6" s="26"/>
      <c r="I6" s="26"/>
    </row>
    <row r="7" spans="1:9" ht="36" x14ac:dyDescent="0.3">
      <c r="A7" s="29">
        <v>101</v>
      </c>
      <c r="B7" s="27" t="s">
        <v>67</v>
      </c>
      <c r="C7" s="30">
        <v>78022</v>
      </c>
      <c r="D7" s="25"/>
      <c r="E7" s="25"/>
      <c r="F7" s="25"/>
      <c r="G7" s="26"/>
      <c r="H7" s="26"/>
      <c r="I7" s="26"/>
    </row>
    <row r="8" spans="1:9" x14ac:dyDescent="0.3">
      <c r="A8" s="29">
        <v>102</v>
      </c>
      <c r="B8" s="27" t="s">
        <v>68</v>
      </c>
      <c r="C8" s="30">
        <v>99819</v>
      </c>
      <c r="D8" s="25"/>
      <c r="E8" s="25"/>
      <c r="F8" s="25"/>
      <c r="G8" s="26"/>
      <c r="H8" s="26"/>
      <c r="I8" s="26"/>
    </row>
    <row r="9" spans="1:9" ht="24" x14ac:dyDescent="0.3">
      <c r="A9" s="29">
        <v>103</v>
      </c>
      <c r="B9" s="27" t="s">
        <v>69</v>
      </c>
      <c r="C9" s="31" t="s">
        <v>70</v>
      </c>
      <c r="D9" s="25"/>
      <c r="E9" s="25"/>
      <c r="F9" s="25"/>
      <c r="G9" s="26"/>
      <c r="H9" s="26"/>
      <c r="I9" s="26"/>
    </row>
    <row r="10" spans="1:9" x14ac:dyDescent="0.3">
      <c r="A10" s="29">
        <v>104</v>
      </c>
      <c r="B10" s="27" t="s">
        <v>71</v>
      </c>
      <c r="C10" s="30">
        <v>27522</v>
      </c>
      <c r="D10" s="25"/>
      <c r="E10" s="25"/>
      <c r="F10" s="25"/>
      <c r="G10" s="26"/>
      <c r="H10" s="26"/>
      <c r="I10" s="26"/>
    </row>
    <row r="11" spans="1:9" ht="24" x14ac:dyDescent="0.3">
      <c r="A11" s="29">
        <v>105</v>
      </c>
      <c r="B11" s="27" t="s">
        <v>72</v>
      </c>
      <c r="C11" s="32">
        <v>0</v>
      </c>
      <c r="D11" s="25"/>
      <c r="E11" s="25"/>
      <c r="F11" s="25"/>
      <c r="G11" s="26"/>
      <c r="H11" s="26"/>
      <c r="I11" s="26"/>
    </row>
    <row r="12" spans="1:9" ht="24" x14ac:dyDescent="0.3">
      <c r="A12" s="29">
        <v>106</v>
      </c>
      <c r="B12" s="27" t="s">
        <v>73</v>
      </c>
      <c r="C12" s="40"/>
      <c r="D12" s="25"/>
      <c r="E12" s="25"/>
      <c r="F12" s="25"/>
      <c r="G12" s="26"/>
      <c r="H12" s="26"/>
      <c r="I12" s="26"/>
    </row>
    <row r="13" spans="1:9" ht="24" x14ac:dyDescent="0.3">
      <c r="A13" s="29">
        <v>107</v>
      </c>
      <c r="B13" s="27" t="s">
        <v>74</v>
      </c>
      <c r="C13" s="32">
        <v>0</v>
      </c>
      <c r="D13" s="25"/>
      <c r="E13" s="25"/>
      <c r="F13" s="25"/>
      <c r="G13" s="26"/>
      <c r="H13" s="26"/>
      <c r="I13" s="26"/>
    </row>
    <row r="14" spans="1:9" ht="24" x14ac:dyDescent="0.3">
      <c r="A14" s="29">
        <v>108</v>
      </c>
      <c r="B14" s="27" t="s">
        <v>75</v>
      </c>
      <c r="C14" s="30">
        <v>88041</v>
      </c>
      <c r="D14" s="25"/>
      <c r="E14" s="25"/>
      <c r="F14" s="25"/>
      <c r="G14" s="26"/>
      <c r="H14" s="26"/>
      <c r="I14" s="26"/>
    </row>
    <row r="15" spans="1:9" ht="36" x14ac:dyDescent="0.3">
      <c r="A15" s="29">
        <v>109</v>
      </c>
      <c r="B15" s="27" t="s">
        <v>76</v>
      </c>
      <c r="C15" s="30">
        <v>81831</v>
      </c>
      <c r="D15" s="25"/>
      <c r="E15" s="25"/>
      <c r="F15" s="25"/>
      <c r="G15" s="26"/>
      <c r="H15" s="26"/>
      <c r="I15" s="26"/>
    </row>
    <row r="16" spans="1:9" ht="24" x14ac:dyDescent="0.3">
      <c r="A16" s="29">
        <v>110</v>
      </c>
      <c r="B16" s="27" t="s">
        <v>77</v>
      </c>
      <c r="C16" s="31" t="s">
        <v>70</v>
      </c>
      <c r="D16" s="25"/>
      <c r="E16" s="25"/>
      <c r="F16" s="25"/>
      <c r="G16" s="26"/>
      <c r="H16" s="26"/>
      <c r="I16" s="26"/>
    </row>
    <row r="17" spans="1:9" ht="24" x14ac:dyDescent="0.3">
      <c r="A17" s="29">
        <v>111</v>
      </c>
      <c r="B17" s="27" t="s">
        <v>78</v>
      </c>
      <c r="C17" s="39"/>
      <c r="D17" s="25"/>
      <c r="E17" s="25"/>
      <c r="F17" s="25"/>
      <c r="G17" s="26"/>
      <c r="H17" s="26"/>
      <c r="I17" s="26"/>
    </row>
    <row r="18" spans="1:9" x14ac:dyDescent="0.3">
      <c r="A18" s="29">
        <v>112</v>
      </c>
      <c r="B18" s="27" t="s">
        <v>79</v>
      </c>
      <c r="C18" s="30">
        <v>26624</v>
      </c>
      <c r="D18" s="25"/>
      <c r="E18" s="25"/>
      <c r="F18" s="25"/>
      <c r="G18" s="26"/>
      <c r="H18" s="26"/>
      <c r="I18" s="26"/>
    </row>
    <row r="19" spans="1:9" x14ac:dyDescent="0.3">
      <c r="A19" s="29">
        <v>113</v>
      </c>
      <c r="B19" s="27" t="s">
        <v>80</v>
      </c>
      <c r="C19" s="30">
        <v>92885</v>
      </c>
      <c r="D19" s="25"/>
      <c r="E19" s="25"/>
      <c r="F19" s="25"/>
      <c r="G19" s="26"/>
      <c r="H19" s="26"/>
      <c r="I19" s="26"/>
    </row>
    <row r="20" spans="1:9" ht="24" x14ac:dyDescent="0.3">
      <c r="A20" s="36">
        <v>114</v>
      </c>
      <c r="B20" s="37" t="s">
        <v>81</v>
      </c>
      <c r="C20" s="38">
        <v>0</v>
      </c>
      <c r="D20" s="25"/>
      <c r="E20" s="25"/>
      <c r="F20" s="25"/>
      <c r="G20" s="26"/>
      <c r="H20" s="26"/>
      <c r="I20" s="26"/>
    </row>
    <row r="21" spans="1:9" x14ac:dyDescent="0.3">
      <c r="A21" s="25"/>
      <c r="B21" s="25"/>
      <c r="C21" s="25"/>
      <c r="D21" s="25"/>
      <c r="E21" s="25"/>
      <c r="F21" s="25"/>
      <c r="G21" s="26"/>
      <c r="H21" s="26"/>
      <c r="I21" s="26"/>
    </row>
    <row r="22" spans="1:9" x14ac:dyDescent="0.3">
      <c r="A22" s="24" t="s">
        <v>82</v>
      </c>
      <c r="B22" s="25"/>
      <c r="C22" s="25"/>
      <c r="D22" s="25"/>
      <c r="E22" s="25"/>
      <c r="F22" s="25"/>
      <c r="G22" s="26"/>
      <c r="H22" s="26"/>
      <c r="I22" s="26"/>
    </row>
    <row r="23" spans="1:9" ht="15" thickBot="1" x14ac:dyDescent="0.35">
      <c r="A23" s="24" t="s">
        <v>56</v>
      </c>
      <c r="B23" s="25" t="s">
        <v>83</v>
      </c>
      <c r="C23" s="25"/>
      <c r="D23" s="25"/>
      <c r="E23" s="25"/>
      <c r="F23" s="25"/>
      <c r="G23" s="26"/>
      <c r="H23" s="26"/>
      <c r="I23" s="26"/>
    </row>
    <row r="24" spans="1:9" ht="15" thickBot="1" x14ac:dyDescent="0.35">
      <c r="A24" s="24" t="s">
        <v>45</v>
      </c>
      <c r="B24" s="28">
        <f>COUNT(Table2[Amount])</f>
        <v>10</v>
      </c>
      <c r="C24" s="41" t="s">
        <v>87</v>
      </c>
      <c r="D24" s="25"/>
      <c r="E24" s="25"/>
      <c r="F24" s="25"/>
      <c r="G24" s="26"/>
      <c r="H24" s="26"/>
      <c r="I24" s="26"/>
    </row>
    <row r="25" spans="1:9" x14ac:dyDescent="0.3">
      <c r="A25" s="25"/>
      <c r="B25" s="25"/>
      <c r="C25" s="25"/>
      <c r="D25" s="25"/>
      <c r="E25" s="25"/>
      <c r="F25" s="25"/>
      <c r="G25" s="26"/>
      <c r="H25" s="26"/>
      <c r="I25" s="26"/>
    </row>
    <row r="26" spans="1:9" x14ac:dyDescent="0.3">
      <c r="A26" s="25"/>
      <c r="B26" s="25" t="s">
        <v>84</v>
      </c>
      <c r="C26" s="25"/>
      <c r="D26" s="25"/>
      <c r="E26" s="25"/>
      <c r="F26" s="25"/>
      <c r="G26" s="26"/>
      <c r="H26" s="26"/>
      <c r="I26" s="26"/>
    </row>
    <row r="27" spans="1:9" x14ac:dyDescent="0.3">
      <c r="A27" s="25"/>
      <c r="B27" s="25"/>
      <c r="C27" s="25"/>
      <c r="D27" s="25"/>
      <c r="E27" s="25"/>
      <c r="F27" s="25"/>
      <c r="G27" s="26"/>
      <c r="H27" s="26"/>
      <c r="I27" s="26"/>
    </row>
    <row r="28" spans="1:9" x14ac:dyDescent="0.3">
      <c r="A28" s="25"/>
      <c r="B28" s="25"/>
      <c r="C28" s="25"/>
      <c r="D28" s="25"/>
      <c r="E28" s="25"/>
      <c r="F28" s="25"/>
      <c r="G28" s="26"/>
      <c r="H28" s="26"/>
      <c r="I28" s="26"/>
    </row>
    <row r="29" spans="1:9" ht="15" thickBot="1" x14ac:dyDescent="0.35">
      <c r="A29" s="24" t="s">
        <v>56</v>
      </c>
      <c r="B29" s="25" t="s">
        <v>85</v>
      </c>
      <c r="C29" s="25"/>
      <c r="D29" s="25"/>
      <c r="E29" s="25"/>
      <c r="F29" s="25"/>
      <c r="G29" s="26"/>
      <c r="H29" s="26"/>
      <c r="I29" s="26"/>
    </row>
    <row r="30" spans="1:9" ht="15" thickBot="1" x14ac:dyDescent="0.35">
      <c r="A30" s="24" t="s">
        <v>45</v>
      </c>
      <c r="B30" s="28">
        <f>COUNTA(Table2[Amount])</f>
        <v>12</v>
      </c>
      <c r="C30" s="41" t="s">
        <v>88</v>
      </c>
      <c r="D30" s="25"/>
      <c r="E30" s="25"/>
      <c r="F30" s="25"/>
      <c r="G30" s="26"/>
      <c r="H30" s="26"/>
      <c r="I30" s="26"/>
    </row>
    <row r="31" spans="1:9" x14ac:dyDescent="0.3">
      <c r="A31" s="26"/>
      <c r="B31" s="26"/>
      <c r="C31" s="26"/>
      <c r="D31" s="26"/>
      <c r="E31" s="26"/>
      <c r="F31" s="26"/>
      <c r="G31" s="26"/>
      <c r="H31" s="26"/>
      <c r="I31" s="26"/>
    </row>
    <row r="32" spans="1:9" x14ac:dyDescent="0.3">
      <c r="A32" s="26"/>
      <c r="B32" s="26"/>
      <c r="C32" s="26"/>
      <c r="D32" s="26"/>
      <c r="E32" s="26"/>
      <c r="F32" s="26"/>
      <c r="G32" s="26"/>
      <c r="H32" s="26"/>
      <c r="I32" s="26"/>
    </row>
    <row r="33" spans="1:9" x14ac:dyDescent="0.3">
      <c r="A33" s="26"/>
      <c r="B33" s="26"/>
      <c r="C33" s="26"/>
      <c r="D33" s="26"/>
      <c r="E33" s="26"/>
      <c r="F33" s="26"/>
      <c r="G33" s="26"/>
      <c r="H33" s="26"/>
      <c r="I33" s="26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2BE0-966B-4A1E-8749-F0E21DD6933E}">
  <dimension ref="A1:F30"/>
  <sheetViews>
    <sheetView topLeftCell="A11" workbookViewId="0">
      <selection activeCell="E34" sqref="E34"/>
    </sheetView>
  </sheetViews>
  <sheetFormatPr defaultRowHeight="14.4" x14ac:dyDescent="0.3"/>
  <cols>
    <col min="1" max="1" width="1.88671875" customWidth="1"/>
    <col min="2" max="2" width="63.33203125" bestFit="1" customWidth="1"/>
  </cols>
  <sheetData>
    <row r="1" spans="1:6" ht="25.8" x14ac:dyDescent="0.5">
      <c r="A1" s="163" t="s">
        <v>128</v>
      </c>
      <c r="B1" s="163"/>
      <c r="C1" s="163"/>
      <c r="D1" s="163"/>
    </row>
    <row r="3" spans="1:6" x14ac:dyDescent="0.3">
      <c r="A3" s="15"/>
      <c r="B3" s="16" t="s">
        <v>118</v>
      </c>
      <c r="C3" s="15"/>
      <c r="D3" s="15"/>
      <c r="E3" s="15"/>
      <c r="F3" s="15"/>
    </row>
    <row r="4" spans="1:6" ht="15" thickBot="1" x14ac:dyDescent="0.35">
      <c r="A4" s="15"/>
      <c r="B4" s="15"/>
      <c r="C4" s="15"/>
      <c r="D4" s="15"/>
      <c r="E4" s="15"/>
      <c r="F4" s="15"/>
    </row>
    <row r="5" spans="1:6" x14ac:dyDescent="0.3">
      <c r="A5" s="15"/>
      <c r="B5" s="48"/>
      <c r="C5" s="15"/>
      <c r="D5" s="15"/>
      <c r="E5" s="15"/>
      <c r="F5" s="15"/>
    </row>
    <row r="6" spans="1:6" x14ac:dyDescent="0.3">
      <c r="A6" s="15"/>
      <c r="B6" s="49" t="s">
        <v>119</v>
      </c>
      <c r="C6" s="15"/>
      <c r="D6" s="15"/>
      <c r="E6" s="15"/>
      <c r="F6" s="15"/>
    </row>
    <row r="7" spans="1:6" x14ac:dyDescent="0.3">
      <c r="A7" s="15"/>
      <c r="B7" s="49">
        <v>4</v>
      </c>
      <c r="C7" s="15"/>
      <c r="D7" s="15"/>
      <c r="E7" s="15"/>
      <c r="F7" s="15"/>
    </row>
    <row r="8" spans="1:6" x14ac:dyDescent="0.3">
      <c r="A8" s="15"/>
      <c r="B8" s="49"/>
      <c r="C8" s="15"/>
      <c r="D8" s="15"/>
      <c r="E8" s="15"/>
      <c r="F8" s="15"/>
    </row>
    <row r="9" spans="1:6" x14ac:dyDescent="0.3">
      <c r="A9" s="15"/>
      <c r="B9" s="49">
        <v>3</v>
      </c>
      <c r="C9" s="15"/>
      <c r="D9" s="15"/>
      <c r="E9" s="15"/>
      <c r="F9" s="15"/>
    </row>
    <row r="10" spans="1:6" x14ac:dyDescent="0.3">
      <c r="A10" s="15"/>
      <c r="B10" s="49"/>
      <c r="C10" s="15"/>
      <c r="D10" s="15"/>
      <c r="E10" s="15"/>
      <c r="F10" s="15"/>
    </row>
    <row r="11" spans="1:6" x14ac:dyDescent="0.3">
      <c r="A11" s="15"/>
      <c r="B11" s="49" t="s">
        <v>120</v>
      </c>
      <c r="C11" s="15"/>
      <c r="D11" s="15"/>
      <c r="E11" s="15"/>
      <c r="F11" s="15"/>
    </row>
    <row r="12" spans="1:6" x14ac:dyDescent="0.3">
      <c r="A12" s="15"/>
      <c r="B12" s="49"/>
      <c r="C12" s="15"/>
      <c r="D12" s="15"/>
      <c r="E12" s="15"/>
      <c r="F12" s="15"/>
    </row>
    <row r="13" spans="1:6" x14ac:dyDescent="0.3">
      <c r="A13" s="15"/>
      <c r="B13" s="49" t="e">
        <v>#DIV/0!</v>
      </c>
      <c r="C13" s="15"/>
      <c r="D13" s="15"/>
      <c r="E13" s="15"/>
      <c r="F13" s="15"/>
    </row>
    <row r="14" spans="1:6" x14ac:dyDescent="0.3">
      <c r="A14" s="15"/>
      <c r="B14" s="49" t="s">
        <v>121</v>
      </c>
      <c r="C14" s="15"/>
      <c r="D14" s="15"/>
      <c r="E14" s="15"/>
      <c r="F14" s="15"/>
    </row>
    <row r="15" spans="1:6" ht="15" thickBot="1" x14ac:dyDescent="0.35">
      <c r="A15" s="15"/>
      <c r="B15" s="50" t="s">
        <v>122</v>
      </c>
      <c r="C15" s="15"/>
      <c r="D15" s="15"/>
      <c r="E15" s="15"/>
      <c r="F15" s="15"/>
    </row>
    <row r="16" spans="1:6" x14ac:dyDescent="0.3">
      <c r="A16" s="15"/>
      <c r="B16" s="15"/>
      <c r="C16" s="15"/>
      <c r="D16" s="15"/>
      <c r="E16" s="15"/>
      <c r="F16" s="15"/>
    </row>
    <row r="17" spans="1:6" x14ac:dyDescent="0.3">
      <c r="A17" s="15"/>
      <c r="B17" s="16" t="s">
        <v>123</v>
      </c>
      <c r="C17" s="15"/>
      <c r="D17" s="15"/>
      <c r="E17" s="15"/>
      <c r="F17" s="15"/>
    </row>
    <row r="18" spans="1:6" x14ac:dyDescent="0.3">
      <c r="A18" s="15"/>
      <c r="B18" s="15"/>
      <c r="C18" s="15"/>
      <c r="D18" s="15"/>
      <c r="E18" s="15"/>
      <c r="F18" s="15"/>
    </row>
    <row r="19" spans="1:6" x14ac:dyDescent="0.3">
      <c r="A19" s="16">
        <v>1</v>
      </c>
      <c r="B19" s="16" t="s">
        <v>124</v>
      </c>
      <c r="C19" s="15"/>
      <c r="D19" s="15"/>
      <c r="E19" s="15"/>
      <c r="F19" s="15"/>
    </row>
    <row r="20" spans="1:6" ht="18" x14ac:dyDescent="0.35">
      <c r="A20" s="15"/>
      <c r="B20" s="53">
        <f>COUNT(B5:B15)</f>
        <v>2</v>
      </c>
      <c r="C20" s="16"/>
      <c r="D20" s="52" t="s">
        <v>130</v>
      </c>
      <c r="E20" s="15"/>
      <c r="F20" s="15"/>
    </row>
    <row r="21" spans="1:6" x14ac:dyDescent="0.3">
      <c r="A21" s="15"/>
      <c r="B21" s="15"/>
      <c r="C21" s="15"/>
      <c r="D21" s="15"/>
      <c r="E21" s="15"/>
      <c r="F21" s="15"/>
    </row>
    <row r="22" spans="1:6" x14ac:dyDescent="0.3">
      <c r="A22" s="16">
        <v>2</v>
      </c>
      <c r="B22" s="16" t="s">
        <v>125</v>
      </c>
      <c r="C22" s="15"/>
      <c r="D22" s="15"/>
      <c r="E22" s="15"/>
      <c r="F22" s="15"/>
    </row>
    <row r="23" spans="1:6" ht="18" x14ac:dyDescent="0.35">
      <c r="A23" s="15"/>
      <c r="B23" s="53">
        <f>COUNTBLANK(B5:B15)</f>
        <v>4</v>
      </c>
      <c r="C23" s="16"/>
      <c r="D23" s="51" t="s">
        <v>129</v>
      </c>
      <c r="E23" s="15"/>
      <c r="F23" s="15"/>
    </row>
    <row r="24" spans="1:6" x14ac:dyDescent="0.3">
      <c r="A24" s="15"/>
      <c r="B24" s="15"/>
      <c r="C24" s="15"/>
      <c r="D24" s="15"/>
      <c r="E24" s="15"/>
      <c r="F24" s="15"/>
    </row>
    <row r="25" spans="1:6" x14ac:dyDescent="0.3">
      <c r="A25" s="16">
        <v>3</v>
      </c>
      <c r="B25" s="16" t="s">
        <v>126</v>
      </c>
      <c r="C25" s="15"/>
      <c r="D25" s="15"/>
      <c r="E25" s="15"/>
      <c r="F25" s="15"/>
    </row>
    <row r="26" spans="1:6" ht="18" x14ac:dyDescent="0.35">
      <c r="A26" s="15"/>
      <c r="B26" s="53">
        <f>COUNTA(B5:B15)+COUNTBLANK(B5:B15) - COUNT(B5:B15)</f>
        <v>9</v>
      </c>
      <c r="C26" s="16"/>
      <c r="D26" s="51" t="s">
        <v>131</v>
      </c>
      <c r="E26" s="15"/>
      <c r="F26" s="15"/>
    </row>
    <row r="27" spans="1:6" x14ac:dyDescent="0.3">
      <c r="A27" s="15"/>
      <c r="B27" s="15"/>
      <c r="C27" s="15"/>
      <c r="D27" s="15"/>
      <c r="E27" s="15"/>
      <c r="F27" s="15"/>
    </row>
    <row r="28" spans="1:6" x14ac:dyDescent="0.3">
      <c r="A28" s="16">
        <v>4</v>
      </c>
      <c r="B28" s="16" t="s">
        <v>127</v>
      </c>
      <c r="C28" s="15"/>
      <c r="D28" s="15"/>
      <c r="E28" s="15"/>
      <c r="F28" s="15"/>
    </row>
    <row r="29" spans="1:6" ht="18" x14ac:dyDescent="0.35">
      <c r="B29" s="53">
        <f>COUNTA(B5:B15) + COUNTBLANK(B5:B15)</f>
        <v>11</v>
      </c>
      <c r="C29" s="16"/>
      <c r="D29" s="52" t="s">
        <v>132</v>
      </c>
      <c r="E29" s="15"/>
      <c r="F29" s="15"/>
    </row>
    <row r="30" spans="1:6" x14ac:dyDescent="0.3">
      <c r="A30" s="15"/>
      <c r="B30" s="15"/>
      <c r="C30" s="15"/>
      <c r="D30" s="15"/>
      <c r="E30" s="15"/>
      <c r="F30" s="15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A406-FFA8-48B7-BF0F-1167B5CC5ABE}">
  <dimension ref="A1:M27"/>
  <sheetViews>
    <sheetView workbookViewId="0">
      <selection sqref="A1:F1"/>
    </sheetView>
  </sheetViews>
  <sheetFormatPr defaultRowHeight="14.4" x14ac:dyDescent="0.3"/>
  <cols>
    <col min="1" max="1" width="3.33203125" customWidth="1"/>
    <col min="2" max="2" width="43.44140625" bestFit="1" customWidth="1"/>
    <col min="3" max="3" width="8.5546875" bestFit="1" customWidth="1"/>
    <col min="4" max="4" width="9.6640625" bestFit="1" customWidth="1"/>
    <col min="5" max="5" width="11.33203125" bestFit="1" customWidth="1"/>
  </cols>
  <sheetData>
    <row r="1" spans="1:13" ht="25.8" x14ac:dyDescent="0.5">
      <c r="A1" s="163" t="s">
        <v>89</v>
      </c>
      <c r="B1" s="163"/>
      <c r="C1" s="163"/>
      <c r="D1" s="163"/>
      <c r="E1" s="163"/>
      <c r="F1" s="163"/>
    </row>
    <row r="3" spans="1:13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3">
      <c r="A4" s="25"/>
      <c r="B4" s="42" t="s">
        <v>90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3">
      <c r="A5" s="25"/>
      <c r="B5" s="43" t="s">
        <v>91</v>
      </c>
      <c r="C5" s="43">
        <v>101</v>
      </c>
      <c r="D5" s="43">
        <v>102</v>
      </c>
      <c r="E5" s="43">
        <v>103</v>
      </c>
      <c r="F5" s="43">
        <v>104</v>
      </c>
      <c r="G5" s="43">
        <v>105</v>
      </c>
      <c r="H5" s="43">
        <v>106</v>
      </c>
      <c r="I5" s="43">
        <v>107</v>
      </c>
      <c r="J5" s="43">
        <v>108</v>
      </c>
      <c r="K5" s="43">
        <v>109</v>
      </c>
      <c r="L5" s="43">
        <v>110</v>
      </c>
      <c r="M5" s="25"/>
    </row>
    <row r="6" spans="1:13" x14ac:dyDescent="0.3">
      <c r="A6" s="25"/>
      <c r="B6" s="43" t="s">
        <v>92</v>
      </c>
      <c r="C6" s="44" t="s">
        <v>93</v>
      </c>
      <c r="D6" s="44" t="s">
        <v>94</v>
      </c>
      <c r="E6" s="44" t="s">
        <v>95</v>
      </c>
      <c r="F6" s="44" t="s">
        <v>96</v>
      </c>
      <c r="G6" s="44" t="s">
        <v>97</v>
      </c>
      <c r="H6" s="44" t="s">
        <v>98</v>
      </c>
      <c r="I6" s="44" t="s">
        <v>99</v>
      </c>
      <c r="J6" s="44" t="s">
        <v>100</v>
      </c>
      <c r="K6" s="44" t="s">
        <v>101</v>
      </c>
      <c r="L6" s="44" t="s">
        <v>102</v>
      </c>
      <c r="M6" s="25"/>
    </row>
    <row r="7" spans="1:13" x14ac:dyDescent="0.3">
      <c r="A7" s="25"/>
      <c r="B7" s="43" t="s">
        <v>103</v>
      </c>
      <c r="C7" s="44" t="s">
        <v>104</v>
      </c>
      <c r="D7" s="44" t="s">
        <v>105</v>
      </c>
      <c r="E7" s="44" t="s">
        <v>106</v>
      </c>
      <c r="F7" s="44" t="s">
        <v>107</v>
      </c>
      <c r="G7" s="44" t="s">
        <v>104</v>
      </c>
      <c r="H7" s="44" t="s">
        <v>105</v>
      </c>
      <c r="I7" s="44" t="s">
        <v>106</v>
      </c>
      <c r="J7" s="44" t="s">
        <v>107</v>
      </c>
      <c r="K7" s="44" t="s">
        <v>104</v>
      </c>
      <c r="L7" s="44" t="s">
        <v>105</v>
      </c>
      <c r="M7" s="25"/>
    </row>
    <row r="8" spans="1:13" x14ac:dyDescent="0.3">
      <c r="A8" s="25"/>
      <c r="B8" s="43" t="s">
        <v>108</v>
      </c>
      <c r="C8" s="44">
        <v>50000</v>
      </c>
      <c r="D8" s="44">
        <v>55000</v>
      </c>
      <c r="E8" s="44">
        <v>60000</v>
      </c>
      <c r="F8" s="44">
        <v>65000</v>
      </c>
      <c r="G8" s="44">
        <v>70000</v>
      </c>
      <c r="H8" s="44">
        <v>75000</v>
      </c>
      <c r="I8" s="44">
        <v>80000</v>
      </c>
      <c r="J8" s="44">
        <v>85000</v>
      </c>
      <c r="K8" s="44">
        <v>90000</v>
      </c>
      <c r="L8" s="44">
        <v>95000</v>
      </c>
      <c r="M8" s="25"/>
    </row>
    <row r="9" spans="1:13" x14ac:dyDescent="0.3">
      <c r="A9" s="25"/>
      <c r="B9" s="43" t="s">
        <v>109</v>
      </c>
      <c r="C9" s="44">
        <v>2000</v>
      </c>
      <c r="D9" s="44">
        <v>2500</v>
      </c>
      <c r="E9" s="44">
        <v>3000</v>
      </c>
      <c r="F9" s="44">
        <v>3500</v>
      </c>
      <c r="G9" s="44">
        <v>4000</v>
      </c>
      <c r="H9" s="44">
        <v>4500</v>
      </c>
      <c r="I9" s="44">
        <v>5000</v>
      </c>
      <c r="J9" s="44">
        <v>5500</v>
      </c>
      <c r="K9" s="44">
        <v>6000</v>
      </c>
      <c r="L9" s="44">
        <v>6500</v>
      </c>
      <c r="M9" s="25"/>
    </row>
    <row r="10" spans="1:13" x14ac:dyDescent="0.3">
      <c r="A10" s="25"/>
      <c r="B10" s="43" t="s">
        <v>110</v>
      </c>
      <c r="C10" s="44">
        <v>52000</v>
      </c>
      <c r="D10" s="44">
        <v>57500</v>
      </c>
      <c r="E10" s="44">
        <v>63000</v>
      </c>
      <c r="F10" s="44">
        <v>685000</v>
      </c>
      <c r="G10" s="44">
        <v>74000</v>
      </c>
      <c r="H10" s="44">
        <v>79500</v>
      </c>
      <c r="I10" s="44">
        <v>85000</v>
      </c>
      <c r="J10" s="44">
        <v>90500</v>
      </c>
      <c r="K10" s="44">
        <v>96000</v>
      </c>
      <c r="L10" s="44">
        <v>101500</v>
      </c>
      <c r="M10" s="25"/>
    </row>
    <row r="11" spans="1:13" x14ac:dyDescent="0.3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1:13" x14ac:dyDescent="0.3">
      <c r="A12" s="24">
        <v>1</v>
      </c>
      <c r="B12" s="42" t="s">
        <v>111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3" x14ac:dyDescent="0.3">
      <c r="A13" s="24"/>
      <c r="B13" s="25"/>
      <c r="C13" s="42"/>
      <c r="D13" s="42"/>
      <c r="E13" s="25"/>
      <c r="F13" s="25"/>
      <c r="G13" s="25"/>
      <c r="H13" s="25"/>
      <c r="I13" s="25"/>
      <c r="J13" s="25"/>
      <c r="K13" s="25"/>
      <c r="L13" s="25"/>
      <c r="M13" s="25"/>
    </row>
    <row r="14" spans="1:13" x14ac:dyDescent="0.3">
      <c r="A14" s="24"/>
      <c r="B14" s="25" t="s">
        <v>112</v>
      </c>
      <c r="C14" s="45" t="str">
        <f>HLOOKUP(102,$C$5:$L$10, 3,FALSE)</f>
        <v>Marketing</v>
      </c>
      <c r="D14" s="25"/>
      <c r="E14" s="25"/>
      <c r="F14" s="41" t="s">
        <v>115</v>
      </c>
      <c r="G14" s="25"/>
      <c r="H14" s="25"/>
      <c r="I14" s="25"/>
      <c r="J14" s="25"/>
      <c r="K14" s="25"/>
      <c r="L14" s="25"/>
      <c r="M14" s="25"/>
    </row>
    <row r="15" spans="1:13" x14ac:dyDescent="0.3">
      <c r="A15" s="24"/>
      <c r="B15" s="42"/>
      <c r="C15" s="25"/>
      <c r="D15" s="25"/>
      <c r="E15" s="25"/>
      <c r="F15" s="41" t="s">
        <v>117</v>
      </c>
      <c r="G15" s="25"/>
      <c r="H15" s="25"/>
      <c r="I15" s="25"/>
      <c r="J15" s="25"/>
      <c r="K15" s="25"/>
      <c r="L15" s="25"/>
      <c r="M15" s="25"/>
    </row>
    <row r="16" spans="1:13" x14ac:dyDescent="0.3">
      <c r="A16" s="24"/>
      <c r="B16" s="25"/>
      <c r="C16" s="25"/>
      <c r="D16" s="25"/>
      <c r="E16" s="25"/>
      <c r="F16" s="41" t="s">
        <v>116</v>
      </c>
      <c r="G16" s="25"/>
      <c r="H16" s="25"/>
      <c r="I16" s="25"/>
      <c r="J16" s="25"/>
      <c r="K16" s="25"/>
      <c r="L16" s="25"/>
      <c r="M16" s="25"/>
    </row>
    <row r="17" spans="1:13" x14ac:dyDescent="0.3">
      <c r="A17" s="24"/>
      <c r="B17" s="4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x14ac:dyDescent="0.3">
      <c r="A18" s="24"/>
      <c r="B18" s="4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x14ac:dyDescent="0.3">
      <c r="A19" s="24">
        <v>2</v>
      </c>
      <c r="B19" s="42" t="s">
        <v>113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x14ac:dyDescent="0.3">
      <c r="A20" s="24"/>
      <c r="B20" s="25"/>
      <c r="C20" s="42"/>
      <c r="D20" s="42"/>
      <c r="E20" s="25"/>
      <c r="F20" s="25"/>
      <c r="G20" s="25"/>
      <c r="H20" s="25"/>
      <c r="I20" s="25"/>
      <c r="J20" s="25"/>
      <c r="K20" s="25"/>
      <c r="L20" s="25"/>
      <c r="M20" s="25"/>
    </row>
    <row r="21" spans="1:13" x14ac:dyDescent="0.3">
      <c r="A21" s="24"/>
      <c r="B21" s="25" t="s">
        <v>112</v>
      </c>
      <c r="C21" s="45">
        <f>HLOOKUP(105, $C$5:$L$10, 4,FALSE)</f>
        <v>70000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 x14ac:dyDescent="0.3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3" x14ac:dyDescent="0.3">
      <c r="A23" s="24"/>
      <c r="B23" s="4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3" x14ac:dyDescent="0.3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3" x14ac:dyDescent="0.3">
      <c r="A25" s="24">
        <v>3</v>
      </c>
      <c r="B25" s="42" t="s">
        <v>114</v>
      </c>
      <c r="C25" s="42"/>
      <c r="D25" s="42"/>
      <c r="E25" s="25"/>
      <c r="F25" s="25"/>
      <c r="G25" s="25"/>
      <c r="H25" s="25"/>
      <c r="I25" s="25"/>
      <c r="J25" s="25"/>
      <c r="K25" s="25"/>
      <c r="L25" s="25"/>
      <c r="M25" s="25"/>
    </row>
    <row r="26" spans="1:13" x14ac:dyDescent="0.3">
      <c r="A26" s="24"/>
      <c r="B26" s="24" t="s">
        <v>112</v>
      </c>
      <c r="C26" s="45">
        <f>HLOOKUP(107,$C$5:$L$10, 6,FALSE)</f>
        <v>85000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13" x14ac:dyDescent="0.3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3121-B947-4C17-82A7-EA9BB2A1DED9}">
  <dimension ref="A1:F13"/>
  <sheetViews>
    <sheetView workbookViewId="0">
      <selection sqref="A1:F1"/>
    </sheetView>
  </sheetViews>
  <sheetFormatPr defaultRowHeight="14.4" x14ac:dyDescent="0.3"/>
  <sheetData>
    <row r="1" spans="1:6" ht="25.8" x14ac:dyDescent="0.5">
      <c r="A1" s="163" t="s">
        <v>143</v>
      </c>
      <c r="B1" s="163"/>
      <c r="C1" s="163"/>
      <c r="D1" s="163"/>
      <c r="E1" s="163"/>
      <c r="F1" s="163"/>
    </row>
    <row r="3" spans="1:6" x14ac:dyDescent="0.3">
      <c r="A3" s="54" t="s">
        <v>133</v>
      </c>
      <c r="B3" s="26"/>
      <c r="C3" s="26"/>
      <c r="D3" s="26"/>
      <c r="E3" s="26"/>
    </row>
    <row r="4" spans="1:6" x14ac:dyDescent="0.3">
      <c r="A4" s="5" t="s">
        <v>134</v>
      </c>
      <c r="B4" s="26"/>
      <c r="C4" s="26"/>
      <c r="D4" s="26"/>
      <c r="E4" s="26"/>
    </row>
    <row r="5" spans="1:6" x14ac:dyDescent="0.3">
      <c r="A5" s="4" t="s">
        <v>135</v>
      </c>
      <c r="B5" s="26"/>
      <c r="C5" s="26"/>
      <c r="D5" s="26"/>
      <c r="E5" s="26"/>
    </row>
    <row r="6" spans="1:6" x14ac:dyDescent="0.3">
      <c r="A6" s="4" t="s">
        <v>136</v>
      </c>
      <c r="B6" s="26"/>
      <c r="C6" s="26"/>
      <c r="D6" s="26"/>
      <c r="E6" s="26"/>
    </row>
    <row r="7" spans="1:6" x14ac:dyDescent="0.3">
      <c r="A7" s="26"/>
      <c r="B7" s="26"/>
      <c r="C7" s="26"/>
      <c r="D7" s="26"/>
      <c r="E7" s="26"/>
    </row>
    <row r="8" spans="1:6" x14ac:dyDescent="0.3">
      <c r="A8" s="55" t="s">
        <v>1</v>
      </c>
      <c r="B8" s="55" t="s">
        <v>137</v>
      </c>
      <c r="C8" s="55" t="s">
        <v>138</v>
      </c>
      <c r="D8" s="26"/>
      <c r="E8" s="26"/>
    </row>
    <row r="9" spans="1:6" x14ac:dyDescent="0.3">
      <c r="A9" s="56" t="s">
        <v>139</v>
      </c>
      <c r="B9" s="56">
        <v>98</v>
      </c>
      <c r="C9" s="57" t="str">
        <f>IF(B9&gt;=60, "PASS", "FAIL")</f>
        <v>PASS</v>
      </c>
      <c r="D9" s="5"/>
      <c r="E9" s="26"/>
    </row>
    <row r="10" spans="1:6" x14ac:dyDescent="0.3">
      <c r="A10" s="56" t="s">
        <v>140</v>
      </c>
      <c r="B10" s="56">
        <v>55</v>
      </c>
      <c r="C10" s="57" t="str">
        <f t="shared" ref="C10:C12" si="0">IF(B10&gt;=60, "PASS", "FAIL")</f>
        <v>FAIL</v>
      </c>
      <c r="D10" s="5"/>
      <c r="E10" s="26"/>
    </row>
    <row r="11" spans="1:6" x14ac:dyDescent="0.3">
      <c r="A11" s="56" t="s">
        <v>141</v>
      </c>
      <c r="B11" s="56">
        <v>15</v>
      </c>
      <c r="C11" s="57" t="str">
        <f t="shared" si="0"/>
        <v>FAIL</v>
      </c>
      <c r="D11" s="5"/>
      <c r="E11" s="26"/>
    </row>
    <row r="12" spans="1:6" x14ac:dyDescent="0.3">
      <c r="A12" s="56" t="s">
        <v>142</v>
      </c>
      <c r="B12" s="56">
        <v>60</v>
      </c>
      <c r="C12" s="57" t="str">
        <f t="shared" si="0"/>
        <v>PASS</v>
      </c>
      <c r="D12" s="5"/>
      <c r="E12" s="26"/>
    </row>
    <row r="13" spans="1:6" x14ac:dyDescent="0.3">
      <c r="A13" s="26"/>
      <c r="B13" s="26"/>
      <c r="C13" s="26"/>
      <c r="D13" s="26"/>
      <c r="E13" s="5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3B38-9700-40AE-A0C0-F7D43177DDC6}">
  <dimension ref="A1:F12"/>
  <sheetViews>
    <sheetView workbookViewId="0">
      <selection sqref="A1:F1"/>
    </sheetView>
  </sheetViews>
  <sheetFormatPr defaultRowHeight="14.4" x14ac:dyDescent="0.3"/>
  <cols>
    <col min="1" max="9" width="23.109375" customWidth="1"/>
  </cols>
  <sheetData>
    <row r="1" spans="1:6" ht="25.8" x14ac:dyDescent="0.5">
      <c r="A1" s="163" t="s">
        <v>144</v>
      </c>
      <c r="B1" s="163"/>
      <c r="C1" s="163"/>
      <c r="D1" s="163"/>
      <c r="E1" s="163"/>
      <c r="F1" s="163"/>
    </row>
    <row r="3" spans="1:6" x14ac:dyDescent="0.3">
      <c r="A3" s="54" t="s">
        <v>145</v>
      </c>
    </row>
    <row r="4" spans="1:6" s="60" customFormat="1" x14ac:dyDescent="0.3">
      <c r="A4" s="58" t="s">
        <v>146</v>
      </c>
    </row>
    <row r="5" spans="1:6" s="60" customFormat="1" x14ac:dyDescent="0.3">
      <c r="A5" s="61" t="s">
        <v>147</v>
      </c>
    </row>
    <row r="6" spans="1:6" x14ac:dyDescent="0.3">
      <c r="A6" s="58"/>
    </row>
    <row r="7" spans="1:6" x14ac:dyDescent="0.3">
      <c r="B7" s="5" t="s">
        <v>4</v>
      </c>
      <c r="C7" s="5" t="s">
        <v>5</v>
      </c>
    </row>
    <row r="8" spans="1:6" x14ac:dyDescent="0.3">
      <c r="A8" s="56"/>
      <c r="B8" s="56" t="s">
        <v>148</v>
      </c>
      <c r="C8" s="56" t="s">
        <v>149</v>
      </c>
      <c r="D8" s="55" t="s">
        <v>150</v>
      </c>
    </row>
    <row r="9" spans="1:6" x14ac:dyDescent="0.3">
      <c r="A9" s="56" t="s">
        <v>151</v>
      </c>
      <c r="B9" s="59">
        <v>94</v>
      </c>
      <c r="C9" s="59">
        <v>94</v>
      </c>
      <c r="D9" s="57" t="str">
        <f>IF(B9=C9, "MATCH", "NO MATCH")</f>
        <v>MATCH</v>
      </c>
      <c r="E9" s="5"/>
    </row>
    <row r="10" spans="1:6" x14ac:dyDescent="0.3">
      <c r="A10" s="56" t="s">
        <v>152</v>
      </c>
      <c r="B10" s="59">
        <v>109</v>
      </c>
      <c r="C10" s="59">
        <v>109</v>
      </c>
      <c r="D10" s="57" t="str">
        <f t="shared" ref="D10:D12" si="0">IF(B10=C10, "MATCH", "NO MATCH")</f>
        <v>MATCH</v>
      </c>
      <c r="E10" s="5"/>
    </row>
    <row r="11" spans="1:6" x14ac:dyDescent="0.3">
      <c r="A11" s="56" t="s">
        <v>153</v>
      </c>
      <c r="B11" s="59">
        <v>85</v>
      </c>
      <c r="C11" s="59">
        <v>85.5</v>
      </c>
      <c r="D11" s="57" t="str">
        <f>IF(B11=C11, "MATCH", "NO MATCH")</f>
        <v>NO MATCH</v>
      </c>
      <c r="E11" s="5"/>
    </row>
    <row r="12" spans="1:6" x14ac:dyDescent="0.3">
      <c r="A12" s="56" t="s">
        <v>154</v>
      </c>
      <c r="B12" s="59">
        <v>12</v>
      </c>
      <c r="C12" s="59">
        <v>12</v>
      </c>
      <c r="D12" s="57" t="str">
        <f t="shared" si="0"/>
        <v>MATCH</v>
      </c>
      <c r="E12" s="5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2A06-8965-4460-9850-3E1E36F0F9D4}">
  <dimension ref="A1:H18"/>
  <sheetViews>
    <sheetView workbookViewId="0">
      <selection sqref="A1:F1"/>
    </sheetView>
  </sheetViews>
  <sheetFormatPr defaultRowHeight="14.4" x14ac:dyDescent="0.3"/>
  <cols>
    <col min="1" max="1" width="4.88671875" customWidth="1"/>
    <col min="2" max="2" width="10.109375" customWidth="1"/>
    <col min="3" max="3" width="6.88671875" bestFit="1" customWidth="1"/>
    <col min="4" max="4" width="5" bestFit="1" customWidth="1"/>
    <col min="5" max="5" width="12.6640625" bestFit="1" customWidth="1"/>
    <col min="6" max="6" width="12.44140625" bestFit="1" customWidth="1"/>
  </cols>
  <sheetData>
    <row r="1" spans="1:8" ht="25.8" x14ac:dyDescent="0.5">
      <c r="A1" s="163" t="s">
        <v>172</v>
      </c>
      <c r="B1" s="163"/>
      <c r="C1" s="163"/>
      <c r="D1" s="163"/>
      <c r="E1" s="163"/>
      <c r="F1" s="163"/>
    </row>
    <row r="3" spans="1:8" x14ac:dyDescent="0.3">
      <c r="B3" s="5" t="s">
        <v>155</v>
      </c>
    </row>
    <row r="4" spans="1:8" x14ac:dyDescent="0.3">
      <c r="A4" s="62">
        <v>1</v>
      </c>
      <c r="B4" s="61" t="s">
        <v>156</v>
      </c>
    </row>
    <row r="5" spans="1:8" x14ac:dyDescent="0.3">
      <c r="A5" s="62"/>
      <c r="B5" s="63"/>
    </row>
    <row r="6" spans="1:8" x14ac:dyDescent="0.3">
      <c r="A6" s="62">
        <v>2</v>
      </c>
      <c r="B6" s="61" t="s">
        <v>157</v>
      </c>
    </row>
    <row r="7" spans="1:8" x14ac:dyDescent="0.3">
      <c r="A7" s="62"/>
      <c r="B7" s="5"/>
    </row>
    <row r="8" spans="1:8" x14ac:dyDescent="0.3">
      <c r="A8" s="62"/>
      <c r="B8" s="5"/>
    </row>
    <row r="9" spans="1:8" x14ac:dyDescent="0.3">
      <c r="E9" s="56" t="s">
        <v>158</v>
      </c>
      <c r="F9" s="56" t="s">
        <v>159</v>
      </c>
    </row>
    <row r="10" spans="1:8" x14ac:dyDescent="0.3">
      <c r="B10" s="64" t="s">
        <v>160</v>
      </c>
      <c r="C10" s="64" t="s">
        <v>1</v>
      </c>
      <c r="D10" s="65" t="s">
        <v>161</v>
      </c>
      <c r="E10" s="64" t="s">
        <v>162</v>
      </c>
      <c r="F10" s="64" t="s">
        <v>163</v>
      </c>
      <c r="H10" s="5"/>
    </row>
    <row r="11" spans="1:8" x14ac:dyDescent="0.3">
      <c r="B11" s="56">
        <v>1</v>
      </c>
      <c r="C11" s="56" t="s">
        <v>164</v>
      </c>
      <c r="D11" s="66">
        <v>16</v>
      </c>
      <c r="E11" s="57" t="str">
        <f>IF(D11&gt;=16, "ELIGIBLE", "NOT ELIGIBLE")</f>
        <v>ELIGIBLE</v>
      </c>
      <c r="F11" s="57" t="str">
        <f>IF(D11&gt;=18, "ADULT", "MINOR" )</f>
        <v>MINOR</v>
      </c>
      <c r="H11" s="5"/>
    </row>
    <row r="12" spans="1:8" x14ac:dyDescent="0.3">
      <c r="B12" s="56">
        <v>2</v>
      </c>
      <c r="C12" s="56" t="s">
        <v>165</v>
      </c>
      <c r="D12" s="66">
        <v>18</v>
      </c>
      <c r="E12" s="57" t="str">
        <f t="shared" ref="E12:E18" si="0">IF(D12&gt;=16, "ELIGIBLE", "NOT ELIGIBLE")</f>
        <v>ELIGIBLE</v>
      </c>
      <c r="F12" s="57" t="str">
        <f t="shared" ref="F12:F18" si="1">IF(D12&gt;=18, "ADULT", "MINOR" )</f>
        <v>ADULT</v>
      </c>
      <c r="H12" s="5"/>
    </row>
    <row r="13" spans="1:8" x14ac:dyDescent="0.3">
      <c r="B13" s="56">
        <v>3</v>
      </c>
      <c r="C13" s="56" t="s">
        <v>166</v>
      </c>
      <c r="D13" s="66">
        <v>15.5</v>
      </c>
      <c r="E13" s="57" t="str">
        <f t="shared" si="0"/>
        <v>NOT ELIGIBLE</v>
      </c>
      <c r="F13" s="57" t="str">
        <f t="shared" si="1"/>
        <v>MINOR</v>
      </c>
      <c r="H13" s="5"/>
    </row>
    <row r="14" spans="1:8" x14ac:dyDescent="0.3">
      <c r="B14" s="56">
        <v>4</v>
      </c>
      <c r="C14" s="56" t="s">
        <v>167</v>
      </c>
      <c r="D14" s="66">
        <v>19</v>
      </c>
      <c r="E14" s="57" t="str">
        <f t="shared" si="0"/>
        <v>ELIGIBLE</v>
      </c>
      <c r="F14" s="57" t="str">
        <f t="shared" si="1"/>
        <v>ADULT</v>
      </c>
      <c r="H14" s="5"/>
    </row>
    <row r="15" spans="1:8" x14ac:dyDescent="0.3">
      <c r="B15" s="56">
        <v>5</v>
      </c>
      <c r="C15" s="56" t="s">
        <v>168</v>
      </c>
      <c r="D15" s="66">
        <v>18</v>
      </c>
      <c r="E15" s="57" t="str">
        <f t="shared" si="0"/>
        <v>ELIGIBLE</v>
      </c>
      <c r="F15" s="57" t="str">
        <f t="shared" si="1"/>
        <v>ADULT</v>
      </c>
      <c r="H15" s="5"/>
    </row>
    <row r="16" spans="1:8" x14ac:dyDescent="0.3">
      <c r="B16" s="56">
        <v>6</v>
      </c>
      <c r="C16" s="56" t="s">
        <v>169</v>
      </c>
      <c r="D16" s="66">
        <v>13</v>
      </c>
      <c r="E16" s="57" t="str">
        <f t="shared" si="0"/>
        <v>NOT ELIGIBLE</v>
      </c>
      <c r="F16" s="57" t="str">
        <f t="shared" si="1"/>
        <v>MINOR</v>
      </c>
      <c r="H16" s="5"/>
    </row>
    <row r="17" spans="2:8" x14ac:dyDescent="0.3">
      <c r="B17" s="56">
        <v>7</v>
      </c>
      <c r="C17" s="56" t="s">
        <v>170</v>
      </c>
      <c r="D17" s="66">
        <v>18</v>
      </c>
      <c r="E17" s="57" t="str">
        <f t="shared" si="0"/>
        <v>ELIGIBLE</v>
      </c>
      <c r="F17" s="57" t="str">
        <f t="shared" si="1"/>
        <v>ADULT</v>
      </c>
      <c r="H17" s="5"/>
    </row>
    <row r="18" spans="2:8" x14ac:dyDescent="0.3">
      <c r="B18" s="56">
        <v>8</v>
      </c>
      <c r="C18" s="56" t="s">
        <v>171</v>
      </c>
      <c r="D18" s="66">
        <v>17</v>
      </c>
      <c r="E18" s="57" t="str">
        <f t="shared" si="0"/>
        <v>ELIGIBLE</v>
      </c>
      <c r="F18" s="57" t="str">
        <f t="shared" si="1"/>
        <v>MINOR</v>
      </c>
      <c r="H18" s="5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5408-1FDB-4807-A8F9-2B71BCF98664}">
  <dimension ref="A1:F25"/>
  <sheetViews>
    <sheetView workbookViewId="0">
      <selection sqref="A1:F1"/>
    </sheetView>
  </sheetViews>
  <sheetFormatPr defaultRowHeight="14.4" x14ac:dyDescent="0.3"/>
  <cols>
    <col min="4" max="4" width="10.6640625" bestFit="1" customWidth="1"/>
    <col min="5" max="5" width="15.21875" bestFit="1" customWidth="1"/>
  </cols>
  <sheetData>
    <row r="1" spans="1:6" ht="25.8" x14ac:dyDescent="0.5">
      <c r="A1" s="163" t="s">
        <v>187</v>
      </c>
      <c r="B1" s="163"/>
      <c r="C1" s="163"/>
      <c r="D1" s="163"/>
      <c r="E1" s="163"/>
      <c r="F1" s="163"/>
    </row>
    <row r="3" spans="1:6" x14ac:dyDescent="0.3">
      <c r="A3" s="26" t="s">
        <v>173</v>
      </c>
      <c r="B3" s="26"/>
      <c r="C3" s="26"/>
      <c r="D3" s="26"/>
      <c r="E3" s="26"/>
      <c r="F3" s="26"/>
    </row>
    <row r="4" spans="1:6" x14ac:dyDescent="0.3">
      <c r="A4" s="26"/>
      <c r="B4" s="26"/>
      <c r="C4" s="26"/>
      <c r="D4" s="26"/>
      <c r="E4" s="26"/>
      <c r="F4" s="26"/>
    </row>
    <row r="5" spans="1:6" x14ac:dyDescent="0.3">
      <c r="A5" s="26"/>
      <c r="B5" s="26" t="s">
        <v>66</v>
      </c>
      <c r="C5" s="26"/>
      <c r="D5" s="26"/>
      <c r="E5" s="26"/>
      <c r="F5" s="26"/>
    </row>
    <row r="6" spans="1:6" x14ac:dyDescent="0.3">
      <c r="A6" s="67" t="s">
        <v>174</v>
      </c>
      <c r="B6" s="68">
        <v>1</v>
      </c>
      <c r="C6" s="26"/>
      <c r="D6" s="26"/>
      <c r="E6" s="26"/>
      <c r="F6" s="26"/>
    </row>
    <row r="7" spans="1:6" x14ac:dyDescent="0.3">
      <c r="A7" s="67" t="s">
        <v>175</v>
      </c>
      <c r="B7" s="68">
        <v>0.5</v>
      </c>
      <c r="C7" s="26"/>
      <c r="D7" s="26"/>
      <c r="E7" s="26"/>
      <c r="F7" s="26"/>
    </row>
    <row r="8" spans="1:6" x14ac:dyDescent="0.3">
      <c r="A8" s="26"/>
      <c r="B8" s="26"/>
      <c r="C8" s="26"/>
      <c r="D8" s="26"/>
      <c r="E8" s="26"/>
      <c r="F8" s="26"/>
    </row>
    <row r="9" spans="1:6" x14ac:dyDescent="0.3">
      <c r="A9" s="26" t="s">
        <v>176</v>
      </c>
      <c r="B9" s="26"/>
      <c r="C9" s="26"/>
      <c r="D9" s="26"/>
      <c r="E9" s="26"/>
      <c r="F9" s="26"/>
    </row>
    <row r="10" spans="1:6" x14ac:dyDescent="0.3">
      <c r="A10" s="26" t="s">
        <v>177</v>
      </c>
      <c r="B10" s="26"/>
      <c r="C10" s="26"/>
      <c r="D10" s="26"/>
      <c r="E10" s="26"/>
      <c r="F10" s="26"/>
    </row>
    <row r="11" spans="1:6" x14ac:dyDescent="0.3">
      <c r="A11" s="26"/>
      <c r="B11" s="26"/>
      <c r="C11" s="26"/>
      <c r="D11" s="26"/>
      <c r="E11" s="26"/>
      <c r="F11" s="26"/>
    </row>
    <row r="12" spans="1:6" x14ac:dyDescent="0.3">
      <c r="A12" s="69" t="s">
        <v>1</v>
      </c>
      <c r="B12" s="69" t="s">
        <v>178</v>
      </c>
      <c r="C12" s="69" t="s">
        <v>179</v>
      </c>
      <c r="D12" s="71" t="s">
        <v>180</v>
      </c>
      <c r="E12" s="73" t="s">
        <v>188</v>
      </c>
      <c r="F12" s="26"/>
    </row>
    <row r="13" spans="1:6" x14ac:dyDescent="0.3">
      <c r="A13" s="67" t="s">
        <v>181</v>
      </c>
      <c r="B13" s="67" t="s">
        <v>174</v>
      </c>
      <c r="C13" s="70">
        <v>46866</v>
      </c>
      <c r="D13" s="72">
        <f t="shared" ref="D13:D18" si="0">IF(B13="A+",C13, (C13/2)   )</f>
        <v>46866</v>
      </c>
      <c r="E13" s="74" t="str" cm="1">
        <f t="array" ref="E13">_xlfn.IFS(C13=D13, "100% Scholarship", C13=2*D13, "50% Scholarship")</f>
        <v>100% Scholarship</v>
      </c>
      <c r="F13" s="26"/>
    </row>
    <row r="14" spans="1:6" x14ac:dyDescent="0.3">
      <c r="A14" s="67" t="s">
        <v>182</v>
      </c>
      <c r="B14" s="67" t="s">
        <v>175</v>
      </c>
      <c r="C14" s="70">
        <v>33495</v>
      </c>
      <c r="D14" s="72">
        <f t="shared" si="0"/>
        <v>16747.5</v>
      </c>
      <c r="E14" s="74" t="str" cm="1">
        <f t="array" ref="E14">_xlfn.IFS(C14=D14, "100% Scholarship", C14=2*D14, "50% Scholarship")</f>
        <v>50% Scholarship</v>
      </c>
      <c r="F14" s="26"/>
    </row>
    <row r="15" spans="1:6" x14ac:dyDescent="0.3">
      <c r="A15" s="67" t="s">
        <v>183</v>
      </c>
      <c r="B15" s="67" t="s">
        <v>175</v>
      </c>
      <c r="C15" s="70">
        <v>35087</v>
      </c>
      <c r="D15" s="72">
        <f t="shared" si="0"/>
        <v>17543.5</v>
      </c>
      <c r="E15" s="74" t="str" cm="1">
        <f t="array" ref="E15">_xlfn.IFS(C15=D15, "100% Scholarship", C15=2*D15, "50% Scholarship")</f>
        <v>50% Scholarship</v>
      </c>
      <c r="F15" s="26"/>
    </row>
    <row r="16" spans="1:6" x14ac:dyDescent="0.3">
      <c r="A16" s="67" t="s">
        <v>184</v>
      </c>
      <c r="B16" s="67" t="s">
        <v>174</v>
      </c>
      <c r="C16" s="70">
        <v>42603</v>
      </c>
      <c r="D16" s="72">
        <f t="shared" si="0"/>
        <v>42603</v>
      </c>
      <c r="E16" s="74" t="str" cm="1">
        <f t="array" ref="E16">_xlfn.IFS(C16=D16, "100% Scholarship", C16=2*D16, "50% Scholarship")</f>
        <v>100% Scholarship</v>
      </c>
      <c r="F16" s="26"/>
    </row>
    <row r="17" spans="1:6" x14ac:dyDescent="0.3">
      <c r="A17" s="67" t="s">
        <v>168</v>
      </c>
      <c r="B17" s="67" t="s">
        <v>175</v>
      </c>
      <c r="C17" s="70">
        <v>36971</v>
      </c>
      <c r="D17" s="72">
        <f t="shared" si="0"/>
        <v>18485.5</v>
      </c>
      <c r="E17" s="74" t="str" cm="1">
        <f t="array" ref="E17">_xlfn.IFS(C17=D17, "100% Scholarship", C17=2*D17, "50% Scholarship")</f>
        <v>50% Scholarship</v>
      </c>
      <c r="F17" s="26"/>
    </row>
    <row r="18" spans="1:6" x14ac:dyDescent="0.3">
      <c r="A18" s="67" t="s">
        <v>185</v>
      </c>
      <c r="B18" s="67" t="s">
        <v>174</v>
      </c>
      <c r="C18" s="70">
        <v>41286</v>
      </c>
      <c r="D18" s="72">
        <f t="shared" si="0"/>
        <v>41286</v>
      </c>
      <c r="E18" s="74" t="str" cm="1">
        <f t="array" ref="E18">_xlfn.IFS(C18=D18, "100% Scholarship", C18=2*D18, "50% Scholarship")</f>
        <v>100% Scholarship</v>
      </c>
      <c r="F18" s="26"/>
    </row>
    <row r="19" spans="1:6" x14ac:dyDescent="0.3">
      <c r="A19" s="67" t="s">
        <v>186</v>
      </c>
      <c r="B19" s="67" t="s">
        <v>175</v>
      </c>
      <c r="C19" s="70">
        <v>37732</v>
      </c>
      <c r="D19" s="72">
        <f>IF(B19="A+",C19, (C19/2)   )</f>
        <v>18866</v>
      </c>
      <c r="E19" s="74" t="str" cm="1">
        <f t="array" ref="E19">_xlfn.IFS(C19=D19, "100% Scholarship", C19=2*D19, "50% Scholarship")</f>
        <v>50% Scholarship</v>
      </c>
      <c r="F19" s="26"/>
    </row>
    <row r="20" spans="1:6" x14ac:dyDescent="0.3">
      <c r="A20" s="26"/>
      <c r="B20" s="26"/>
      <c r="C20" s="26"/>
      <c r="D20" s="26"/>
      <c r="E20" s="26"/>
      <c r="F20" s="26"/>
    </row>
    <row r="21" spans="1:6" x14ac:dyDescent="0.3">
      <c r="A21" s="26"/>
      <c r="B21" s="26"/>
      <c r="C21" s="26"/>
      <c r="D21" s="26"/>
      <c r="E21" s="26"/>
      <c r="F21" s="26"/>
    </row>
    <row r="22" spans="1:6" x14ac:dyDescent="0.3">
      <c r="A22" s="26"/>
      <c r="B22" s="26"/>
      <c r="C22" s="26"/>
      <c r="D22" s="26"/>
      <c r="E22" s="26"/>
      <c r="F22" s="26"/>
    </row>
    <row r="23" spans="1:6" x14ac:dyDescent="0.3">
      <c r="A23" s="26"/>
      <c r="B23" s="26"/>
      <c r="C23" s="26"/>
      <c r="D23" s="26"/>
      <c r="E23" s="26"/>
      <c r="F23" s="26"/>
    </row>
    <row r="24" spans="1:6" x14ac:dyDescent="0.3">
      <c r="A24" s="26"/>
      <c r="B24" s="26"/>
      <c r="C24" s="26"/>
      <c r="D24" s="26"/>
      <c r="E24" s="26"/>
      <c r="F24" s="26"/>
    </row>
    <row r="25" spans="1:6" x14ac:dyDescent="0.3">
      <c r="A25" s="26"/>
      <c r="B25" s="26"/>
      <c r="C25" s="26"/>
      <c r="D25" s="26"/>
      <c r="E25" s="26"/>
      <c r="F25" s="26"/>
    </row>
  </sheetData>
  <mergeCells count="1">
    <mergeCell ref="A1:F1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5C89-5C16-4BA5-A0FF-2B9BC9F81920}">
  <dimension ref="A1:F27"/>
  <sheetViews>
    <sheetView workbookViewId="0">
      <selection activeCell="O15" sqref="O15"/>
    </sheetView>
  </sheetViews>
  <sheetFormatPr defaultRowHeight="14.4" x14ac:dyDescent="0.3"/>
  <sheetData>
    <row r="1" spans="1:6" ht="25.8" x14ac:dyDescent="0.5">
      <c r="A1" s="163" t="s">
        <v>189</v>
      </c>
      <c r="B1" s="163"/>
      <c r="C1" s="163"/>
      <c r="D1" s="163"/>
      <c r="E1" s="163"/>
      <c r="F1" s="163"/>
    </row>
    <row r="3" spans="1:6" x14ac:dyDescent="0.3">
      <c r="A3" s="4" t="s">
        <v>190</v>
      </c>
      <c r="B3" s="5"/>
      <c r="C3" s="5"/>
      <c r="D3" s="5"/>
      <c r="E3" s="5"/>
    </row>
    <row r="4" spans="1:6" x14ac:dyDescent="0.3">
      <c r="A4" s="5" t="s">
        <v>191</v>
      </c>
      <c r="B4" s="5"/>
      <c r="C4" s="5"/>
      <c r="D4" s="5"/>
      <c r="E4" s="5"/>
    </row>
    <row r="5" spans="1:6" x14ac:dyDescent="0.3">
      <c r="A5" s="75" t="s">
        <v>192</v>
      </c>
      <c r="B5" s="5" t="s">
        <v>193</v>
      </c>
      <c r="C5" s="5"/>
      <c r="D5" s="5"/>
      <c r="E5" s="5"/>
    </row>
    <row r="6" spans="1:6" x14ac:dyDescent="0.3">
      <c r="A6" s="5" t="s">
        <v>194</v>
      </c>
      <c r="B6" s="5" t="s">
        <v>195</v>
      </c>
      <c r="C6" s="5"/>
      <c r="D6" s="5"/>
      <c r="E6" s="5"/>
    </row>
    <row r="7" spans="1:6" x14ac:dyDescent="0.3">
      <c r="A7" s="75" t="s">
        <v>196</v>
      </c>
      <c r="B7" s="5" t="s">
        <v>197</v>
      </c>
      <c r="C7" s="5"/>
      <c r="D7" s="5"/>
      <c r="E7" s="5"/>
    </row>
    <row r="8" spans="1:6" x14ac:dyDescent="0.3">
      <c r="A8" s="5" t="s">
        <v>198</v>
      </c>
      <c r="B8" s="5" t="s">
        <v>199</v>
      </c>
      <c r="C8" s="5"/>
      <c r="D8" s="5"/>
      <c r="E8" s="5"/>
    </row>
    <row r="9" spans="1:6" x14ac:dyDescent="0.3">
      <c r="A9" s="5" t="s">
        <v>200</v>
      </c>
      <c r="B9" s="5" t="s">
        <v>201</v>
      </c>
      <c r="C9" s="5"/>
      <c r="D9" s="5"/>
      <c r="E9" s="5"/>
    </row>
    <row r="10" spans="1:6" x14ac:dyDescent="0.3">
      <c r="A10" s="5" t="s">
        <v>202</v>
      </c>
      <c r="B10" s="5" t="s">
        <v>203</v>
      </c>
      <c r="C10" s="5"/>
      <c r="D10" s="5"/>
      <c r="E10" s="5"/>
    </row>
    <row r="11" spans="1:6" x14ac:dyDescent="0.3">
      <c r="A11" s="5"/>
      <c r="B11" s="5"/>
      <c r="C11" s="5"/>
      <c r="D11" s="5"/>
      <c r="E11" s="5"/>
    </row>
    <row r="12" spans="1:6" x14ac:dyDescent="0.3">
      <c r="A12" s="58" t="s">
        <v>204</v>
      </c>
      <c r="B12" s="5"/>
      <c r="C12" s="5"/>
      <c r="D12" s="5"/>
      <c r="E12" s="5"/>
    </row>
    <row r="13" spans="1:6" x14ac:dyDescent="0.3">
      <c r="A13" s="4">
        <v>2</v>
      </c>
      <c r="B13" s="5" t="s">
        <v>205</v>
      </c>
      <c r="C13" s="5">
        <v>3</v>
      </c>
      <c r="D13" s="11">
        <f>2+3</f>
        <v>5</v>
      </c>
      <c r="E13" s="5"/>
    </row>
    <row r="14" spans="1:6" x14ac:dyDescent="0.3">
      <c r="A14" s="4">
        <v>3</v>
      </c>
      <c r="B14" s="5" t="s">
        <v>206</v>
      </c>
      <c r="C14" s="5">
        <v>1</v>
      </c>
      <c r="D14" s="11">
        <f>3-1</f>
        <v>2</v>
      </c>
      <c r="E14" s="5"/>
    </row>
    <row r="15" spans="1:6" x14ac:dyDescent="0.3">
      <c r="A15" s="4">
        <v>5</v>
      </c>
      <c r="B15" s="5" t="s">
        <v>207</v>
      </c>
      <c r="C15" s="5">
        <v>10</v>
      </c>
      <c r="D15" s="11">
        <f>5*10</f>
        <v>50</v>
      </c>
      <c r="E15" s="5"/>
    </row>
    <row r="16" spans="1:6" x14ac:dyDescent="0.3">
      <c r="A16" s="4">
        <v>10</v>
      </c>
      <c r="B16" s="5" t="s">
        <v>208</v>
      </c>
      <c r="C16" s="5">
        <v>2</v>
      </c>
      <c r="D16" s="11">
        <f>10/2</f>
        <v>5</v>
      </c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A19" s="58" t="s">
        <v>209</v>
      </c>
      <c r="B19" s="5"/>
      <c r="C19" s="5"/>
      <c r="D19" s="5"/>
      <c r="E19" s="5"/>
    </row>
    <row r="20" spans="1:5" x14ac:dyDescent="0.3">
      <c r="A20" s="4">
        <v>10</v>
      </c>
      <c r="B20" s="5" t="s">
        <v>210</v>
      </c>
      <c r="C20" s="5">
        <v>100</v>
      </c>
      <c r="D20" s="76">
        <f>10/100</f>
        <v>0.1</v>
      </c>
      <c r="E20" s="5"/>
    </row>
    <row r="21" spans="1:5" x14ac:dyDescent="0.3">
      <c r="A21" s="4">
        <v>3</v>
      </c>
      <c r="B21" s="5" t="s">
        <v>210</v>
      </c>
      <c r="C21" s="5">
        <v>6</v>
      </c>
      <c r="D21" s="76">
        <f>3/6</f>
        <v>0.5</v>
      </c>
      <c r="E21" s="5"/>
    </row>
    <row r="22" spans="1:5" x14ac:dyDescent="0.3">
      <c r="A22" s="4">
        <v>1.5</v>
      </c>
      <c r="B22" s="5" t="s">
        <v>210</v>
      </c>
      <c r="C22" s="5">
        <v>1</v>
      </c>
      <c r="D22" s="76">
        <f>1.5/1</f>
        <v>1.5</v>
      </c>
      <c r="E22" s="5"/>
    </row>
    <row r="23" spans="1:5" x14ac:dyDescent="0.3">
      <c r="A23" s="5"/>
      <c r="B23" s="5"/>
      <c r="C23" s="5"/>
      <c r="D23" s="5"/>
      <c r="E23" s="5"/>
    </row>
    <row r="24" spans="1:5" x14ac:dyDescent="0.3">
      <c r="A24" s="58" t="s">
        <v>211</v>
      </c>
      <c r="B24" s="5"/>
      <c r="C24" s="5"/>
      <c r="D24" s="5"/>
      <c r="E24" s="5"/>
    </row>
    <row r="25" spans="1:5" x14ac:dyDescent="0.3">
      <c r="A25" s="4" t="s">
        <v>212</v>
      </c>
      <c r="B25" s="4" t="s">
        <v>213</v>
      </c>
      <c r="C25" s="4" t="s">
        <v>214</v>
      </c>
      <c r="D25" s="4" t="s">
        <v>215</v>
      </c>
      <c r="E25" s="4"/>
    </row>
    <row r="26" spans="1:5" x14ac:dyDescent="0.3">
      <c r="A26" s="5" t="s">
        <v>216</v>
      </c>
      <c r="B26" s="5">
        <v>100</v>
      </c>
      <c r="C26" s="5">
        <v>150</v>
      </c>
      <c r="D26" s="78">
        <f>(C26-B26)/B26</f>
        <v>0.5</v>
      </c>
      <c r="E26" s="77"/>
    </row>
    <row r="27" spans="1:5" x14ac:dyDescent="0.3">
      <c r="A27" s="5" t="s">
        <v>217</v>
      </c>
      <c r="B27" s="5">
        <v>100</v>
      </c>
      <c r="C27" s="5">
        <v>50</v>
      </c>
      <c r="D27" s="78">
        <f>(C27-B27)/B27</f>
        <v>-0.5</v>
      </c>
      <c r="E27" s="77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4233-D614-42A1-91DD-7A7E705582E3}">
  <dimension ref="A1:F17"/>
  <sheetViews>
    <sheetView workbookViewId="0">
      <selection sqref="A1:F1"/>
    </sheetView>
  </sheetViews>
  <sheetFormatPr defaultRowHeight="14.4" x14ac:dyDescent="0.3"/>
  <cols>
    <col min="2" max="2" width="62.6640625" bestFit="1" customWidth="1"/>
    <col min="3" max="3" width="7" bestFit="1" customWidth="1"/>
  </cols>
  <sheetData>
    <row r="1" spans="1:6" ht="25.8" x14ac:dyDescent="0.5">
      <c r="A1" s="163" t="s">
        <v>230</v>
      </c>
      <c r="B1" s="163"/>
      <c r="C1" s="163"/>
      <c r="D1" s="163"/>
      <c r="E1" s="163"/>
      <c r="F1" s="163"/>
    </row>
    <row r="3" spans="1:6" x14ac:dyDescent="0.3">
      <c r="A3" s="47"/>
      <c r="B3" s="5" t="s">
        <v>218</v>
      </c>
    </row>
    <row r="4" spans="1:6" x14ac:dyDescent="0.3">
      <c r="A4" s="79"/>
      <c r="B4" s="80" t="s">
        <v>219</v>
      </c>
      <c r="C4" s="81"/>
    </row>
    <row r="5" spans="1:6" x14ac:dyDescent="0.3">
      <c r="A5" s="82">
        <v>1</v>
      </c>
      <c r="B5" s="5" t="s">
        <v>220</v>
      </c>
    </row>
    <row r="6" spans="1:6" x14ac:dyDescent="0.3">
      <c r="A6" s="83"/>
      <c r="B6" s="55" t="s">
        <v>1</v>
      </c>
      <c r="C6" s="55" t="s">
        <v>2</v>
      </c>
    </row>
    <row r="7" spans="1:6" x14ac:dyDescent="0.3">
      <c r="A7" s="82"/>
      <c r="B7" s="56" t="s">
        <v>221</v>
      </c>
      <c r="C7" s="56">
        <v>200</v>
      </c>
    </row>
    <row r="8" spans="1:6" x14ac:dyDescent="0.3">
      <c r="A8" s="82"/>
      <c r="B8" s="56" t="s">
        <v>222</v>
      </c>
      <c r="C8" s="56">
        <v>120</v>
      </c>
    </row>
    <row r="9" spans="1:6" x14ac:dyDescent="0.3">
      <c r="A9" s="82"/>
      <c r="B9" s="56" t="s">
        <v>223</v>
      </c>
      <c r="C9" s="56">
        <v>156</v>
      </c>
    </row>
    <row r="10" spans="1:6" x14ac:dyDescent="0.3">
      <c r="A10" s="82"/>
      <c r="B10" s="56" t="s">
        <v>224</v>
      </c>
      <c r="C10" s="56">
        <v>190</v>
      </c>
    </row>
    <row r="11" spans="1:6" x14ac:dyDescent="0.3">
      <c r="A11" s="82"/>
      <c r="B11" s="56" t="s">
        <v>225</v>
      </c>
      <c r="C11" s="56">
        <v>320</v>
      </c>
    </row>
    <row r="12" spans="1:6" x14ac:dyDescent="0.3">
      <c r="A12" s="82"/>
      <c r="B12" s="56" t="s">
        <v>226</v>
      </c>
      <c r="C12" s="56">
        <v>89</v>
      </c>
    </row>
    <row r="13" spans="1:6" ht="15" thickBot="1" x14ac:dyDescent="0.35">
      <c r="A13" s="47"/>
    </row>
    <row r="14" spans="1:6" ht="15" thickBot="1" x14ac:dyDescent="0.35">
      <c r="A14" s="82">
        <v>1.1000000000000001</v>
      </c>
      <c r="B14" s="5" t="s">
        <v>227</v>
      </c>
      <c r="C14" s="6">
        <f>MAX(C7:C12)</f>
        <v>320</v>
      </c>
      <c r="D14" s="5"/>
    </row>
    <row r="15" spans="1:6" ht="15" thickBot="1" x14ac:dyDescent="0.35">
      <c r="A15" s="82">
        <v>1.2</v>
      </c>
      <c r="B15" s="5" t="s">
        <v>228</v>
      </c>
      <c r="C15" s="6">
        <f>MIN(C7:C12)</f>
        <v>89</v>
      </c>
      <c r="D15" s="5"/>
    </row>
    <row r="16" spans="1:6" ht="15" thickBot="1" x14ac:dyDescent="0.35">
      <c r="A16" s="82">
        <v>1.3</v>
      </c>
      <c r="B16" s="5" t="s">
        <v>229</v>
      </c>
      <c r="C16" s="6">
        <f>AVERAGE(C7:C12)</f>
        <v>179.16666666666666</v>
      </c>
      <c r="D16" s="5"/>
    </row>
    <row r="17" spans="1:1" x14ac:dyDescent="0.3">
      <c r="A17" s="47"/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9A40-AC34-4183-9F23-F58E734B334A}">
  <dimension ref="A1:H15"/>
  <sheetViews>
    <sheetView workbookViewId="0">
      <selection sqref="A1:F1"/>
    </sheetView>
  </sheetViews>
  <sheetFormatPr defaultRowHeight="14.4" x14ac:dyDescent="0.3"/>
  <cols>
    <col min="1" max="1" width="10.44140625" customWidth="1"/>
  </cols>
  <sheetData>
    <row r="1" spans="1:8" ht="25.8" x14ac:dyDescent="0.5">
      <c r="A1" s="163" t="s">
        <v>242</v>
      </c>
      <c r="B1" s="163"/>
      <c r="C1" s="163"/>
      <c r="D1" s="163"/>
      <c r="E1" s="163"/>
      <c r="F1" s="163"/>
    </row>
    <row r="3" spans="1:8" x14ac:dyDescent="0.3">
      <c r="A3" s="5" t="s">
        <v>231</v>
      </c>
    </row>
    <row r="5" spans="1:8" x14ac:dyDescent="0.3">
      <c r="A5" s="5" t="s">
        <v>232</v>
      </c>
    </row>
    <row r="6" spans="1:8" x14ac:dyDescent="0.3">
      <c r="A6" s="5" t="s">
        <v>233</v>
      </c>
    </row>
    <row r="7" spans="1:8" x14ac:dyDescent="0.3">
      <c r="A7" s="5" t="s">
        <v>234</v>
      </c>
    </row>
    <row r="8" spans="1:8" x14ac:dyDescent="0.3">
      <c r="A8" s="5"/>
    </row>
    <row r="9" spans="1:8" x14ac:dyDescent="0.3">
      <c r="A9" t="s">
        <v>243</v>
      </c>
      <c r="B9" s="5" t="s">
        <v>235</v>
      </c>
      <c r="C9" s="5" t="s">
        <v>236</v>
      </c>
      <c r="D9" s="5" t="s">
        <v>237</v>
      </c>
      <c r="E9" s="5" t="s">
        <v>238</v>
      </c>
      <c r="F9" s="5" t="s">
        <v>244</v>
      </c>
    </row>
    <row r="10" spans="1:8" x14ac:dyDescent="0.3">
      <c r="A10" s="5" t="s">
        <v>239</v>
      </c>
      <c r="B10" s="5">
        <v>95</v>
      </c>
      <c r="C10" s="5">
        <v>56</v>
      </c>
      <c r="D10" s="5">
        <v>14</v>
      </c>
      <c r="E10" s="5">
        <v>66</v>
      </c>
      <c r="F10" s="11" t="str">
        <f>IF( MIN(Table3[[#This Row],[Test 1]:[Test 4]]) &lt; 50, "FAIL", "PASS" )</f>
        <v>FAIL</v>
      </c>
      <c r="H10" s="5"/>
    </row>
    <row r="11" spans="1:8" x14ac:dyDescent="0.3">
      <c r="A11" s="5" t="s">
        <v>240</v>
      </c>
      <c r="B11" s="5">
        <v>54</v>
      </c>
      <c r="C11" s="5">
        <v>89</v>
      </c>
      <c r="D11" s="5">
        <v>53</v>
      </c>
      <c r="E11" s="5">
        <v>66</v>
      </c>
      <c r="F11" s="11" t="str">
        <f>IF( MIN(Table3[[#This Row],[Test 1]:[Test 4]]) &lt; 50, "FAIL", "PASS" )</f>
        <v>PASS</v>
      </c>
      <c r="H11" s="5"/>
    </row>
    <row r="12" spans="1:8" x14ac:dyDescent="0.3">
      <c r="A12" s="5" t="s">
        <v>241</v>
      </c>
      <c r="B12" s="5">
        <v>100</v>
      </c>
      <c r="C12" s="5">
        <v>69</v>
      </c>
      <c r="D12" s="5">
        <v>78</v>
      </c>
      <c r="E12" s="5">
        <v>53</v>
      </c>
      <c r="F12" s="11" t="str">
        <f>IF( MIN(Table3[[#This Row],[Test 1]:[Test 4]]) &lt; 50, "FAIL", "PASS" )</f>
        <v>PASS</v>
      </c>
      <c r="H12" s="5"/>
    </row>
    <row r="13" spans="1:8" x14ac:dyDescent="0.3">
      <c r="A13" s="5" t="s">
        <v>142</v>
      </c>
      <c r="B13" s="5">
        <v>49</v>
      </c>
      <c r="C13" s="5">
        <v>70</v>
      </c>
      <c r="D13" s="5">
        <v>87</v>
      </c>
      <c r="E13" s="5">
        <v>100</v>
      </c>
      <c r="F13" s="11" t="str">
        <f>IF( MIN(Table3[[#This Row],[Test 1]:[Test 4]]) &lt; 50, "FAIL", "PASS" )</f>
        <v>FAIL</v>
      </c>
      <c r="H13" s="5"/>
    </row>
    <row r="15" spans="1:8" x14ac:dyDescent="0.3">
      <c r="A15" s="54"/>
    </row>
  </sheetData>
  <mergeCells count="1">
    <mergeCell ref="A1:F1"/>
  </mergeCells>
  <phoneticPr fontId="25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F2AE-CD65-4285-939C-C5D3940A1E6F}">
  <dimension ref="A1:F14"/>
  <sheetViews>
    <sheetView workbookViewId="0">
      <selection activeCell="E14" sqref="E14"/>
    </sheetView>
  </sheetViews>
  <sheetFormatPr defaultRowHeight="14.4" x14ac:dyDescent="0.3"/>
  <sheetData>
    <row r="1" spans="1:6" ht="25.8" x14ac:dyDescent="0.5">
      <c r="A1" s="163" t="s">
        <v>263</v>
      </c>
      <c r="B1" s="163"/>
      <c r="C1" s="163"/>
      <c r="D1" s="163"/>
      <c r="E1" s="163"/>
      <c r="F1" s="163"/>
    </row>
    <row r="3" spans="1:6" x14ac:dyDescent="0.3">
      <c r="A3" s="5" t="s">
        <v>257</v>
      </c>
    </row>
    <row r="4" spans="1:6" x14ac:dyDescent="0.3">
      <c r="A4" s="54" t="s">
        <v>258</v>
      </c>
    </row>
    <row r="6" spans="1:6" x14ac:dyDescent="0.3">
      <c r="B6" s="5" t="s">
        <v>235</v>
      </c>
    </row>
    <row r="7" spans="1:6" x14ac:dyDescent="0.3">
      <c r="A7" s="5" t="s">
        <v>259</v>
      </c>
      <c r="B7" s="5">
        <v>95</v>
      </c>
    </row>
    <row r="8" spans="1:6" x14ac:dyDescent="0.3">
      <c r="A8" s="5" t="s">
        <v>240</v>
      </c>
      <c r="B8" s="5">
        <v>54</v>
      </c>
    </row>
    <row r="9" spans="1:6" x14ac:dyDescent="0.3">
      <c r="A9" s="5" t="s">
        <v>241</v>
      </c>
      <c r="B9" s="5">
        <v>100</v>
      </c>
    </row>
    <row r="10" spans="1:6" x14ac:dyDescent="0.3">
      <c r="A10" s="5" t="s">
        <v>142</v>
      </c>
      <c r="B10" s="5">
        <v>49</v>
      </c>
    </row>
    <row r="11" spans="1:6" x14ac:dyDescent="0.3">
      <c r="A11" s="5" t="s">
        <v>260</v>
      </c>
      <c r="B11" s="5">
        <v>67</v>
      </c>
    </row>
    <row r="12" spans="1:6" x14ac:dyDescent="0.3">
      <c r="A12" s="5" t="s">
        <v>261</v>
      </c>
      <c r="B12" s="5">
        <v>45</v>
      </c>
    </row>
    <row r="13" spans="1:6" x14ac:dyDescent="0.3">
      <c r="A13" s="5" t="s">
        <v>262</v>
      </c>
      <c r="B13" s="5">
        <v>77</v>
      </c>
    </row>
    <row r="14" spans="1:6" x14ac:dyDescent="0.3">
      <c r="B14" s="11" t="str">
        <f>IF(MAX(B7:B13)&gt;=99,"EASY"," NOT  EASY ")</f>
        <v>EASY</v>
      </c>
      <c r="D14" s="5"/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E32A-F1EF-4917-A1BA-E1A9C584822F}">
  <dimension ref="A1:F14"/>
  <sheetViews>
    <sheetView workbookViewId="0">
      <selection activeCell="A2" sqref="A2"/>
    </sheetView>
  </sheetViews>
  <sheetFormatPr defaultRowHeight="14.4" x14ac:dyDescent="0.3"/>
  <cols>
    <col min="1" max="1" width="45.6640625" bestFit="1" customWidth="1"/>
    <col min="2" max="2" width="6" bestFit="1" customWidth="1"/>
    <col min="3" max="3" width="19.88671875" bestFit="1" customWidth="1"/>
  </cols>
  <sheetData>
    <row r="1" spans="1:6" ht="25.8" x14ac:dyDescent="0.5">
      <c r="A1" s="163" t="s">
        <v>245</v>
      </c>
      <c r="B1" s="163"/>
      <c r="C1" s="163"/>
      <c r="D1" s="163"/>
      <c r="E1" s="163"/>
      <c r="F1" s="163"/>
    </row>
    <row r="3" spans="1:6" x14ac:dyDescent="0.3">
      <c r="A3" t="s">
        <v>246</v>
      </c>
    </row>
    <row r="4" spans="1:6" x14ac:dyDescent="0.3">
      <c r="A4" t="s">
        <v>247</v>
      </c>
    </row>
    <row r="5" spans="1:6" x14ac:dyDescent="0.3">
      <c r="A5" t="s">
        <v>248</v>
      </c>
    </row>
    <row r="6" spans="1:6" x14ac:dyDescent="0.3">
      <c r="A6" t="s">
        <v>249</v>
      </c>
    </row>
    <row r="8" spans="1:6" x14ac:dyDescent="0.3">
      <c r="A8" t="s">
        <v>250</v>
      </c>
    </row>
    <row r="10" spans="1:6" x14ac:dyDescent="0.3">
      <c r="A10" s="84" t="s">
        <v>251</v>
      </c>
      <c r="B10" s="84" t="s">
        <v>137</v>
      </c>
      <c r="C10" s="84" t="s">
        <v>252</v>
      </c>
    </row>
    <row r="11" spans="1:6" x14ac:dyDescent="0.3">
      <c r="A11" s="85" t="s">
        <v>253</v>
      </c>
      <c r="B11" s="85">
        <v>78</v>
      </c>
      <c r="C11" s="86" t="str">
        <f>IF( B11&lt;60, " FAIL",   IF(  AND(B11&gt;=60, B11&lt;80), "GOOD",  IF(  B11&gt;=80, "EXCELLANT", "-"   )  )       )</f>
        <v>GOOD</v>
      </c>
    </row>
    <row r="12" spans="1:6" x14ac:dyDescent="0.3">
      <c r="A12" s="85" t="s">
        <v>254</v>
      </c>
      <c r="B12" s="85">
        <v>85</v>
      </c>
      <c r="C12" s="86" t="str">
        <f t="shared" ref="C12:C14" si="0">IF( B12&lt;60, " FAIL",   IF(  AND(B12&gt;=60, B12&lt;80), "GOOD",  IF(  B12&gt;=80, "EXCELLANT", "-"   )  )       )</f>
        <v>EXCELLANT</v>
      </c>
    </row>
    <row r="13" spans="1:6" x14ac:dyDescent="0.3">
      <c r="A13" s="85" t="s">
        <v>255</v>
      </c>
      <c r="B13" s="85">
        <v>44</v>
      </c>
      <c r="C13" s="86" t="str">
        <f t="shared" si="0"/>
        <v xml:space="preserve"> FAIL</v>
      </c>
    </row>
    <row r="14" spans="1:6" x14ac:dyDescent="0.3">
      <c r="A14" s="85" t="s">
        <v>256</v>
      </c>
      <c r="B14" s="85">
        <v>61</v>
      </c>
      <c r="C14" s="86" t="str">
        <f t="shared" si="0"/>
        <v>GOOD</v>
      </c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AF86-A722-4CCD-A910-3C910CCB493D}">
  <dimension ref="A1:F20"/>
  <sheetViews>
    <sheetView zoomScale="86" zoomScaleNormal="86" workbookViewId="0">
      <selection sqref="A1:F1"/>
    </sheetView>
  </sheetViews>
  <sheetFormatPr defaultRowHeight="14.4" x14ac:dyDescent="0.3"/>
  <cols>
    <col min="1" max="1" width="38.21875" customWidth="1"/>
    <col min="2" max="2" width="16" bestFit="1" customWidth="1"/>
    <col min="3" max="3" width="19.88671875" bestFit="1" customWidth="1"/>
  </cols>
  <sheetData>
    <row r="1" spans="1:6" ht="25.8" x14ac:dyDescent="0.5">
      <c r="A1" s="163" t="s">
        <v>264</v>
      </c>
      <c r="B1" s="163"/>
      <c r="C1" s="163"/>
      <c r="D1" s="163"/>
      <c r="E1" s="163"/>
      <c r="F1" s="163"/>
    </row>
    <row r="3" spans="1:6" x14ac:dyDescent="0.3">
      <c r="A3" s="5" t="s">
        <v>265</v>
      </c>
    </row>
    <row r="4" spans="1:6" x14ac:dyDescent="0.3">
      <c r="A4" s="5" t="s">
        <v>266</v>
      </c>
    </row>
    <row r="6" spans="1:6" x14ac:dyDescent="0.3">
      <c r="A6" s="58"/>
    </row>
    <row r="7" spans="1:6" x14ac:dyDescent="0.3">
      <c r="A7" s="87" t="s">
        <v>25</v>
      </c>
      <c r="B7" s="87" t="s">
        <v>267</v>
      </c>
    </row>
    <row r="8" spans="1:6" x14ac:dyDescent="0.3">
      <c r="A8" s="88" t="s">
        <v>268</v>
      </c>
      <c r="B8" s="89">
        <v>759</v>
      </c>
    </row>
    <row r="9" spans="1:6" x14ac:dyDescent="0.3">
      <c r="A9" s="88" t="s">
        <v>269</v>
      </c>
      <c r="B9" s="89">
        <v>200</v>
      </c>
    </row>
    <row r="10" spans="1:6" x14ac:dyDescent="0.3">
      <c r="A10" s="88" t="s">
        <v>270</v>
      </c>
      <c r="B10" s="89">
        <v>42</v>
      </c>
    </row>
    <row r="11" spans="1:6" x14ac:dyDescent="0.3">
      <c r="A11" s="88" t="s">
        <v>271</v>
      </c>
      <c r="B11" s="89">
        <v>423</v>
      </c>
    </row>
    <row r="12" spans="1:6" x14ac:dyDescent="0.3">
      <c r="A12" s="88" t="s">
        <v>272</v>
      </c>
      <c r="B12" s="89">
        <v>200</v>
      </c>
    </row>
    <row r="13" spans="1:6" x14ac:dyDescent="0.3">
      <c r="A13" s="88" t="s">
        <v>273</v>
      </c>
      <c r="B13" s="89">
        <v>50</v>
      </c>
    </row>
    <row r="14" spans="1:6" x14ac:dyDescent="0.3">
      <c r="A14" s="88" t="s">
        <v>274</v>
      </c>
      <c r="B14" s="89">
        <v>700</v>
      </c>
    </row>
    <row r="15" spans="1:6" x14ac:dyDescent="0.3">
      <c r="A15" s="88" t="s">
        <v>275</v>
      </c>
      <c r="B15" s="89">
        <v>450</v>
      </c>
    </row>
    <row r="16" spans="1:6" x14ac:dyDescent="0.3">
      <c r="A16" s="88" t="s">
        <v>276</v>
      </c>
      <c r="B16" s="89">
        <v>605</v>
      </c>
    </row>
    <row r="17" spans="1:4" x14ac:dyDescent="0.3">
      <c r="A17" s="88" t="s">
        <v>277</v>
      </c>
      <c r="B17" s="89">
        <v>240</v>
      </c>
    </row>
    <row r="18" spans="1:4" x14ac:dyDescent="0.3">
      <c r="A18" s="88" t="s">
        <v>278</v>
      </c>
      <c r="B18" s="89">
        <v>685</v>
      </c>
    </row>
    <row r="19" spans="1:4" x14ac:dyDescent="0.3">
      <c r="A19" s="88" t="s">
        <v>279</v>
      </c>
      <c r="B19" s="89">
        <v>295</v>
      </c>
    </row>
    <row r="20" spans="1:4" x14ac:dyDescent="0.3">
      <c r="A20" s="88" t="s">
        <v>280</v>
      </c>
      <c r="B20" s="90">
        <f>SUM(B8:B19)</f>
        <v>4649</v>
      </c>
      <c r="C20" s="4" t="s">
        <v>281</v>
      </c>
      <c r="D20" s="4"/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4DCE-5AE2-4AE5-8A07-AA9D297E201E}">
  <dimension ref="A1:F97"/>
  <sheetViews>
    <sheetView topLeftCell="A88" workbookViewId="0">
      <selection activeCell="B97" sqref="B97"/>
    </sheetView>
  </sheetViews>
  <sheetFormatPr defaultRowHeight="14.4" x14ac:dyDescent="0.3"/>
  <cols>
    <col min="1" max="1" width="15.109375" customWidth="1"/>
    <col min="2" max="2" width="17.77734375" customWidth="1"/>
  </cols>
  <sheetData>
    <row r="1" spans="1:6" ht="25.8" x14ac:dyDescent="0.5">
      <c r="A1" s="163" t="s">
        <v>286</v>
      </c>
      <c r="B1" s="163"/>
      <c r="C1" s="163"/>
      <c r="D1" s="163"/>
      <c r="E1" s="163"/>
      <c r="F1" s="163"/>
    </row>
    <row r="3" spans="1:6" x14ac:dyDescent="0.3">
      <c r="A3" s="5" t="s">
        <v>282</v>
      </c>
    </row>
    <row r="4" spans="1:6" x14ac:dyDescent="0.3">
      <c r="A4" s="5" t="s">
        <v>283</v>
      </c>
    </row>
    <row r="6" spans="1:6" x14ac:dyDescent="0.3">
      <c r="A6" s="91" t="s">
        <v>284</v>
      </c>
      <c r="B6" s="92" t="s">
        <v>285</v>
      </c>
    </row>
    <row r="7" spans="1:6" x14ac:dyDescent="0.3">
      <c r="A7" s="93">
        <v>42005</v>
      </c>
      <c r="B7" s="94">
        <v>432.17</v>
      </c>
    </row>
    <row r="8" spans="1:6" x14ac:dyDescent="0.3">
      <c r="A8" s="93">
        <v>42351</v>
      </c>
      <c r="B8" s="94">
        <v>528.5</v>
      </c>
    </row>
    <row r="9" spans="1:6" x14ac:dyDescent="0.3">
      <c r="A9" s="93">
        <v>42007</v>
      </c>
      <c r="B9" s="94">
        <v>810.71</v>
      </c>
    </row>
    <row r="10" spans="1:6" x14ac:dyDescent="0.3">
      <c r="A10" s="93">
        <v>42008</v>
      </c>
      <c r="B10" s="94">
        <v>418.54</v>
      </c>
    </row>
    <row r="11" spans="1:6" x14ac:dyDescent="0.3">
      <c r="A11" s="93">
        <v>42009</v>
      </c>
      <c r="B11" s="94">
        <v>722.22</v>
      </c>
    </row>
    <row r="12" spans="1:6" x14ac:dyDescent="0.3">
      <c r="A12" s="93">
        <v>42010</v>
      </c>
      <c r="B12" s="94">
        <v>460.28</v>
      </c>
    </row>
    <row r="13" spans="1:6" x14ac:dyDescent="0.3">
      <c r="A13" s="93">
        <v>42349</v>
      </c>
      <c r="B13" s="94">
        <v>483.58</v>
      </c>
    </row>
    <row r="14" spans="1:6" x14ac:dyDescent="0.3">
      <c r="A14" s="93">
        <v>42012</v>
      </c>
      <c r="B14" s="94">
        <v>114.53</v>
      </c>
    </row>
    <row r="15" spans="1:6" x14ac:dyDescent="0.3">
      <c r="A15" s="93">
        <v>42013</v>
      </c>
      <c r="B15" s="94">
        <v>609.12</v>
      </c>
    </row>
    <row r="16" spans="1:6" x14ac:dyDescent="0.3">
      <c r="A16" s="93">
        <v>42014</v>
      </c>
      <c r="B16" s="94">
        <v>1197.9000000000001</v>
      </c>
    </row>
    <row r="17" spans="1:2" x14ac:dyDescent="0.3">
      <c r="A17" s="93">
        <v>42015</v>
      </c>
      <c r="B17" s="94">
        <v>228.89</v>
      </c>
    </row>
    <row r="18" spans="1:2" x14ac:dyDescent="0.3">
      <c r="A18" s="93">
        <v>42016</v>
      </c>
      <c r="B18" s="94">
        <v>1380.07</v>
      </c>
    </row>
    <row r="19" spans="1:2" x14ac:dyDescent="0.3">
      <c r="A19" s="93">
        <v>42017</v>
      </c>
      <c r="B19" s="94">
        <v>1026.96</v>
      </c>
    </row>
    <row r="20" spans="1:2" x14ac:dyDescent="0.3">
      <c r="A20" s="93">
        <v>42018</v>
      </c>
      <c r="B20" s="94">
        <v>760.24</v>
      </c>
    </row>
    <row r="21" spans="1:2" x14ac:dyDescent="0.3">
      <c r="A21" s="93">
        <v>42019</v>
      </c>
      <c r="B21" s="94">
        <v>414.11</v>
      </c>
    </row>
    <row r="22" spans="1:2" x14ac:dyDescent="0.3">
      <c r="A22" s="93">
        <v>42020</v>
      </c>
      <c r="B22" s="94">
        <v>1728.81</v>
      </c>
    </row>
    <row r="23" spans="1:2" x14ac:dyDescent="0.3">
      <c r="A23" s="93">
        <v>42021</v>
      </c>
      <c r="B23" s="94">
        <v>276.06</v>
      </c>
    </row>
    <row r="24" spans="1:2" x14ac:dyDescent="0.3">
      <c r="A24" s="93">
        <v>42022</v>
      </c>
      <c r="B24" s="94">
        <v>462.22</v>
      </c>
    </row>
    <row r="25" spans="1:2" x14ac:dyDescent="0.3">
      <c r="A25" s="93">
        <v>42023</v>
      </c>
      <c r="B25" s="94">
        <v>1281.0999999999999</v>
      </c>
    </row>
    <row r="26" spans="1:2" x14ac:dyDescent="0.3">
      <c r="A26" s="93">
        <v>42024</v>
      </c>
      <c r="B26" s="94">
        <v>1113.7</v>
      </c>
    </row>
    <row r="27" spans="1:2" x14ac:dyDescent="0.3">
      <c r="A27" s="93">
        <v>42025</v>
      </c>
      <c r="B27" s="94">
        <v>594.09</v>
      </c>
    </row>
    <row r="28" spans="1:2" x14ac:dyDescent="0.3">
      <c r="A28" s="93">
        <v>42026</v>
      </c>
      <c r="B28" s="94">
        <v>432.67</v>
      </c>
    </row>
    <row r="29" spans="1:2" x14ac:dyDescent="0.3">
      <c r="A29" s="93">
        <v>42027</v>
      </c>
      <c r="B29" s="94">
        <v>874.45</v>
      </c>
    </row>
    <row r="30" spans="1:2" x14ac:dyDescent="0.3">
      <c r="A30" s="93">
        <v>42028</v>
      </c>
      <c r="B30" s="94">
        <v>880.38</v>
      </c>
    </row>
    <row r="31" spans="1:2" x14ac:dyDescent="0.3">
      <c r="A31" s="93">
        <v>42029</v>
      </c>
      <c r="B31" s="94">
        <v>798.53</v>
      </c>
    </row>
    <row r="32" spans="1:2" x14ac:dyDescent="0.3">
      <c r="A32" s="93">
        <v>42318</v>
      </c>
      <c r="B32" s="94">
        <v>572.41999999999996</v>
      </c>
    </row>
    <row r="33" spans="1:2" x14ac:dyDescent="0.3">
      <c r="A33" s="93">
        <v>42031</v>
      </c>
      <c r="B33" s="94">
        <v>330.61</v>
      </c>
    </row>
    <row r="34" spans="1:2" x14ac:dyDescent="0.3">
      <c r="A34" s="93">
        <v>42032</v>
      </c>
      <c r="B34" s="94">
        <v>567.17999999999995</v>
      </c>
    </row>
    <row r="35" spans="1:2" x14ac:dyDescent="0.3">
      <c r="A35" s="93">
        <v>42033</v>
      </c>
      <c r="B35" s="94">
        <v>1449.21</v>
      </c>
    </row>
    <row r="36" spans="1:2" x14ac:dyDescent="0.3">
      <c r="A36" s="93">
        <v>42034</v>
      </c>
      <c r="B36" s="94">
        <v>459.29</v>
      </c>
    </row>
    <row r="37" spans="1:2" x14ac:dyDescent="0.3">
      <c r="A37" s="93">
        <v>42035</v>
      </c>
      <c r="B37" s="94">
        <v>357.55</v>
      </c>
    </row>
    <row r="38" spans="1:2" x14ac:dyDescent="0.3">
      <c r="A38" s="93">
        <v>42036</v>
      </c>
      <c r="B38" s="94">
        <v>154.34</v>
      </c>
    </row>
    <row r="39" spans="1:2" x14ac:dyDescent="0.3">
      <c r="A39" s="93">
        <v>42037</v>
      </c>
      <c r="B39" s="94">
        <v>152.76</v>
      </c>
    </row>
    <row r="40" spans="1:2" x14ac:dyDescent="0.3">
      <c r="A40" s="93">
        <v>42038</v>
      </c>
      <c r="B40" s="94">
        <v>570.22</v>
      </c>
    </row>
    <row r="41" spans="1:2" x14ac:dyDescent="0.3">
      <c r="A41" s="93">
        <v>42039</v>
      </c>
      <c r="B41" s="94">
        <v>987.62</v>
      </c>
    </row>
    <row r="42" spans="1:2" x14ac:dyDescent="0.3">
      <c r="A42" s="93">
        <v>42040</v>
      </c>
      <c r="B42" s="94">
        <v>1755.71</v>
      </c>
    </row>
    <row r="43" spans="1:2" x14ac:dyDescent="0.3">
      <c r="A43" s="93">
        <v>42041</v>
      </c>
      <c r="B43" s="94">
        <v>378.27</v>
      </c>
    </row>
    <row r="44" spans="1:2" x14ac:dyDescent="0.3">
      <c r="A44" s="93">
        <v>42042</v>
      </c>
      <c r="B44" s="94">
        <v>1323.81</v>
      </c>
    </row>
    <row r="45" spans="1:2" x14ac:dyDescent="0.3">
      <c r="A45" s="93">
        <v>42043</v>
      </c>
      <c r="B45" s="94">
        <v>399.02</v>
      </c>
    </row>
    <row r="46" spans="1:2" x14ac:dyDescent="0.3">
      <c r="A46" s="93">
        <v>42044</v>
      </c>
      <c r="B46" s="94">
        <v>154.94999999999999</v>
      </c>
    </row>
    <row r="47" spans="1:2" x14ac:dyDescent="0.3">
      <c r="A47" s="93">
        <v>42045</v>
      </c>
      <c r="B47" s="94">
        <v>1254.57</v>
      </c>
    </row>
    <row r="48" spans="1:2" x14ac:dyDescent="0.3">
      <c r="A48" s="93">
        <v>42046</v>
      </c>
      <c r="B48" s="94">
        <v>627.32000000000005</v>
      </c>
    </row>
    <row r="49" spans="1:2" x14ac:dyDescent="0.3">
      <c r="A49" s="93">
        <v>42230</v>
      </c>
      <c r="B49" s="94">
        <v>880.6</v>
      </c>
    </row>
    <row r="50" spans="1:2" x14ac:dyDescent="0.3">
      <c r="A50" s="93">
        <v>42048</v>
      </c>
      <c r="B50" s="94">
        <v>1196.03</v>
      </c>
    </row>
    <row r="51" spans="1:2" x14ac:dyDescent="0.3">
      <c r="A51" s="93">
        <v>42049</v>
      </c>
      <c r="B51" s="94">
        <v>782.32</v>
      </c>
    </row>
    <row r="52" spans="1:2" x14ac:dyDescent="0.3">
      <c r="A52" s="93">
        <v>42050</v>
      </c>
      <c r="B52" s="94">
        <v>1323.35</v>
      </c>
    </row>
    <row r="53" spans="1:2" x14ac:dyDescent="0.3">
      <c r="A53" s="93">
        <v>42051</v>
      </c>
      <c r="B53" s="94">
        <v>209.92</v>
      </c>
    </row>
    <row r="54" spans="1:2" x14ac:dyDescent="0.3">
      <c r="A54" s="93">
        <v>42052</v>
      </c>
      <c r="B54" s="94">
        <v>1232.05</v>
      </c>
    </row>
    <row r="55" spans="1:2" x14ac:dyDescent="0.3">
      <c r="A55" s="93">
        <v>42053</v>
      </c>
      <c r="B55" s="94">
        <v>713.28</v>
      </c>
    </row>
    <row r="56" spans="1:2" x14ac:dyDescent="0.3">
      <c r="A56" s="93">
        <v>42054</v>
      </c>
      <c r="B56" s="94">
        <v>1674.82</v>
      </c>
    </row>
    <row r="57" spans="1:2" x14ac:dyDescent="0.3">
      <c r="A57" s="93">
        <v>42055</v>
      </c>
      <c r="B57" s="94">
        <v>1161.25</v>
      </c>
    </row>
    <row r="58" spans="1:2" x14ac:dyDescent="0.3">
      <c r="A58" s="93">
        <v>42056</v>
      </c>
      <c r="B58" s="94">
        <v>897.63</v>
      </c>
    </row>
    <row r="59" spans="1:2" x14ac:dyDescent="0.3">
      <c r="A59" s="93">
        <v>42057</v>
      </c>
      <c r="B59" s="94">
        <v>1647.26</v>
      </c>
    </row>
    <row r="60" spans="1:2" x14ac:dyDescent="0.3">
      <c r="A60" s="93">
        <v>42058</v>
      </c>
      <c r="B60" s="94">
        <v>1121.96</v>
      </c>
    </row>
    <row r="61" spans="1:2" x14ac:dyDescent="0.3">
      <c r="A61" s="93">
        <v>42059</v>
      </c>
      <c r="B61" s="94">
        <v>352.2</v>
      </c>
    </row>
    <row r="62" spans="1:2" x14ac:dyDescent="0.3">
      <c r="A62" s="93">
        <v>42060</v>
      </c>
      <c r="B62" s="94">
        <v>270.77999999999997</v>
      </c>
    </row>
    <row r="63" spans="1:2" x14ac:dyDescent="0.3">
      <c r="A63" s="93">
        <v>42061</v>
      </c>
      <c r="B63" s="94">
        <v>456.41</v>
      </c>
    </row>
    <row r="64" spans="1:2" x14ac:dyDescent="0.3">
      <c r="A64" s="93">
        <v>42062</v>
      </c>
      <c r="B64" s="94">
        <v>441</v>
      </c>
    </row>
    <row r="65" spans="1:2" x14ac:dyDescent="0.3">
      <c r="A65" s="93">
        <v>42063</v>
      </c>
      <c r="B65" s="94">
        <v>252.44</v>
      </c>
    </row>
    <row r="66" spans="1:2" x14ac:dyDescent="0.3">
      <c r="A66" s="93">
        <v>42064</v>
      </c>
      <c r="B66" s="94">
        <v>1298.92</v>
      </c>
    </row>
    <row r="67" spans="1:2" x14ac:dyDescent="0.3">
      <c r="A67" s="93">
        <v>42065</v>
      </c>
      <c r="B67" s="94">
        <v>1178.07</v>
      </c>
    </row>
    <row r="68" spans="1:2" x14ac:dyDescent="0.3">
      <c r="A68" s="93">
        <v>42066</v>
      </c>
      <c r="B68" s="94">
        <v>459.95</v>
      </c>
    </row>
    <row r="69" spans="1:2" x14ac:dyDescent="0.3">
      <c r="A69" s="93">
        <v>42067</v>
      </c>
      <c r="B69" s="94">
        <v>1219.7</v>
      </c>
    </row>
    <row r="70" spans="1:2" x14ac:dyDescent="0.3">
      <c r="A70" s="93">
        <v>42068</v>
      </c>
      <c r="B70" s="94">
        <v>152.24</v>
      </c>
    </row>
    <row r="71" spans="1:2" x14ac:dyDescent="0.3">
      <c r="A71" s="93">
        <v>42069</v>
      </c>
      <c r="B71" s="94">
        <v>770.8</v>
      </c>
    </row>
    <row r="72" spans="1:2" x14ac:dyDescent="0.3">
      <c r="A72" s="93">
        <v>42070</v>
      </c>
      <c r="B72" s="94">
        <v>1357.25</v>
      </c>
    </row>
    <row r="73" spans="1:2" x14ac:dyDescent="0.3">
      <c r="A73" s="93">
        <v>42187</v>
      </c>
      <c r="B73" s="94">
        <v>220.18</v>
      </c>
    </row>
    <row r="74" spans="1:2" x14ac:dyDescent="0.3">
      <c r="A74" s="93">
        <v>42072</v>
      </c>
      <c r="B74" s="94">
        <v>1102.81</v>
      </c>
    </row>
    <row r="75" spans="1:2" x14ac:dyDescent="0.3">
      <c r="A75" s="93">
        <v>42073</v>
      </c>
      <c r="B75" s="94">
        <v>1566.83</v>
      </c>
    </row>
    <row r="76" spans="1:2" x14ac:dyDescent="0.3">
      <c r="A76" s="93">
        <v>42074</v>
      </c>
      <c r="B76" s="94">
        <v>437.92</v>
      </c>
    </row>
    <row r="77" spans="1:2" x14ac:dyDescent="0.3">
      <c r="A77" s="93">
        <v>42075</v>
      </c>
      <c r="B77" s="94">
        <v>1216.1199999999999</v>
      </c>
    </row>
    <row r="78" spans="1:2" x14ac:dyDescent="0.3">
      <c r="A78" s="93">
        <v>42076</v>
      </c>
      <c r="B78" s="94">
        <v>273.10000000000002</v>
      </c>
    </row>
    <row r="79" spans="1:2" x14ac:dyDescent="0.3">
      <c r="A79" s="93">
        <v>42077</v>
      </c>
      <c r="B79" s="94">
        <v>242.26</v>
      </c>
    </row>
    <row r="80" spans="1:2" x14ac:dyDescent="0.3">
      <c r="A80" s="93">
        <v>42078</v>
      </c>
      <c r="B80" s="94">
        <v>1512.6</v>
      </c>
    </row>
    <row r="81" spans="1:2" x14ac:dyDescent="0.3">
      <c r="A81" s="93">
        <v>42079</v>
      </c>
      <c r="B81" s="94">
        <v>783.75</v>
      </c>
    </row>
    <row r="82" spans="1:2" x14ac:dyDescent="0.3">
      <c r="A82" s="93">
        <v>42189</v>
      </c>
      <c r="B82" s="94">
        <v>667.99</v>
      </c>
    </row>
    <row r="83" spans="1:2" x14ac:dyDescent="0.3">
      <c r="A83" s="93">
        <v>42081</v>
      </c>
      <c r="B83" s="94">
        <v>1166.31</v>
      </c>
    </row>
    <row r="84" spans="1:2" x14ac:dyDescent="0.3">
      <c r="A84" s="93">
        <v>42082</v>
      </c>
      <c r="B84" s="94">
        <v>770.18</v>
      </c>
    </row>
    <row r="85" spans="1:2" x14ac:dyDescent="0.3">
      <c r="A85" s="93">
        <v>42083</v>
      </c>
      <c r="B85" s="94">
        <v>132.34</v>
      </c>
    </row>
    <row r="86" spans="1:2" x14ac:dyDescent="0.3">
      <c r="A86" s="93">
        <v>42084</v>
      </c>
      <c r="B86" s="94">
        <v>1188.81</v>
      </c>
    </row>
    <row r="87" spans="1:2" x14ac:dyDescent="0.3">
      <c r="A87" s="93">
        <v>42085</v>
      </c>
      <c r="B87" s="94">
        <v>198.06</v>
      </c>
    </row>
    <row r="88" spans="1:2" x14ac:dyDescent="0.3">
      <c r="A88" s="93">
        <v>42086</v>
      </c>
      <c r="B88" s="94">
        <v>594.16999999999996</v>
      </c>
    </row>
    <row r="89" spans="1:2" x14ac:dyDescent="0.3">
      <c r="A89" s="93">
        <v>42087</v>
      </c>
      <c r="B89" s="94">
        <v>931.09</v>
      </c>
    </row>
    <row r="90" spans="1:2" x14ac:dyDescent="0.3">
      <c r="A90" s="93">
        <v>42088</v>
      </c>
      <c r="B90" s="94">
        <v>299.64</v>
      </c>
    </row>
    <row r="91" spans="1:2" x14ac:dyDescent="0.3">
      <c r="A91" s="93">
        <v>42223</v>
      </c>
      <c r="B91" s="94">
        <v>1701.68</v>
      </c>
    </row>
    <row r="92" spans="1:2" x14ac:dyDescent="0.3">
      <c r="A92" s="93">
        <v>42090</v>
      </c>
      <c r="B92" s="94">
        <v>399.15</v>
      </c>
    </row>
    <row r="93" spans="1:2" x14ac:dyDescent="0.3">
      <c r="A93" s="93">
        <v>42091</v>
      </c>
      <c r="B93" s="94">
        <v>374.81</v>
      </c>
    </row>
    <row r="94" spans="1:2" x14ac:dyDescent="0.3">
      <c r="A94" s="93">
        <v>42092</v>
      </c>
      <c r="B94" s="94">
        <v>462.17</v>
      </c>
    </row>
    <row r="95" spans="1:2" x14ac:dyDescent="0.3">
      <c r="A95" s="93">
        <v>42093</v>
      </c>
      <c r="B95" s="94">
        <v>924.29</v>
      </c>
    </row>
    <row r="96" spans="1:2" x14ac:dyDescent="0.3">
      <c r="A96" s="93">
        <v>42094</v>
      </c>
      <c r="B96" s="94">
        <v>5000.6000000000004</v>
      </c>
    </row>
    <row r="97" spans="1:3" x14ac:dyDescent="0.3">
      <c r="A97" s="95"/>
      <c r="B97" s="96">
        <f>SUM(B7:B96)</f>
        <v>72741.76999999996</v>
      </c>
      <c r="C97" s="4" t="s">
        <v>281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80F1-0B6C-480B-92BF-91D71C8D0B42}">
  <dimension ref="A1:G184"/>
  <sheetViews>
    <sheetView workbookViewId="0">
      <selection activeCell="D21" sqref="D21"/>
    </sheetView>
  </sheetViews>
  <sheetFormatPr defaultRowHeight="14.4" x14ac:dyDescent="0.3"/>
  <cols>
    <col min="1" max="1" width="5.33203125" customWidth="1"/>
    <col min="2" max="3" width="25.33203125" customWidth="1"/>
    <col min="4" max="6" width="9" bestFit="1" customWidth="1"/>
    <col min="7" max="7" width="9.5546875" style="41" bestFit="1" customWidth="1"/>
  </cols>
  <sheetData>
    <row r="1" spans="1:6" ht="25.8" x14ac:dyDescent="0.5">
      <c r="A1" s="163" t="s">
        <v>287</v>
      </c>
      <c r="B1" s="163"/>
      <c r="C1" s="163"/>
      <c r="D1" s="163"/>
      <c r="E1" s="163"/>
      <c r="F1" s="163"/>
    </row>
    <row r="3" spans="1:6" x14ac:dyDescent="0.3">
      <c r="A3" s="4">
        <v>1</v>
      </c>
      <c r="B3" s="5" t="s">
        <v>288</v>
      </c>
    </row>
    <row r="5" spans="1:6" x14ac:dyDescent="0.3">
      <c r="B5" s="4" t="s">
        <v>289</v>
      </c>
      <c r="C5" s="97" t="s">
        <v>290</v>
      </c>
      <c r="E5" s="58"/>
    </row>
    <row r="6" spans="1:6" x14ac:dyDescent="0.3">
      <c r="B6" s="5" t="s">
        <v>291</v>
      </c>
      <c r="C6" s="96">
        <f>SUM(regionwise_Agegroups_TelAviv[0-19])</f>
        <v>99498</v>
      </c>
      <c r="D6" s="5"/>
      <c r="E6" s="5"/>
    </row>
    <row r="8" spans="1:6" x14ac:dyDescent="0.3">
      <c r="B8" s="4" t="s">
        <v>289</v>
      </c>
      <c r="C8" s="97" t="s">
        <v>292</v>
      </c>
    </row>
    <row r="9" spans="1:6" x14ac:dyDescent="0.3">
      <c r="B9" s="5" t="s">
        <v>291</v>
      </c>
      <c r="C9" s="96">
        <f>SUM(regionwise_Agegroups_TelAviv[25-49])</f>
        <v>211409</v>
      </c>
      <c r="D9" s="5"/>
    </row>
    <row r="11" spans="1:6" x14ac:dyDescent="0.3">
      <c r="B11" s="4" t="s">
        <v>289</v>
      </c>
      <c r="C11" s="97" t="s">
        <v>293</v>
      </c>
    </row>
    <row r="12" spans="1:6" x14ac:dyDescent="0.3">
      <c r="B12" s="5" t="s">
        <v>291</v>
      </c>
      <c r="C12" s="96">
        <f>SUM(regionwise_Agegroups_TelAviv[50-75+])</f>
        <v>127820</v>
      </c>
      <c r="D12" s="5"/>
    </row>
    <row r="14" spans="1:6" x14ac:dyDescent="0.3">
      <c r="A14" s="4">
        <v>2</v>
      </c>
      <c r="B14" s="98" t="s">
        <v>294</v>
      </c>
      <c r="C14" s="99"/>
      <c r="D14" s="99"/>
      <c r="E14" s="99"/>
    </row>
    <row r="15" spans="1:6" x14ac:dyDescent="0.3">
      <c r="C15" s="100">
        <f>SUMIF(regionwise_Agegroups_TelAviv[Region],C29, regionwise_Agegroups_TelAviv[[TOTAL ]])</f>
        <v>5124</v>
      </c>
      <c r="D15" s="5"/>
      <c r="E15" s="5"/>
      <c r="F15" s="5"/>
    </row>
    <row r="17" spans="1:7" x14ac:dyDescent="0.3">
      <c r="A17" s="4">
        <v>3</v>
      </c>
      <c r="B17" s="98" t="s">
        <v>295</v>
      </c>
      <c r="C17" s="99"/>
      <c r="D17" s="99"/>
      <c r="E17" s="99"/>
      <c r="F17" s="99"/>
    </row>
    <row r="18" spans="1:7" x14ac:dyDescent="0.3">
      <c r="C18" s="100">
        <f>SUM(G27:G46)</f>
        <v>89884</v>
      </c>
      <c r="D18" s="5"/>
      <c r="E18" s="101"/>
      <c r="F18" s="5"/>
    </row>
    <row r="19" spans="1:7" x14ac:dyDescent="0.3">
      <c r="E19" s="101"/>
      <c r="F19" s="5"/>
    </row>
    <row r="20" spans="1:7" x14ac:dyDescent="0.3">
      <c r="A20" s="4">
        <v>4</v>
      </c>
      <c r="B20" s="98" t="s">
        <v>296</v>
      </c>
      <c r="C20" s="99"/>
      <c r="D20" s="99"/>
      <c r="E20" s="99"/>
      <c r="F20" s="99"/>
    </row>
    <row r="21" spans="1:7" x14ac:dyDescent="0.3">
      <c r="B21" s="5" t="s">
        <v>297</v>
      </c>
      <c r="C21" s="102">
        <f>SUM(regionwise_Agegroups_TelAviv[0-19])</f>
        <v>99498</v>
      </c>
      <c r="D21" s="5"/>
      <c r="F21" s="4"/>
    </row>
    <row r="22" spans="1:7" x14ac:dyDescent="0.3">
      <c r="B22" s="5" t="s">
        <v>298</v>
      </c>
      <c r="C22" s="103">
        <f>SUM(regionwise_Agegroups_TelAviv[50-75+])</f>
        <v>127820</v>
      </c>
      <c r="D22" s="5"/>
      <c r="F22" s="5"/>
    </row>
    <row r="23" spans="1:7" x14ac:dyDescent="0.3">
      <c r="B23" s="5"/>
      <c r="F23" s="5"/>
    </row>
    <row r="24" spans="1:7" x14ac:dyDescent="0.3">
      <c r="F24" s="5"/>
    </row>
    <row r="25" spans="1:7" x14ac:dyDescent="0.3">
      <c r="D25" s="164" t="s">
        <v>289</v>
      </c>
      <c r="E25" s="165"/>
      <c r="F25" s="166"/>
    </row>
    <row r="26" spans="1:7" x14ac:dyDescent="0.3">
      <c r="B26" s="106" t="s">
        <v>299</v>
      </c>
      <c r="C26" s="107" t="s">
        <v>300</v>
      </c>
      <c r="D26" s="108" t="s">
        <v>290</v>
      </c>
      <c r="E26" s="108" t="s">
        <v>292</v>
      </c>
      <c r="F26" s="109" t="s">
        <v>293</v>
      </c>
      <c r="G26" s="112" t="s">
        <v>460</v>
      </c>
    </row>
    <row r="27" spans="1:7" x14ac:dyDescent="0.3">
      <c r="B27" s="105" t="s">
        <v>301</v>
      </c>
      <c r="C27" s="104" t="s">
        <v>302</v>
      </c>
      <c r="D27" s="113">
        <v>3419</v>
      </c>
      <c r="E27" s="113">
        <v>4378</v>
      </c>
      <c r="F27" s="114">
        <v>2755</v>
      </c>
      <c r="G27" s="115">
        <f>SUM(regionwise_Agegroups_TelAviv[[#This Row],[0-19]:[50-75+]])</f>
        <v>10552</v>
      </c>
    </row>
    <row r="28" spans="1:7" x14ac:dyDescent="0.3">
      <c r="B28" s="105" t="s">
        <v>301</v>
      </c>
      <c r="C28" s="104" t="s">
        <v>303</v>
      </c>
      <c r="D28" s="113">
        <v>1492</v>
      </c>
      <c r="E28" s="113">
        <v>2126</v>
      </c>
      <c r="F28" s="114">
        <v>2103</v>
      </c>
      <c r="G28" s="115">
        <f>SUM(regionwise_Agegroups_TelAviv[[#This Row],[0-19]:[50-75+]])</f>
        <v>5721</v>
      </c>
    </row>
    <row r="29" spans="1:7" x14ac:dyDescent="0.3">
      <c r="B29" s="105" t="s">
        <v>301</v>
      </c>
      <c r="C29" s="104" t="s">
        <v>304</v>
      </c>
      <c r="D29" s="113">
        <v>1371</v>
      </c>
      <c r="E29" s="113">
        <v>1930</v>
      </c>
      <c r="F29" s="114">
        <v>1823</v>
      </c>
      <c r="G29" s="115">
        <f>SUM(regionwise_Agegroups_TelAviv[[#This Row],[0-19]:[50-75+]])</f>
        <v>5124</v>
      </c>
    </row>
    <row r="30" spans="1:7" x14ac:dyDescent="0.3">
      <c r="B30" s="105" t="s">
        <v>301</v>
      </c>
      <c r="C30" s="104" t="s">
        <v>305</v>
      </c>
      <c r="D30" s="113">
        <v>1607</v>
      </c>
      <c r="E30" s="113">
        <v>2133</v>
      </c>
      <c r="F30" s="114">
        <v>2102</v>
      </c>
      <c r="G30" s="115">
        <f>SUM(regionwise_Agegroups_TelAviv[[#This Row],[0-19]:[50-75+]])</f>
        <v>5842</v>
      </c>
    </row>
    <row r="31" spans="1:7" x14ac:dyDescent="0.3">
      <c r="B31" s="105" t="s">
        <v>301</v>
      </c>
      <c r="C31" s="104" t="s">
        <v>306</v>
      </c>
      <c r="D31" s="113">
        <v>951</v>
      </c>
      <c r="E31" s="113">
        <v>1445</v>
      </c>
      <c r="F31" s="114">
        <v>1416</v>
      </c>
      <c r="G31" s="115">
        <f>SUM(regionwise_Agegroups_TelAviv[[#This Row],[0-19]:[50-75+]])</f>
        <v>3812</v>
      </c>
    </row>
    <row r="32" spans="1:7" x14ac:dyDescent="0.3">
      <c r="B32" s="105" t="s">
        <v>301</v>
      </c>
      <c r="C32" s="104" t="s">
        <v>307</v>
      </c>
      <c r="D32" s="113">
        <v>889</v>
      </c>
      <c r="E32" s="113">
        <v>1293</v>
      </c>
      <c r="F32" s="114">
        <v>1526</v>
      </c>
      <c r="G32" s="115">
        <f>SUM(regionwise_Agegroups_TelAviv[[#This Row],[0-19]:[50-75+]])</f>
        <v>3708</v>
      </c>
    </row>
    <row r="33" spans="2:7" x14ac:dyDescent="0.3">
      <c r="B33" s="105" t="s">
        <v>301</v>
      </c>
      <c r="C33" s="104" t="s">
        <v>308</v>
      </c>
      <c r="D33" s="113">
        <v>1254</v>
      </c>
      <c r="E33" s="113">
        <v>1989</v>
      </c>
      <c r="F33" s="114">
        <v>1685</v>
      </c>
      <c r="G33" s="115">
        <f>SUM(regionwise_Agegroups_TelAviv[[#This Row],[0-19]:[50-75+]])</f>
        <v>4928</v>
      </c>
    </row>
    <row r="34" spans="2:7" x14ac:dyDescent="0.3">
      <c r="B34" s="105" t="s">
        <v>301</v>
      </c>
      <c r="C34" s="104" t="s">
        <v>309</v>
      </c>
      <c r="D34" s="113">
        <v>1025</v>
      </c>
      <c r="E34" s="113">
        <v>1362</v>
      </c>
      <c r="F34" s="114">
        <v>2077</v>
      </c>
      <c r="G34" s="115">
        <f>SUM(regionwise_Agegroups_TelAviv[[#This Row],[0-19]:[50-75+]])</f>
        <v>4464</v>
      </c>
    </row>
    <row r="35" spans="2:7" x14ac:dyDescent="0.3">
      <c r="B35" s="105" t="s">
        <v>301</v>
      </c>
      <c r="C35" s="104" t="s">
        <v>310</v>
      </c>
      <c r="D35" s="113">
        <v>1194</v>
      </c>
      <c r="E35" s="113">
        <v>2016</v>
      </c>
      <c r="F35" s="114">
        <v>1452</v>
      </c>
      <c r="G35" s="115">
        <f>SUM(regionwise_Agegroups_TelAviv[[#This Row],[0-19]:[50-75+]])</f>
        <v>4662</v>
      </c>
    </row>
    <row r="36" spans="2:7" x14ac:dyDescent="0.3">
      <c r="B36" s="105" t="s">
        <v>301</v>
      </c>
      <c r="C36" s="104" t="s">
        <v>311</v>
      </c>
      <c r="D36" s="113">
        <v>607</v>
      </c>
      <c r="E36" s="113">
        <v>853</v>
      </c>
      <c r="F36" s="114">
        <v>1022</v>
      </c>
      <c r="G36" s="115">
        <f>SUM(regionwise_Agegroups_TelAviv[[#This Row],[0-19]:[50-75+]])</f>
        <v>2482</v>
      </c>
    </row>
    <row r="37" spans="2:7" x14ac:dyDescent="0.3">
      <c r="B37" s="105" t="s">
        <v>301</v>
      </c>
      <c r="C37" s="104" t="s">
        <v>312</v>
      </c>
      <c r="D37" s="113">
        <v>626</v>
      </c>
      <c r="E37" s="113">
        <v>1569</v>
      </c>
      <c r="F37" s="114">
        <v>1033</v>
      </c>
      <c r="G37" s="115">
        <f>SUM(regionwise_Agegroups_TelAviv[[#This Row],[0-19]:[50-75+]])</f>
        <v>3228</v>
      </c>
    </row>
    <row r="38" spans="2:7" x14ac:dyDescent="0.3">
      <c r="B38" s="105" t="s">
        <v>301</v>
      </c>
      <c r="C38" s="104" t="s">
        <v>313</v>
      </c>
      <c r="D38" s="113">
        <v>1037</v>
      </c>
      <c r="E38" s="113">
        <v>2300</v>
      </c>
      <c r="F38" s="114">
        <v>1598</v>
      </c>
      <c r="G38" s="115">
        <f>SUM(regionwise_Agegroups_TelAviv[[#This Row],[0-19]:[50-75+]])</f>
        <v>4935</v>
      </c>
    </row>
    <row r="39" spans="2:7" x14ac:dyDescent="0.3">
      <c r="B39" s="105" t="s">
        <v>301</v>
      </c>
      <c r="C39" s="104" t="s">
        <v>314</v>
      </c>
      <c r="D39" s="113">
        <v>972</v>
      </c>
      <c r="E39" s="113">
        <v>2128</v>
      </c>
      <c r="F39" s="114">
        <v>912</v>
      </c>
      <c r="G39" s="115">
        <f>SUM(regionwise_Agegroups_TelAviv[[#This Row],[0-19]:[50-75+]])</f>
        <v>4012</v>
      </c>
    </row>
    <row r="40" spans="2:7" x14ac:dyDescent="0.3">
      <c r="B40" s="105" t="s">
        <v>301</v>
      </c>
      <c r="C40" s="104" t="s">
        <v>315</v>
      </c>
      <c r="D40" s="113">
        <v>88</v>
      </c>
      <c r="E40" s="113">
        <v>1159</v>
      </c>
      <c r="F40" s="114">
        <v>0</v>
      </c>
      <c r="G40" s="115">
        <f>SUM(regionwise_Agegroups_TelAviv[[#This Row],[0-19]:[50-75+]])</f>
        <v>1247</v>
      </c>
    </row>
    <row r="41" spans="2:7" x14ac:dyDescent="0.3">
      <c r="B41" s="105" t="s">
        <v>301</v>
      </c>
      <c r="C41" s="104" t="s">
        <v>316</v>
      </c>
      <c r="D41" s="113">
        <v>2052</v>
      </c>
      <c r="E41" s="113">
        <v>2159</v>
      </c>
      <c r="F41" s="114">
        <v>1582</v>
      </c>
      <c r="G41" s="115">
        <f>SUM(regionwise_Agegroups_TelAviv[[#This Row],[0-19]:[50-75+]])</f>
        <v>5793</v>
      </c>
    </row>
    <row r="42" spans="2:7" x14ac:dyDescent="0.3">
      <c r="B42" s="105" t="s">
        <v>301</v>
      </c>
      <c r="C42" s="104" t="s">
        <v>317</v>
      </c>
      <c r="D42" s="113">
        <v>1582</v>
      </c>
      <c r="E42" s="113">
        <v>2308</v>
      </c>
      <c r="F42" s="114">
        <v>1699</v>
      </c>
      <c r="G42" s="115">
        <f>SUM(regionwise_Agegroups_TelAviv[[#This Row],[0-19]:[50-75+]])</f>
        <v>5589</v>
      </c>
    </row>
    <row r="43" spans="2:7" x14ac:dyDescent="0.3">
      <c r="B43" s="105" t="s">
        <v>301</v>
      </c>
      <c r="C43" s="104" t="s">
        <v>318</v>
      </c>
      <c r="D43" s="113">
        <v>1088</v>
      </c>
      <c r="E43" s="113">
        <v>1218</v>
      </c>
      <c r="F43" s="114">
        <v>981</v>
      </c>
      <c r="G43" s="115">
        <f>SUM(regionwise_Agegroups_TelAviv[[#This Row],[0-19]:[50-75+]])</f>
        <v>3287</v>
      </c>
    </row>
    <row r="44" spans="2:7" x14ac:dyDescent="0.3">
      <c r="B44" s="105" t="s">
        <v>301</v>
      </c>
      <c r="C44" s="104" t="s">
        <v>319</v>
      </c>
      <c r="D44" s="113">
        <v>706</v>
      </c>
      <c r="E44" s="113">
        <v>1151</v>
      </c>
      <c r="F44" s="114">
        <v>1145</v>
      </c>
      <c r="G44" s="115">
        <f>SUM(regionwise_Agegroups_TelAviv[[#This Row],[0-19]:[50-75+]])</f>
        <v>3002</v>
      </c>
    </row>
    <row r="45" spans="2:7" x14ac:dyDescent="0.3">
      <c r="B45" s="105" t="s">
        <v>301</v>
      </c>
      <c r="C45" s="104" t="s">
        <v>320</v>
      </c>
      <c r="D45" s="113">
        <v>1335</v>
      </c>
      <c r="E45" s="113">
        <v>2098</v>
      </c>
      <c r="F45" s="114">
        <v>1322</v>
      </c>
      <c r="G45" s="115">
        <f>SUM(regionwise_Agegroups_TelAviv[[#This Row],[0-19]:[50-75+]])</f>
        <v>4755</v>
      </c>
    </row>
    <row r="46" spans="2:7" x14ac:dyDescent="0.3">
      <c r="B46" s="105" t="s">
        <v>301</v>
      </c>
      <c r="C46" s="104" t="s">
        <v>321</v>
      </c>
      <c r="D46" s="113">
        <v>702</v>
      </c>
      <c r="E46" s="113">
        <v>1162</v>
      </c>
      <c r="F46" s="114">
        <v>877</v>
      </c>
      <c r="G46" s="115">
        <f>SUM(regionwise_Agegroups_TelAviv[[#This Row],[0-19]:[50-75+]])</f>
        <v>2741</v>
      </c>
    </row>
    <row r="47" spans="2:7" x14ac:dyDescent="0.3">
      <c r="B47" s="105" t="s">
        <v>301</v>
      </c>
      <c r="C47" s="104" t="s">
        <v>322</v>
      </c>
      <c r="D47" s="113">
        <v>968</v>
      </c>
      <c r="E47" s="113">
        <v>1101</v>
      </c>
      <c r="F47" s="114">
        <v>797</v>
      </c>
      <c r="G47" s="115">
        <f>SUM(regionwise_Agegroups_TelAviv[[#This Row],[0-19]:[50-75+]])</f>
        <v>2866</v>
      </c>
    </row>
    <row r="48" spans="2:7" x14ac:dyDescent="0.3">
      <c r="B48" s="105" t="s">
        <v>301</v>
      </c>
      <c r="C48" s="104" t="s">
        <v>323</v>
      </c>
      <c r="D48" s="113">
        <v>1664</v>
      </c>
      <c r="E48" s="113">
        <v>2069</v>
      </c>
      <c r="F48" s="114">
        <v>1710</v>
      </c>
      <c r="G48" s="115">
        <f>SUM(regionwise_Agegroups_TelAviv[[#This Row],[0-19]:[50-75+]])</f>
        <v>5443</v>
      </c>
    </row>
    <row r="49" spans="2:7" x14ac:dyDescent="0.3">
      <c r="B49" s="105" t="s">
        <v>301</v>
      </c>
      <c r="C49" s="104" t="s">
        <v>324</v>
      </c>
      <c r="D49" s="113">
        <v>624</v>
      </c>
      <c r="E49" s="113">
        <v>770</v>
      </c>
      <c r="F49" s="114">
        <v>746</v>
      </c>
      <c r="G49" s="115">
        <f>SUM(regionwise_Agegroups_TelAviv[[#This Row],[0-19]:[50-75+]])</f>
        <v>2140</v>
      </c>
    </row>
    <row r="50" spans="2:7" x14ac:dyDescent="0.3">
      <c r="B50" s="105" t="s">
        <v>301</v>
      </c>
      <c r="C50" s="104" t="s">
        <v>325</v>
      </c>
      <c r="D50" s="113">
        <v>685</v>
      </c>
      <c r="E50" s="113">
        <v>1501</v>
      </c>
      <c r="F50" s="114">
        <v>1126</v>
      </c>
      <c r="G50" s="115">
        <f>SUM(regionwise_Agegroups_TelAviv[[#This Row],[0-19]:[50-75+]])</f>
        <v>3312</v>
      </c>
    </row>
    <row r="51" spans="2:7" x14ac:dyDescent="0.3">
      <c r="B51" s="105" t="s">
        <v>301</v>
      </c>
      <c r="C51" s="104" t="s">
        <v>326</v>
      </c>
      <c r="D51" s="113">
        <v>1248</v>
      </c>
      <c r="E51" s="113">
        <v>1763</v>
      </c>
      <c r="F51" s="114">
        <v>1146</v>
      </c>
      <c r="G51" s="115">
        <f>SUM(regionwise_Agegroups_TelAviv[[#This Row],[0-19]:[50-75+]])</f>
        <v>4157</v>
      </c>
    </row>
    <row r="52" spans="2:7" x14ac:dyDescent="0.3">
      <c r="B52" s="105" t="s">
        <v>301</v>
      </c>
      <c r="C52" s="104" t="s">
        <v>327</v>
      </c>
      <c r="D52" s="113">
        <v>1342</v>
      </c>
      <c r="E52" s="113">
        <v>1559</v>
      </c>
      <c r="F52" s="114">
        <v>1307</v>
      </c>
      <c r="G52" s="115">
        <f>SUM(regionwise_Agegroups_TelAviv[[#This Row],[0-19]:[50-75+]])</f>
        <v>4208</v>
      </c>
    </row>
    <row r="53" spans="2:7" x14ac:dyDescent="0.3">
      <c r="B53" s="105" t="s">
        <v>301</v>
      </c>
      <c r="C53" s="104" t="s">
        <v>328</v>
      </c>
      <c r="D53" s="113">
        <v>760</v>
      </c>
      <c r="E53" s="113">
        <v>965</v>
      </c>
      <c r="F53" s="114">
        <v>921</v>
      </c>
      <c r="G53" s="115">
        <f>SUM(regionwise_Agegroups_TelAviv[[#This Row],[0-19]:[50-75+]])</f>
        <v>2646</v>
      </c>
    </row>
    <row r="54" spans="2:7" x14ac:dyDescent="0.3">
      <c r="B54" s="105" t="s">
        <v>301</v>
      </c>
      <c r="C54" s="104" t="s">
        <v>329</v>
      </c>
      <c r="D54" s="113">
        <v>1187</v>
      </c>
      <c r="E54" s="113">
        <v>1568</v>
      </c>
      <c r="F54" s="114">
        <v>1190</v>
      </c>
      <c r="G54" s="115">
        <f>SUM(regionwise_Agegroups_TelAviv[[#This Row],[0-19]:[50-75+]])</f>
        <v>3945</v>
      </c>
    </row>
    <row r="55" spans="2:7" x14ac:dyDescent="0.3">
      <c r="B55" s="105" t="s">
        <v>301</v>
      </c>
      <c r="C55" s="104" t="s">
        <v>330</v>
      </c>
      <c r="D55" s="113">
        <v>0</v>
      </c>
      <c r="E55" s="113">
        <v>0</v>
      </c>
      <c r="F55" s="114">
        <v>277</v>
      </c>
      <c r="G55" s="115">
        <f>SUM(regionwise_Agegroups_TelAviv[[#This Row],[0-19]:[50-75+]])</f>
        <v>277</v>
      </c>
    </row>
    <row r="56" spans="2:7" x14ac:dyDescent="0.3">
      <c r="B56" s="105" t="s">
        <v>301</v>
      </c>
      <c r="C56" s="104" t="s">
        <v>331</v>
      </c>
      <c r="D56" s="113">
        <v>368</v>
      </c>
      <c r="E56" s="113">
        <v>1386</v>
      </c>
      <c r="F56" s="114">
        <v>637</v>
      </c>
      <c r="G56" s="115">
        <f>SUM(regionwise_Agegroups_TelAviv[[#This Row],[0-19]:[50-75+]])</f>
        <v>2391</v>
      </c>
    </row>
    <row r="57" spans="2:7" x14ac:dyDescent="0.3">
      <c r="B57" s="105" t="s">
        <v>301</v>
      </c>
      <c r="C57" s="104" t="s">
        <v>332</v>
      </c>
      <c r="D57" s="113">
        <v>317</v>
      </c>
      <c r="E57" s="113">
        <v>1215</v>
      </c>
      <c r="F57" s="114">
        <v>478</v>
      </c>
      <c r="G57" s="115">
        <f>SUM(regionwise_Agegroups_TelAviv[[#This Row],[0-19]:[50-75+]])</f>
        <v>2010</v>
      </c>
    </row>
    <row r="58" spans="2:7" x14ac:dyDescent="0.3">
      <c r="B58" s="105" t="s">
        <v>301</v>
      </c>
      <c r="C58" s="104" t="s">
        <v>333</v>
      </c>
      <c r="D58" s="113">
        <v>689</v>
      </c>
      <c r="E58" s="113">
        <v>2544</v>
      </c>
      <c r="F58" s="114">
        <v>1009</v>
      </c>
      <c r="G58" s="115">
        <f>SUM(regionwise_Agegroups_TelAviv[[#This Row],[0-19]:[50-75+]])</f>
        <v>4242</v>
      </c>
    </row>
    <row r="59" spans="2:7" x14ac:dyDescent="0.3">
      <c r="B59" s="105" t="s">
        <v>301</v>
      </c>
      <c r="C59" s="104" t="s">
        <v>334</v>
      </c>
      <c r="D59" s="113">
        <v>510</v>
      </c>
      <c r="E59" s="113">
        <v>2583</v>
      </c>
      <c r="F59" s="114">
        <v>861</v>
      </c>
      <c r="G59" s="115">
        <f>SUM(regionwise_Agegroups_TelAviv[[#This Row],[0-19]:[50-75+]])</f>
        <v>3954</v>
      </c>
    </row>
    <row r="60" spans="2:7" x14ac:dyDescent="0.3">
      <c r="B60" s="105" t="s">
        <v>301</v>
      </c>
      <c r="C60" s="104" t="s">
        <v>335</v>
      </c>
      <c r="D60" s="113">
        <v>257</v>
      </c>
      <c r="E60" s="113">
        <v>1023</v>
      </c>
      <c r="F60" s="114">
        <v>446</v>
      </c>
      <c r="G60" s="115">
        <f>SUM(regionwise_Agegroups_TelAviv[[#This Row],[0-19]:[50-75+]])</f>
        <v>1726</v>
      </c>
    </row>
    <row r="61" spans="2:7" x14ac:dyDescent="0.3">
      <c r="B61" s="105" t="s">
        <v>301</v>
      </c>
      <c r="C61" s="104" t="s">
        <v>336</v>
      </c>
      <c r="D61" s="113">
        <v>335</v>
      </c>
      <c r="E61" s="113">
        <v>1225</v>
      </c>
      <c r="F61" s="114">
        <v>520</v>
      </c>
      <c r="G61" s="115">
        <f>SUM(regionwise_Agegroups_TelAviv[[#This Row],[0-19]:[50-75+]])</f>
        <v>2080</v>
      </c>
    </row>
    <row r="62" spans="2:7" x14ac:dyDescent="0.3">
      <c r="B62" s="105" t="s">
        <v>301</v>
      </c>
      <c r="C62" s="104" t="s">
        <v>337</v>
      </c>
      <c r="D62" s="113">
        <v>264</v>
      </c>
      <c r="E62" s="113">
        <v>957</v>
      </c>
      <c r="F62" s="114">
        <v>405</v>
      </c>
      <c r="G62" s="115">
        <f>SUM(regionwise_Agegroups_TelAviv[[#This Row],[0-19]:[50-75+]])</f>
        <v>1626</v>
      </c>
    </row>
    <row r="63" spans="2:7" x14ac:dyDescent="0.3">
      <c r="B63" s="105" t="s">
        <v>301</v>
      </c>
      <c r="C63" s="104" t="s">
        <v>338</v>
      </c>
      <c r="D63" s="113">
        <v>285</v>
      </c>
      <c r="E63" s="113">
        <v>869</v>
      </c>
      <c r="F63" s="114">
        <v>434</v>
      </c>
      <c r="G63" s="115">
        <f>SUM(regionwise_Agegroups_TelAviv[[#This Row],[0-19]:[50-75+]])</f>
        <v>1588</v>
      </c>
    </row>
    <row r="64" spans="2:7" x14ac:dyDescent="0.3">
      <c r="B64" s="105" t="s">
        <v>301</v>
      </c>
      <c r="C64" s="104" t="s">
        <v>339</v>
      </c>
      <c r="D64" s="113">
        <v>550</v>
      </c>
      <c r="E64" s="113">
        <v>2502</v>
      </c>
      <c r="F64" s="114">
        <v>822</v>
      </c>
      <c r="G64" s="115">
        <f>SUM(regionwise_Agegroups_TelAviv[[#This Row],[0-19]:[50-75+]])</f>
        <v>3874</v>
      </c>
    </row>
    <row r="65" spans="2:7" x14ac:dyDescent="0.3">
      <c r="B65" s="105" t="s">
        <v>301</v>
      </c>
      <c r="C65" s="104" t="s">
        <v>340</v>
      </c>
      <c r="D65" s="113">
        <v>266</v>
      </c>
      <c r="E65" s="113">
        <v>1382</v>
      </c>
      <c r="F65" s="114">
        <v>501</v>
      </c>
      <c r="G65" s="115">
        <f>SUM(regionwise_Agegroups_TelAviv[[#This Row],[0-19]:[50-75+]])</f>
        <v>2149</v>
      </c>
    </row>
    <row r="66" spans="2:7" x14ac:dyDescent="0.3">
      <c r="B66" s="105" t="s">
        <v>301</v>
      </c>
      <c r="C66" s="104" t="s">
        <v>341</v>
      </c>
      <c r="D66" s="113">
        <v>598</v>
      </c>
      <c r="E66" s="113">
        <v>2107</v>
      </c>
      <c r="F66" s="114">
        <v>1002</v>
      </c>
      <c r="G66" s="115">
        <f>SUM(regionwise_Agegroups_TelAviv[[#This Row],[0-19]:[50-75+]])</f>
        <v>3707</v>
      </c>
    </row>
    <row r="67" spans="2:7" x14ac:dyDescent="0.3">
      <c r="B67" s="105" t="s">
        <v>301</v>
      </c>
      <c r="C67" s="104" t="s">
        <v>342</v>
      </c>
      <c r="D67" s="113">
        <v>344</v>
      </c>
      <c r="E67" s="113">
        <v>1641</v>
      </c>
      <c r="F67" s="114">
        <v>765</v>
      </c>
      <c r="G67" s="115">
        <f>SUM(regionwise_Agegroups_TelAviv[[#This Row],[0-19]:[50-75+]])</f>
        <v>2750</v>
      </c>
    </row>
    <row r="68" spans="2:7" x14ac:dyDescent="0.3">
      <c r="B68" s="105" t="s">
        <v>301</v>
      </c>
      <c r="C68" s="104" t="s">
        <v>343</v>
      </c>
      <c r="D68" s="113">
        <v>183</v>
      </c>
      <c r="E68" s="113">
        <v>867</v>
      </c>
      <c r="F68" s="114">
        <v>384</v>
      </c>
      <c r="G68" s="115">
        <f>SUM(regionwise_Agegroups_TelAviv[[#This Row],[0-19]:[50-75+]])</f>
        <v>1434</v>
      </c>
    </row>
    <row r="69" spans="2:7" x14ac:dyDescent="0.3">
      <c r="B69" s="105" t="s">
        <v>301</v>
      </c>
      <c r="C69" s="104" t="s">
        <v>344</v>
      </c>
      <c r="D69" s="113">
        <v>302</v>
      </c>
      <c r="E69" s="113">
        <v>1326</v>
      </c>
      <c r="F69" s="114">
        <v>586</v>
      </c>
      <c r="G69" s="115">
        <f>SUM(regionwise_Agegroups_TelAviv[[#This Row],[0-19]:[50-75+]])</f>
        <v>2214</v>
      </c>
    </row>
    <row r="70" spans="2:7" x14ac:dyDescent="0.3">
      <c r="B70" s="105" t="s">
        <v>301</v>
      </c>
      <c r="C70" s="104" t="s">
        <v>345</v>
      </c>
      <c r="D70" s="113">
        <v>177</v>
      </c>
      <c r="E70" s="113">
        <v>823</v>
      </c>
      <c r="F70" s="114">
        <v>548</v>
      </c>
      <c r="G70" s="115">
        <f>SUM(regionwise_Agegroups_TelAviv[[#This Row],[0-19]:[50-75+]])</f>
        <v>1548</v>
      </c>
    </row>
    <row r="71" spans="2:7" x14ac:dyDescent="0.3">
      <c r="B71" s="105" t="s">
        <v>301</v>
      </c>
      <c r="C71" s="104" t="s">
        <v>346</v>
      </c>
      <c r="D71" s="113">
        <v>285</v>
      </c>
      <c r="E71" s="113">
        <v>1249</v>
      </c>
      <c r="F71" s="114">
        <v>533</v>
      </c>
      <c r="G71" s="115">
        <f>SUM(regionwise_Agegroups_TelAviv[[#This Row],[0-19]:[50-75+]])</f>
        <v>2067</v>
      </c>
    </row>
    <row r="72" spans="2:7" x14ac:dyDescent="0.3">
      <c r="B72" s="105" t="s">
        <v>301</v>
      </c>
      <c r="C72" s="104" t="s">
        <v>347</v>
      </c>
      <c r="D72" s="113">
        <v>236</v>
      </c>
      <c r="E72" s="113">
        <v>1162</v>
      </c>
      <c r="F72" s="114">
        <v>402</v>
      </c>
      <c r="G72" s="115">
        <f>SUM(regionwise_Agegroups_TelAviv[[#This Row],[0-19]:[50-75+]])</f>
        <v>1800</v>
      </c>
    </row>
    <row r="73" spans="2:7" x14ac:dyDescent="0.3">
      <c r="B73" s="105" t="s">
        <v>301</v>
      </c>
      <c r="C73" s="104" t="s">
        <v>348</v>
      </c>
      <c r="D73" s="113">
        <v>293</v>
      </c>
      <c r="E73" s="113">
        <v>1016</v>
      </c>
      <c r="F73" s="114">
        <v>585</v>
      </c>
      <c r="G73" s="115">
        <f>SUM(regionwise_Agegroups_TelAviv[[#This Row],[0-19]:[50-75+]])</f>
        <v>1894</v>
      </c>
    </row>
    <row r="74" spans="2:7" x14ac:dyDescent="0.3">
      <c r="B74" s="105" t="s">
        <v>301</v>
      </c>
      <c r="C74" s="104" t="s">
        <v>349</v>
      </c>
      <c r="D74" s="113">
        <v>242</v>
      </c>
      <c r="E74" s="113">
        <v>1363</v>
      </c>
      <c r="F74" s="114">
        <v>428</v>
      </c>
      <c r="G74" s="115">
        <f>SUM(regionwise_Agegroups_TelAviv[[#This Row],[0-19]:[50-75+]])</f>
        <v>2033</v>
      </c>
    </row>
    <row r="75" spans="2:7" x14ac:dyDescent="0.3">
      <c r="B75" s="105" t="s">
        <v>301</v>
      </c>
      <c r="C75" s="104" t="s">
        <v>350</v>
      </c>
      <c r="D75" s="113">
        <v>248</v>
      </c>
      <c r="E75" s="113">
        <v>1398</v>
      </c>
      <c r="F75" s="114">
        <v>476</v>
      </c>
      <c r="G75" s="115">
        <f>SUM(regionwise_Agegroups_TelAviv[[#This Row],[0-19]:[50-75+]])</f>
        <v>2122</v>
      </c>
    </row>
    <row r="76" spans="2:7" x14ac:dyDescent="0.3">
      <c r="B76" s="105" t="s">
        <v>301</v>
      </c>
      <c r="C76" s="104" t="s">
        <v>351</v>
      </c>
      <c r="D76" s="113">
        <v>292</v>
      </c>
      <c r="E76" s="113">
        <v>1380</v>
      </c>
      <c r="F76" s="114">
        <v>456</v>
      </c>
      <c r="G76" s="115">
        <f>SUM(regionwise_Agegroups_TelAviv[[#This Row],[0-19]:[50-75+]])</f>
        <v>2128</v>
      </c>
    </row>
    <row r="77" spans="2:7" x14ac:dyDescent="0.3">
      <c r="B77" s="105" t="s">
        <v>301</v>
      </c>
      <c r="C77" s="104" t="s">
        <v>352</v>
      </c>
      <c r="D77" s="113">
        <v>196</v>
      </c>
      <c r="E77" s="113">
        <v>1238</v>
      </c>
      <c r="F77" s="114">
        <v>493</v>
      </c>
      <c r="G77" s="115">
        <f>SUM(regionwise_Agegroups_TelAviv[[#This Row],[0-19]:[50-75+]])</f>
        <v>1927</v>
      </c>
    </row>
    <row r="78" spans="2:7" x14ac:dyDescent="0.3">
      <c r="B78" s="105" t="s">
        <v>301</v>
      </c>
      <c r="C78" s="104" t="s">
        <v>353</v>
      </c>
      <c r="D78" s="113">
        <v>432</v>
      </c>
      <c r="E78" s="113">
        <v>1216</v>
      </c>
      <c r="F78" s="114">
        <v>552</v>
      </c>
      <c r="G78" s="115">
        <f>SUM(regionwise_Agegroups_TelAviv[[#This Row],[0-19]:[50-75+]])</f>
        <v>2200</v>
      </c>
    </row>
    <row r="79" spans="2:7" x14ac:dyDescent="0.3">
      <c r="B79" s="105" t="s">
        <v>301</v>
      </c>
      <c r="C79" s="104" t="s">
        <v>354</v>
      </c>
      <c r="D79" s="113">
        <v>420</v>
      </c>
      <c r="E79" s="113">
        <v>1581</v>
      </c>
      <c r="F79" s="114">
        <v>525</v>
      </c>
      <c r="G79" s="115">
        <f>SUM(regionwise_Agegroups_TelAviv[[#This Row],[0-19]:[50-75+]])</f>
        <v>2526</v>
      </c>
    </row>
    <row r="80" spans="2:7" x14ac:dyDescent="0.3">
      <c r="B80" s="105" t="s">
        <v>301</v>
      </c>
      <c r="C80" s="104" t="s">
        <v>355</v>
      </c>
      <c r="D80" s="113">
        <v>398</v>
      </c>
      <c r="E80" s="113">
        <v>1759</v>
      </c>
      <c r="F80" s="114">
        <v>682</v>
      </c>
      <c r="G80" s="115">
        <f>SUM(regionwise_Agegroups_TelAviv[[#This Row],[0-19]:[50-75+]])</f>
        <v>2839</v>
      </c>
    </row>
    <row r="81" spans="2:7" x14ac:dyDescent="0.3">
      <c r="B81" s="105" t="s">
        <v>301</v>
      </c>
      <c r="C81" s="104" t="s">
        <v>356</v>
      </c>
      <c r="D81" s="113">
        <v>128</v>
      </c>
      <c r="E81" s="113">
        <v>791</v>
      </c>
      <c r="F81" s="114">
        <v>242</v>
      </c>
      <c r="G81" s="115">
        <f>SUM(regionwise_Agegroups_TelAviv[[#This Row],[0-19]:[50-75+]])</f>
        <v>1161</v>
      </c>
    </row>
    <row r="82" spans="2:7" x14ac:dyDescent="0.3">
      <c r="B82" s="105" t="s">
        <v>301</v>
      </c>
      <c r="C82" s="104" t="s">
        <v>357</v>
      </c>
      <c r="D82" s="113">
        <v>225</v>
      </c>
      <c r="E82" s="113">
        <v>935</v>
      </c>
      <c r="F82" s="114">
        <v>432</v>
      </c>
      <c r="G82" s="115">
        <f>SUM(regionwise_Agegroups_TelAviv[[#This Row],[0-19]:[50-75+]])</f>
        <v>1592</v>
      </c>
    </row>
    <row r="83" spans="2:7" x14ac:dyDescent="0.3">
      <c r="B83" s="105" t="s">
        <v>301</v>
      </c>
      <c r="C83" s="104" t="s">
        <v>358</v>
      </c>
      <c r="D83" s="113">
        <v>1358</v>
      </c>
      <c r="E83" s="113">
        <v>2231</v>
      </c>
      <c r="F83" s="114">
        <v>1391</v>
      </c>
      <c r="G83" s="115">
        <f>SUM(regionwise_Agegroups_TelAviv[[#This Row],[0-19]:[50-75+]])</f>
        <v>4980</v>
      </c>
    </row>
    <row r="84" spans="2:7" x14ac:dyDescent="0.3">
      <c r="B84" s="105" t="s">
        <v>301</v>
      </c>
      <c r="C84" s="104" t="s">
        <v>359</v>
      </c>
      <c r="D84" s="113">
        <v>1345</v>
      </c>
      <c r="E84" s="113">
        <v>1791</v>
      </c>
      <c r="F84" s="114">
        <v>1460</v>
      </c>
      <c r="G84" s="115">
        <f>SUM(regionwise_Agegroups_TelAviv[[#This Row],[0-19]:[50-75+]])</f>
        <v>4596</v>
      </c>
    </row>
    <row r="85" spans="2:7" x14ac:dyDescent="0.3">
      <c r="B85" s="105" t="s">
        <v>301</v>
      </c>
      <c r="C85" s="104" t="s">
        <v>360</v>
      </c>
      <c r="D85" s="113">
        <v>769</v>
      </c>
      <c r="E85" s="113">
        <v>1948</v>
      </c>
      <c r="F85" s="114">
        <v>1011</v>
      </c>
      <c r="G85" s="115">
        <f>SUM(regionwise_Agegroups_TelAviv[[#This Row],[0-19]:[50-75+]])</f>
        <v>3728</v>
      </c>
    </row>
    <row r="86" spans="2:7" x14ac:dyDescent="0.3">
      <c r="B86" s="105" t="s">
        <v>301</v>
      </c>
      <c r="C86" s="104" t="s">
        <v>361</v>
      </c>
      <c r="D86" s="113">
        <v>560</v>
      </c>
      <c r="E86" s="113">
        <v>1835</v>
      </c>
      <c r="F86" s="114">
        <v>642</v>
      </c>
      <c r="G86" s="115">
        <f>SUM(regionwise_Agegroups_TelAviv[[#This Row],[0-19]:[50-75+]])</f>
        <v>3037</v>
      </c>
    </row>
    <row r="87" spans="2:7" x14ac:dyDescent="0.3">
      <c r="B87" s="105" t="s">
        <v>301</v>
      </c>
      <c r="C87" s="104" t="s">
        <v>362</v>
      </c>
      <c r="D87" s="113">
        <v>836</v>
      </c>
      <c r="E87" s="113">
        <v>2245</v>
      </c>
      <c r="F87" s="114">
        <v>861</v>
      </c>
      <c r="G87" s="115">
        <f>SUM(regionwise_Agegroups_TelAviv[[#This Row],[0-19]:[50-75+]])</f>
        <v>3942</v>
      </c>
    </row>
    <row r="88" spans="2:7" x14ac:dyDescent="0.3">
      <c r="B88" s="105" t="s">
        <v>301</v>
      </c>
      <c r="C88" s="104" t="s">
        <v>363</v>
      </c>
      <c r="D88" s="113">
        <v>587</v>
      </c>
      <c r="E88" s="113">
        <v>1471</v>
      </c>
      <c r="F88" s="114">
        <v>623</v>
      </c>
      <c r="G88" s="115">
        <f>SUM(regionwise_Agegroups_TelAviv[[#This Row],[0-19]:[50-75+]])</f>
        <v>2681</v>
      </c>
    </row>
    <row r="89" spans="2:7" x14ac:dyDescent="0.3">
      <c r="B89" s="105" t="s">
        <v>301</v>
      </c>
      <c r="C89" s="104" t="s">
        <v>364</v>
      </c>
      <c r="D89" s="113">
        <v>774</v>
      </c>
      <c r="E89" s="113">
        <v>1403</v>
      </c>
      <c r="F89" s="114">
        <v>1085</v>
      </c>
      <c r="G89" s="115">
        <f>SUM(regionwise_Agegroups_TelAviv[[#This Row],[0-19]:[50-75+]])</f>
        <v>3262</v>
      </c>
    </row>
    <row r="90" spans="2:7" x14ac:dyDescent="0.3">
      <c r="B90" s="105" t="s">
        <v>301</v>
      </c>
      <c r="C90" s="104" t="s">
        <v>365</v>
      </c>
      <c r="D90" s="113">
        <v>757</v>
      </c>
      <c r="E90" s="113">
        <v>1203</v>
      </c>
      <c r="F90" s="114">
        <v>1175</v>
      </c>
      <c r="G90" s="115">
        <f>SUM(regionwise_Agegroups_TelAviv[[#This Row],[0-19]:[50-75+]])</f>
        <v>3135</v>
      </c>
    </row>
    <row r="91" spans="2:7" x14ac:dyDescent="0.3">
      <c r="B91" s="105" t="s">
        <v>301</v>
      </c>
      <c r="C91" s="104" t="s">
        <v>366</v>
      </c>
      <c r="D91" s="113">
        <v>591</v>
      </c>
      <c r="E91" s="113">
        <v>1439</v>
      </c>
      <c r="F91" s="114">
        <v>858</v>
      </c>
      <c r="G91" s="115">
        <f>SUM(regionwise_Agegroups_TelAviv[[#This Row],[0-19]:[50-75+]])</f>
        <v>2888</v>
      </c>
    </row>
    <row r="92" spans="2:7" x14ac:dyDescent="0.3">
      <c r="B92" s="105" t="s">
        <v>301</v>
      </c>
      <c r="C92" s="104" t="s">
        <v>367</v>
      </c>
      <c r="D92" s="113">
        <v>457</v>
      </c>
      <c r="E92" s="113">
        <v>1161</v>
      </c>
      <c r="F92" s="114">
        <v>594</v>
      </c>
      <c r="G92" s="115">
        <f>SUM(regionwise_Agegroups_TelAviv[[#This Row],[0-19]:[50-75+]])</f>
        <v>2212</v>
      </c>
    </row>
    <row r="93" spans="2:7" x14ac:dyDescent="0.3">
      <c r="B93" s="105" t="s">
        <v>301</v>
      </c>
      <c r="C93" s="104" t="s">
        <v>368</v>
      </c>
      <c r="D93" s="113">
        <v>494</v>
      </c>
      <c r="E93" s="113">
        <v>1585</v>
      </c>
      <c r="F93" s="114">
        <v>705</v>
      </c>
      <c r="G93" s="115">
        <f>SUM(regionwise_Agegroups_TelAviv[[#This Row],[0-19]:[50-75+]])</f>
        <v>2784</v>
      </c>
    </row>
    <row r="94" spans="2:7" x14ac:dyDescent="0.3">
      <c r="B94" s="105" t="s">
        <v>301</v>
      </c>
      <c r="C94" s="104" t="s">
        <v>369</v>
      </c>
      <c r="D94" s="113">
        <v>914</v>
      </c>
      <c r="E94" s="113">
        <v>1727</v>
      </c>
      <c r="F94" s="114">
        <v>1308</v>
      </c>
      <c r="G94" s="115">
        <f>SUM(regionwise_Agegroups_TelAviv[[#This Row],[0-19]:[50-75+]])</f>
        <v>3949</v>
      </c>
    </row>
    <row r="95" spans="2:7" x14ac:dyDescent="0.3">
      <c r="B95" s="105" t="s">
        <v>301</v>
      </c>
      <c r="C95" s="104" t="s">
        <v>370</v>
      </c>
      <c r="D95" s="113">
        <v>581</v>
      </c>
      <c r="E95" s="113">
        <v>1448</v>
      </c>
      <c r="F95" s="114">
        <v>885</v>
      </c>
      <c r="G95" s="115">
        <f>SUM(regionwise_Agegroups_TelAviv[[#This Row],[0-19]:[50-75+]])</f>
        <v>2914</v>
      </c>
    </row>
    <row r="96" spans="2:7" x14ac:dyDescent="0.3">
      <c r="B96" s="105" t="s">
        <v>301</v>
      </c>
      <c r="C96" s="104" t="s">
        <v>371</v>
      </c>
      <c r="D96" s="113">
        <v>31</v>
      </c>
      <c r="E96" s="113">
        <v>0</v>
      </c>
      <c r="F96" s="114">
        <v>78</v>
      </c>
      <c r="G96" s="115">
        <f>SUM(regionwise_Agegroups_TelAviv[[#This Row],[0-19]:[50-75+]])</f>
        <v>109</v>
      </c>
    </row>
    <row r="97" spans="2:7" x14ac:dyDescent="0.3">
      <c r="B97" s="105" t="s">
        <v>301</v>
      </c>
      <c r="C97" s="104" t="s">
        <v>372</v>
      </c>
      <c r="D97" s="113">
        <v>92</v>
      </c>
      <c r="E97" s="113">
        <v>233</v>
      </c>
      <c r="F97" s="114">
        <v>494</v>
      </c>
      <c r="G97" s="115">
        <f>SUM(regionwise_Agegroups_TelAviv[[#This Row],[0-19]:[50-75+]])</f>
        <v>819</v>
      </c>
    </row>
    <row r="98" spans="2:7" x14ac:dyDescent="0.3">
      <c r="B98" s="105" t="s">
        <v>301</v>
      </c>
      <c r="C98" s="104" t="s">
        <v>373</v>
      </c>
      <c r="D98" s="113">
        <v>486</v>
      </c>
      <c r="E98" s="113">
        <v>1176</v>
      </c>
      <c r="F98" s="114">
        <v>400</v>
      </c>
      <c r="G98" s="115">
        <f>SUM(regionwise_Agegroups_TelAviv[[#This Row],[0-19]:[50-75+]])</f>
        <v>2062</v>
      </c>
    </row>
    <row r="99" spans="2:7" x14ac:dyDescent="0.3">
      <c r="B99" s="105" t="s">
        <v>301</v>
      </c>
      <c r="C99" s="104" t="s">
        <v>374</v>
      </c>
      <c r="D99" s="113">
        <v>440</v>
      </c>
      <c r="E99" s="113">
        <v>874</v>
      </c>
      <c r="F99" s="114">
        <v>803</v>
      </c>
      <c r="G99" s="115">
        <f>SUM(regionwise_Agegroups_TelAviv[[#This Row],[0-19]:[50-75+]])</f>
        <v>2117</v>
      </c>
    </row>
    <row r="100" spans="2:7" x14ac:dyDescent="0.3">
      <c r="B100" s="105" t="s">
        <v>301</v>
      </c>
      <c r="C100" s="104" t="s">
        <v>375</v>
      </c>
      <c r="D100" s="113">
        <v>127</v>
      </c>
      <c r="E100" s="113">
        <v>695</v>
      </c>
      <c r="F100" s="114">
        <v>440</v>
      </c>
      <c r="G100" s="115">
        <f>SUM(regionwise_Agegroups_TelAviv[[#This Row],[0-19]:[50-75+]])</f>
        <v>1262</v>
      </c>
    </row>
    <row r="101" spans="2:7" x14ac:dyDescent="0.3">
      <c r="B101" s="105" t="s">
        <v>301</v>
      </c>
      <c r="C101" s="104" t="s">
        <v>376</v>
      </c>
      <c r="D101" s="113">
        <v>257</v>
      </c>
      <c r="E101" s="113">
        <v>1367</v>
      </c>
      <c r="F101" s="114">
        <v>544</v>
      </c>
      <c r="G101" s="115">
        <f>SUM(regionwise_Agegroups_TelAviv[[#This Row],[0-19]:[50-75+]])</f>
        <v>2168</v>
      </c>
    </row>
    <row r="102" spans="2:7" x14ac:dyDescent="0.3">
      <c r="B102" s="105" t="s">
        <v>301</v>
      </c>
      <c r="C102" s="104" t="s">
        <v>377</v>
      </c>
      <c r="D102" s="113">
        <v>399</v>
      </c>
      <c r="E102" s="113">
        <v>1238</v>
      </c>
      <c r="F102" s="114">
        <v>622</v>
      </c>
      <c r="G102" s="115">
        <f>SUM(regionwise_Agegroups_TelAviv[[#This Row],[0-19]:[50-75+]])</f>
        <v>2259</v>
      </c>
    </row>
    <row r="103" spans="2:7" x14ac:dyDescent="0.3">
      <c r="B103" s="105" t="s">
        <v>301</v>
      </c>
      <c r="C103" s="104" t="s">
        <v>378</v>
      </c>
      <c r="D103" s="113">
        <v>470</v>
      </c>
      <c r="E103" s="113">
        <v>1609</v>
      </c>
      <c r="F103" s="114">
        <v>662</v>
      </c>
      <c r="G103" s="115">
        <f>SUM(regionwise_Agegroups_TelAviv[[#This Row],[0-19]:[50-75+]])</f>
        <v>2741</v>
      </c>
    </row>
    <row r="104" spans="2:7" x14ac:dyDescent="0.3">
      <c r="B104" s="105" t="s">
        <v>301</v>
      </c>
      <c r="C104" s="104" t="s">
        <v>379</v>
      </c>
      <c r="D104" s="113">
        <v>651</v>
      </c>
      <c r="E104" s="113">
        <v>2120</v>
      </c>
      <c r="F104" s="114">
        <v>824</v>
      </c>
      <c r="G104" s="115">
        <f>SUM(regionwise_Agegroups_TelAviv[[#This Row],[0-19]:[50-75+]])</f>
        <v>3595</v>
      </c>
    </row>
    <row r="105" spans="2:7" x14ac:dyDescent="0.3">
      <c r="B105" s="105" t="s">
        <v>301</v>
      </c>
      <c r="C105" s="104" t="s">
        <v>380</v>
      </c>
      <c r="D105" s="113">
        <v>757</v>
      </c>
      <c r="E105" s="113">
        <v>2498</v>
      </c>
      <c r="F105" s="114">
        <v>846</v>
      </c>
      <c r="G105" s="115">
        <f>SUM(regionwise_Agegroups_TelAviv[[#This Row],[0-19]:[50-75+]])</f>
        <v>4101</v>
      </c>
    </row>
    <row r="106" spans="2:7" x14ac:dyDescent="0.3">
      <c r="B106" s="105" t="s">
        <v>301</v>
      </c>
      <c r="C106" s="104" t="s">
        <v>381</v>
      </c>
      <c r="D106" s="113">
        <v>526</v>
      </c>
      <c r="E106" s="113">
        <v>1902</v>
      </c>
      <c r="F106" s="114">
        <v>743</v>
      </c>
      <c r="G106" s="115">
        <f>SUM(regionwise_Agegroups_TelAviv[[#This Row],[0-19]:[50-75+]])</f>
        <v>3171</v>
      </c>
    </row>
    <row r="107" spans="2:7" x14ac:dyDescent="0.3">
      <c r="B107" s="105" t="s">
        <v>301</v>
      </c>
      <c r="C107" s="104" t="s">
        <v>382</v>
      </c>
      <c r="D107" s="113">
        <v>196</v>
      </c>
      <c r="E107" s="113">
        <v>994</v>
      </c>
      <c r="F107" s="114">
        <v>477</v>
      </c>
      <c r="G107" s="115">
        <f>SUM(regionwise_Agegroups_TelAviv[[#This Row],[0-19]:[50-75+]])</f>
        <v>1667</v>
      </c>
    </row>
    <row r="108" spans="2:7" x14ac:dyDescent="0.3">
      <c r="B108" s="105" t="s">
        <v>301</v>
      </c>
      <c r="C108" s="104" t="s">
        <v>383</v>
      </c>
      <c r="D108" s="113">
        <v>260</v>
      </c>
      <c r="E108" s="113">
        <v>1010</v>
      </c>
      <c r="F108" s="114">
        <v>575</v>
      </c>
      <c r="G108" s="115">
        <f>SUM(regionwise_Agegroups_TelAviv[[#This Row],[0-19]:[50-75+]])</f>
        <v>1845</v>
      </c>
    </row>
    <row r="109" spans="2:7" x14ac:dyDescent="0.3">
      <c r="B109" s="105" t="s">
        <v>301</v>
      </c>
      <c r="C109" s="104" t="s">
        <v>384</v>
      </c>
      <c r="D109" s="113">
        <v>192</v>
      </c>
      <c r="E109" s="113">
        <v>899</v>
      </c>
      <c r="F109" s="114">
        <v>369</v>
      </c>
      <c r="G109" s="115">
        <f>SUM(regionwise_Agegroups_TelAviv[[#This Row],[0-19]:[50-75+]])</f>
        <v>1460</v>
      </c>
    </row>
    <row r="110" spans="2:7" x14ac:dyDescent="0.3">
      <c r="B110" s="105" t="s">
        <v>301</v>
      </c>
      <c r="C110" s="104" t="s">
        <v>385</v>
      </c>
      <c r="D110" s="113">
        <v>177</v>
      </c>
      <c r="E110" s="113">
        <v>284</v>
      </c>
      <c r="F110" s="114">
        <v>174</v>
      </c>
      <c r="G110" s="115">
        <f>SUM(regionwise_Agegroups_TelAviv[[#This Row],[0-19]:[50-75+]])</f>
        <v>635</v>
      </c>
    </row>
    <row r="111" spans="2:7" x14ac:dyDescent="0.3">
      <c r="B111" s="105" t="s">
        <v>301</v>
      </c>
      <c r="C111" s="104" t="s">
        <v>386</v>
      </c>
      <c r="D111" s="113">
        <v>741</v>
      </c>
      <c r="E111" s="113">
        <v>1781</v>
      </c>
      <c r="F111" s="114">
        <v>1028</v>
      </c>
      <c r="G111" s="115">
        <f>SUM(regionwise_Agegroups_TelAviv[[#This Row],[0-19]:[50-75+]])</f>
        <v>3550</v>
      </c>
    </row>
    <row r="112" spans="2:7" x14ac:dyDescent="0.3">
      <c r="B112" s="105" t="s">
        <v>301</v>
      </c>
      <c r="C112" s="104" t="s">
        <v>387</v>
      </c>
      <c r="D112" s="113">
        <v>174</v>
      </c>
      <c r="E112" s="113">
        <v>773</v>
      </c>
      <c r="F112" s="114">
        <v>237</v>
      </c>
      <c r="G112" s="115">
        <f>SUM(regionwise_Agegroups_TelAviv[[#This Row],[0-19]:[50-75+]])</f>
        <v>1184</v>
      </c>
    </row>
    <row r="113" spans="2:7" x14ac:dyDescent="0.3">
      <c r="B113" s="105" t="s">
        <v>301</v>
      </c>
      <c r="C113" s="104" t="s">
        <v>388</v>
      </c>
      <c r="D113" s="113">
        <v>94</v>
      </c>
      <c r="E113" s="113">
        <v>769</v>
      </c>
      <c r="F113" s="114">
        <v>228</v>
      </c>
      <c r="G113" s="115">
        <f>SUM(regionwise_Agegroups_TelAviv[[#This Row],[0-19]:[50-75+]])</f>
        <v>1091</v>
      </c>
    </row>
    <row r="114" spans="2:7" x14ac:dyDescent="0.3">
      <c r="B114" s="105" t="s">
        <v>301</v>
      </c>
      <c r="C114" s="104" t="s">
        <v>389</v>
      </c>
      <c r="D114" s="113">
        <v>197</v>
      </c>
      <c r="E114" s="113">
        <v>837</v>
      </c>
      <c r="F114" s="114">
        <v>434</v>
      </c>
      <c r="G114" s="115">
        <f>SUM(regionwise_Agegroups_TelAviv[[#This Row],[0-19]:[50-75+]])</f>
        <v>1468</v>
      </c>
    </row>
    <row r="115" spans="2:7" x14ac:dyDescent="0.3">
      <c r="B115" s="105" t="s">
        <v>301</v>
      </c>
      <c r="C115" s="104" t="s">
        <v>390</v>
      </c>
      <c r="D115" s="113">
        <v>318</v>
      </c>
      <c r="E115" s="113">
        <v>1120</v>
      </c>
      <c r="F115" s="114">
        <v>444</v>
      </c>
      <c r="G115" s="115">
        <f>SUM(regionwise_Agegroups_TelAviv[[#This Row],[0-19]:[50-75+]])</f>
        <v>1882</v>
      </c>
    </row>
    <row r="116" spans="2:7" x14ac:dyDescent="0.3">
      <c r="B116" s="105" t="s">
        <v>301</v>
      </c>
      <c r="C116" s="104" t="s">
        <v>391</v>
      </c>
      <c r="D116" s="113">
        <v>82</v>
      </c>
      <c r="E116" s="113">
        <v>723</v>
      </c>
      <c r="F116" s="114">
        <v>204</v>
      </c>
      <c r="G116" s="115">
        <f>SUM(regionwise_Agegroups_TelAviv[[#This Row],[0-19]:[50-75+]])</f>
        <v>1009</v>
      </c>
    </row>
    <row r="117" spans="2:7" x14ac:dyDescent="0.3">
      <c r="B117" s="105" t="s">
        <v>301</v>
      </c>
      <c r="C117" s="104" t="s">
        <v>392</v>
      </c>
      <c r="D117" s="113">
        <v>206</v>
      </c>
      <c r="E117" s="113">
        <v>550</v>
      </c>
      <c r="F117" s="114">
        <v>229</v>
      </c>
      <c r="G117" s="115">
        <f>SUM(regionwise_Agegroups_TelAviv[[#This Row],[0-19]:[50-75+]])</f>
        <v>985</v>
      </c>
    </row>
    <row r="118" spans="2:7" x14ac:dyDescent="0.3">
      <c r="B118" s="105" t="s">
        <v>301</v>
      </c>
      <c r="C118" s="104" t="s">
        <v>393</v>
      </c>
      <c r="D118" s="113">
        <v>390</v>
      </c>
      <c r="E118" s="113">
        <v>1297</v>
      </c>
      <c r="F118" s="114">
        <v>456</v>
      </c>
      <c r="G118" s="115">
        <f>SUM(regionwise_Agegroups_TelAviv[[#This Row],[0-19]:[50-75+]])</f>
        <v>2143</v>
      </c>
    </row>
    <row r="119" spans="2:7" x14ac:dyDescent="0.3">
      <c r="B119" s="105" t="s">
        <v>301</v>
      </c>
      <c r="C119" s="104" t="s">
        <v>394</v>
      </c>
      <c r="D119" s="113">
        <v>111</v>
      </c>
      <c r="E119" s="113">
        <v>1160</v>
      </c>
      <c r="F119" s="114">
        <v>282</v>
      </c>
      <c r="G119" s="115">
        <f>SUM(regionwise_Agegroups_TelAviv[[#This Row],[0-19]:[50-75+]])</f>
        <v>1553</v>
      </c>
    </row>
    <row r="120" spans="2:7" x14ac:dyDescent="0.3">
      <c r="B120" s="105" t="s">
        <v>301</v>
      </c>
      <c r="C120" s="104" t="s">
        <v>395</v>
      </c>
      <c r="D120" s="113">
        <v>522</v>
      </c>
      <c r="E120" s="113">
        <v>1667</v>
      </c>
      <c r="F120" s="114">
        <v>556</v>
      </c>
      <c r="G120" s="115">
        <f>SUM(regionwise_Agegroups_TelAviv[[#This Row],[0-19]:[50-75+]])</f>
        <v>2745</v>
      </c>
    </row>
    <row r="121" spans="2:7" x14ac:dyDescent="0.3">
      <c r="B121" s="105" t="s">
        <v>301</v>
      </c>
      <c r="C121" s="104" t="s">
        <v>396</v>
      </c>
      <c r="D121" s="113">
        <v>278</v>
      </c>
      <c r="E121" s="113">
        <v>1091</v>
      </c>
      <c r="F121" s="114">
        <v>505</v>
      </c>
      <c r="G121" s="115">
        <f>SUM(regionwise_Agegroups_TelAviv[[#This Row],[0-19]:[50-75+]])</f>
        <v>1874</v>
      </c>
    </row>
    <row r="122" spans="2:7" x14ac:dyDescent="0.3">
      <c r="B122" s="105" t="s">
        <v>301</v>
      </c>
      <c r="C122" s="104" t="s">
        <v>397</v>
      </c>
      <c r="D122" s="113">
        <v>0</v>
      </c>
      <c r="E122" s="113">
        <v>0</v>
      </c>
      <c r="F122" s="114">
        <v>0</v>
      </c>
      <c r="G122" s="115">
        <f>SUM(regionwise_Agegroups_TelAviv[[#This Row],[0-19]:[50-75+]])</f>
        <v>0</v>
      </c>
    </row>
    <row r="123" spans="2:7" x14ac:dyDescent="0.3">
      <c r="B123" s="105" t="s">
        <v>301</v>
      </c>
      <c r="C123" s="104" t="s">
        <v>398</v>
      </c>
      <c r="D123" s="113">
        <v>120</v>
      </c>
      <c r="E123" s="113">
        <v>1335</v>
      </c>
      <c r="F123" s="114">
        <v>289</v>
      </c>
      <c r="G123" s="115">
        <f>SUM(regionwise_Agegroups_TelAviv[[#This Row],[0-19]:[50-75+]])</f>
        <v>1744</v>
      </c>
    </row>
    <row r="124" spans="2:7" x14ac:dyDescent="0.3">
      <c r="B124" s="105" t="s">
        <v>301</v>
      </c>
      <c r="C124" s="104" t="s">
        <v>399</v>
      </c>
      <c r="D124" s="113">
        <v>316</v>
      </c>
      <c r="E124" s="113">
        <v>1028</v>
      </c>
      <c r="F124" s="114">
        <v>505</v>
      </c>
      <c r="G124" s="115">
        <f>SUM(regionwise_Agegroups_TelAviv[[#This Row],[0-19]:[50-75+]])</f>
        <v>1849</v>
      </c>
    </row>
    <row r="125" spans="2:7" x14ac:dyDescent="0.3">
      <c r="B125" s="105" t="s">
        <v>301</v>
      </c>
      <c r="C125" s="104" t="s">
        <v>400</v>
      </c>
      <c r="D125" s="113">
        <v>446</v>
      </c>
      <c r="E125" s="113">
        <v>1763</v>
      </c>
      <c r="F125" s="114">
        <v>527</v>
      </c>
      <c r="G125" s="115">
        <f>SUM(regionwise_Agegroups_TelAviv[[#This Row],[0-19]:[50-75+]])</f>
        <v>2736</v>
      </c>
    </row>
    <row r="126" spans="2:7" x14ac:dyDescent="0.3">
      <c r="B126" s="105" t="s">
        <v>301</v>
      </c>
      <c r="C126" s="104" t="s">
        <v>401</v>
      </c>
      <c r="D126" s="113">
        <v>0</v>
      </c>
      <c r="E126" s="113">
        <v>0</v>
      </c>
      <c r="F126" s="114">
        <v>0</v>
      </c>
      <c r="G126" s="115">
        <f>SUM(regionwise_Agegroups_TelAviv[[#This Row],[0-19]:[50-75+]])</f>
        <v>0</v>
      </c>
    </row>
    <row r="127" spans="2:7" x14ac:dyDescent="0.3">
      <c r="B127" s="105" t="s">
        <v>301</v>
      </c>
      <c r="C127" s="104" t="s">
        <v>402</v>
      </c>
      <c r="D127" s="113">
        <v>254</v>
      </c>
      <c r="E127" s="113">
        <v>642</v>
      </c>
      <c r="F127" s="114">
        <v>308</v>
      </c>
      <c r="G127" s="115">
        <f>SUM(regionwise_Agegroups_TelAviv[[#This Row],[0-19]:[50-75+]])</f>
        <v>1204</v>
      </c>
    </row>
    <row r="128" spans="2:7" x14ac:dyDescent="0.3">
      <c r="B128" s="105" t="s">
        <v>301</v>
      </c>
      <c r="C128" s="104" t="s">
        <v>403</v>
      </c>
      <c r="D128" s="113">
        <v>157</v>
      </c>
      <c r="E128" s="113">
        <v>440</v>
      </c>
      <c r="F128" s="114">
        <v>436</v>
      </c>
      <c r="G128" s="115">
        <f>SUM(regionwise_Agegroups_TelAviv[[#This Row],[0-19]:[50-75+]])</f>
        <v>1033</v>
      </c>
    </row>
    <row r="129" spans="2:7" x14ac:dyDescent="0.3">
      <c r="B129" s="105" t="s">
        <v>301</v>
      </c>
      <c r="C129" s="104" t="s">
        <v>404</v>
      </c>
      <c r="D129" s="113">
        <v>788</v>
      </c>
      <c r="E129" s="113">
        <v>988</v>
      </c>
      <c r="F129" s="114">
        <v>673</v>
      </c>
      <c r="G129" s="115">
        <f>SUM(regionwise_Agegroups_TelAviv[[#This Row],[0-19]:[50-75+]])</f>
        <v>2449</v>
      </c>
    </row>
    <row r="130" spans="2:7" x14ac:dyDescent="0.3">
      <c r="B130" s="105" t="s">
        <v>301</v>
      </c>
      <c r="C130" s="104" t="s">
        <v>405</v>
      </c>
      <c r="D130" s="113">
        <v>398</v>
      </c>
      <c r="E130" s="113">
        <v>454</v>
      </c>
      <c r="F130" s="114">
        <v>333</v>
      </c>
      <c r="G130" s="115">
        <f>SUM(regionwise_Agegroups_TelAviv[[#This Row],[0-19]:[50-75+]])</f>
        <v>1185</v>
      </c>
    </row>
    <row r="131" spans="2:7" x14ac:dyDescent="0.3">
      <c r="B131" s="105" t="s">
        <v>301</v>
      </c>
      <c r="C131" s="104" t="s">
        <v>406</v>
      </c>
      <c r="D131" s="113">
        <v>796</v>
      </c>
      <c r="E131" s="113">
        <v>912</v>
      </c>
      <c r="F131" s="114">
        <v>687</v>
      </c>
      <c r="G131" s="115">
        <f>SUM(regionwise_Agegroups_TelAviv[[#This Row],[0-19]:[50-75+]])</f>
        <v>2395</v>
      </c>
    </row>
    <row r="132" spans="2:7" x14ac:dyDescent="0.3">
      <c r="B132" s="105" t="s">
        <v>301</v>
      </c>
      <c r="C132" s="104" t="s">
        <v>407</v>
      </c>
      <c r="D132" s="113">
        <v>633</v>
      </c>
      <c r="E132" s="113">
        <v>1349</v>
      </c>
      <c r="F132" s="114">
        <v>564</v>
      </c>
      <c r="G132" s="115">
        <f>SUM(regionwise_Agegroups_TelAviv[[#This Row],[0-19]:[50-75+]])</f>
        <v>2546</v>
      </c>
    </row>
    <row r="133" spans="2:7" x14ac:dyDescent="0.3">
      <c r="B133" s="105" t="s">
        <v>301</v>
      </c>
      <c r="C133" s="104" t="s">
        <v>408</v>
      </c>
      <c r="D133" s="113">
        <v>1018</v>
      </c>
      <c r="E133" s="113">
        <v>1622</v>
      </c>
      <c r="F133" s="114">
        <v>826</v>
      </c>
      <c r="G133" s="115">
        <f>SUM(regionwise_Agegroups_TelAviv[[#This Row],[0-19]:[50-75+]])</f>
        <v>3466</v>
      </c>
    </row>
    <row r="134" spans="2:7" x14ac:dyDescent="0.3">
      <c r="B134" s="105" t="s">
        <v>301</v>
      </c>
      <c r="C134" s="104" t="s">
        <v>409</v>
      </c>
      <c r="D134" s="113">
        <v>356</v>
      </c>
      <c r="E134" s="113">
        <v>429</v>
      </c>
      <c r="F134" s="114">
        <v>621</v>
      </c>
      <c r="G134" s="115">
        <f>SUM(regionwise_Agegroups_TelAviv[[#This Row],[0-19]:[50-75+]])</f>
        <v>1406</v>
      </c>
    </row>
    <row r="135" spans="2:7" x14ac:dyDescent="0.3">
      <c r="B135" s="105" t="s">
        <v>301</v>
      </c>
      <c r="C135" s="104" t="s">
        <v>410</v>
      </c>
      <c r="D135" s="113">
        <v>1173</v>
      </c>
      <c r="E135" s="113">
        <v>1342</v>
      </c>
      <c r="F135" s="114">
        <v>605</v>
      </c>
      <c r="G135" s="115">
        <f>SUM(regionwise_Agegroups_TelAviv[[#This Row],[0-19]:[50-75+]])</f>
        <v>3120</v>
      </c>
    </row>
    <row r="136" spans="2:7" x14ac:dyDescent="0.3">
      <c r="B136" s="105" t="s">
        <v>301</v>
      </c>
      <c r="C136" s="104" t="s">
        <v>411</v>
      </c>
      <c r="D136" s="113">
        <v>729</v>
      </c>
      <c r="E136" s="113">
        <v>1085</v>
      </c>
      <c r="F136" s="114">
        <v>838</v>
      </c>
      <c r="G136" s="115">
        <f>SUM(regionwise_Agegroups_TelAviv[[#This Row],[0-19]:[50-75+]])</f>
        <v>2652</v>
      </c>
    </row>
    <row r="137" spans="2:7" x14ac:dyDescent="0.3">
      <c r="B137" s="105" t="s">
        <v>301</v>
      </c>
      <c r="C137" s="104" t="s">
        <v>412</v>
      </c>
      <c r="D137" s="113">
        <v>935</v>
      </c>
      <c r="E137" s="113">
        <v>1436</v>
      </c>
      <c r="F137" s="114">
        <v>1237</v>
      </c>
      <c r="G137" s="115">
        <f>SUM(regionwise_Agegroups_TelAviv[[#This Row],[0-19]:[50-75+]])</f>
        <v>3608</v>
      </c>
    </row>
    <row r="138" spans="2:7" x14ac:dyDescent="0.3">
      <c r="B138" s="105" t="s">
        <v>301</v>
      </c>
      <c r="C138" s="104" t="s">
        <v>413</v>
      </c>
      <c r="D138" s="113">
        <v>930</v>
      </c>
      <c r="E138" s="113">
        <v>1328</v>
      </c>
      <c r="F138" s="114">
        <v>1024</v>
      </c>
      <c r="G138" s="115">
        <f>SUM(regionwise_Agegroups_TelAviv[[#This Row],[0-19]:[50-75+]])</f>
        <v>3282</v>
      </c>
    </row>
    <row r="139" spans="2:7" x14ac:dyDescent="0.3">
      <c r="B139" s="105" t="s">
        <v>301</v>
      </c>
      <c r="C139" s="104" t="s">
        <v>414</v>
      </c>
      <c r="D139" s="113">
        <v>1207</v>
      </c>
      <c r="E139" s="113">
        <v>1863</v>
      </c>
      <c r="F139" s="114">
        <v>1375</v>
      </c>
      <c r="G139" s="115">
        <f>SUM(regionwise_Agegroups_TelAviv[[#This Row],[0-19]:[50-75+]])</f>
        <v>4445</v>
      </c>
    </row>
    <row r="140" spans="2:7" x14ac:dyDescent="0.3">
      <c r="B140" s="105" t="s">
        <v>301</v>
      </c>
      <c r="C140" s="104" t="s">
        <v>415</v>
      </c>
      <c r="D140" s="113">
        <v>1089</v>
      </c>
      <c r="E140" s="113">
        <v>1554</v>
      </c>
      <c r="F140" s="114">
        <v>945</v>
      </c>
      <c r="G140" s="115">
        <f>SUM(regionwise_Agegroups_TelAviv[[#This Row],[0-19]:[50-75+]])</f>
        <v>3588</v>
      </c>
    </row>
    <row r="141" spans="2:7" x14ac:dyDescent="0.3">
      <c r="B141" s="105" t="s">
        <v>301</v>
      </c>
      <c r="C141" s="104" t="s">
        <v>416</v>
      </c>
      <c r="D141" s="113">
        <v>1179</v>
      </c>
      <c r="E141" s="113">
        <v>1541</v>
      </c>
      <c r="F141" s="114">
        <v>1136</v>
      </c>
      <c r="G141" s="115">
        <f>SUM(regionwise_Agegroups_TelAviv[[#This Row],[0-19]:[50-75+]])</f>
        <v>3856</v>
      </c>
    </row>
    <row r="142" spans="2:7" x14ac:dyDescent="0.3">
      <c r="B142" s="105" t="s">
        <v>301</v>
      </c>
      <c r="C142" s="104" t="s">
        <v>417</v>
      </c>
      <c r="D142" s="113">
        <v>646</v>
      </c>
      <c r="E142" s="113">
        <v>1144</v>
      </c>
      <c r="F142" s="114">
        <v>1027</v>
      </c>
      <c r="G142" s="115">
        <f>SUM(regionwise_Agegroups_TelAviv[[#This Row],[0-19]:[50-75+]])</f>
        <v>2817</v>
      </c>
    </row>
    <row r="143" spans="2:7" x14ac:dyDescent="0.3">
      <c r="B143" s="105" t="s">
        <v>301</v>
      </c>
      <c r="C143" s="104" t="s">
        <v>418</v>
      </c>
      <c r="D143" s="113">
        <v>689</v>
      </c>
      <c r="E143" s="113">
        <v>1352</v>
      </c>
      <c r="F143" s="114">
        <v>777</v>
      </c>
      <c r="G143" s="115">
        <f>SUM(regionwise_Agegroups_TelAviv[[#This Row],[0-19]:[50-75+]])</f>
        <v>2818</v>
      </c>
    </row>
    <row r="144" spans="2:7" x14ac:dyDescent="0.3">
      <c r="B144" s="105" t="s">
        <v>301</v>
      </c>
      <c r="C144" s="104" t="s">
        <v>419</v>
      </c>
      <c r="D144" s="113">
        <v>92</v>
      </c>
      <c r="E144" s="113">
        <v>1393</v>
      </c>
      <c r="F144" s="114">
        <v>295</v>
      </c>
      <c r="G144" s="115">
        <f>SUM(regionwise_Agegroups_TelAviv[[#This Row],[0-19]:[50-75+]])</f>
        <v>1780</v>
      </c>
    </row>
    <row r="145" spans="2:7" x14ac:dyDescent="0.3">
      <c r="B145" s="105" t="s">
        <v>301</v>
      </c>
      <c r="C145" s="104" t="s">
        <v>420</v>
      </c>
      <c r="D145" s="113">
        <v>361</v>
      </c>
      <c r="E145" s="113">
        <v>4109</v>
      </c>
      <c r="F145" s="114">
        <v>761</v>
      </c>
      <c r="G145" s="115">
        <f>SUM(regionwise_Agegroups_TelAviv[[#This Row],[0-19]:[50-75+]])</f>
        <v>5231</v>
      </c>
    </row>
    <row r="146" spans="2:7" x14ac:dyDescent="0.3">
      <c r="B146" s="105" t="s">
        <v>301</v>
      </c>
      <c r="C146" s="104" t="s">
        <v>421</v>
      </c>
      <c r="D146" s="113">
        <v>148</v>
      </c>
      <c r="E146" s="113">
        <v>1510</v>
      </c>
      <c r="F146" s="114">
        <v>300</v>
      </c>
      <c r="G146" s="115">
        <f>SUM(regionwise_Agegroups_TelAviv[[#This Row],[0-19]:[50-75+]])</f>
        <v>1958</v>
      </c>
    </row>
    <row r="147" spans="2:7" x14ac:dyDescent="0.3">
      <c r="B147" s="105" t="s">
        <v>301</v>
      </c>
      <c r="C147" s="104" t="s">
        <v>422</v>
      </c>
      <c r="D147" s="113">
        <v>367</v>
      </c>
      <c r="E147" s="113">
        <v>1942</v>
      </c>
      <c r="F147" s="114">
        <v>817</v>
      </c>
      <c r="G147" s="115">
        <f>SUM(regionwise_Agegroups_TelAviv[[#This Row],[0-19]:[50-75+]])</f>
        <v>3126</v>
      </c>
    </row>
    <row r="148" spans="2:7" x14ac:dyDescent="0.3">
      <c r="B148" s="105" t="s">
        <v>301</v>
      </c>
      <c r="C148" s="104" t="s">
        <v>423</v>
      </c>
      <c r="D148" s="113">
        <v>96</v>
      </c>
      <c r="E148" s="113">
        <v>249</v>
      </c>
      <c r="F148" s="114">
        <v>191</v>
      </c>
      <c r="G148" s="115">
        <f>SUM(regionwise_Agegroups_TelAviv[[#This Row],[0-19]:[50-75+]])</f>
        <v>536</v>
      </c>
    </row>
    <row r="149" spans="2:7" x14ac:dyDescent="0.3">
      <c r="B149" s="105" t="s">
        <v>301</v>
      </c>
      <c r="C149" s="104" t="s">
        <v>424</v>
      </c>
      <c r="D149" s="113">
        <v>104</v>
      </c>
      <c r="E149" s="113">
        <v>281</v>
      </c>
      <c r="F149" s="114">
        <v>241</v>
      </c>
      <c r="G149" s="115">
        <f>SUM(regionwise_Agegroups_TelAviv[[#This Row],[0-19]:[50-75+]])</f>
        <v>626</v>
      </c>
    </row>
    <row r="150" spans="2:7" x14ac:dyDescent="0.3">
      <c r="B150" s="105" t="s">
        <v>301</v>
      </c>
      <c r="C150" s="104" t="s">
        <v>425</v>
      </c>
      <c r="D150" s="113">
        <v>152</v>
      </c>
      <c r="E150" s="113">
        <v>225</v>
      </c>
      <c r="F150" s="114">
        <v>215</v>
      </c>
      <c r="G150" s="115">
        <f>SUM(regionwise_Agegroups_TelAviv[[#This Row],[0-19]:[50-75+]])</f>
        <v>592</v>
      </c>
    </row>
    <row r="151" spans="2:7" x14ac:dyDescent="0.3">
      <c r="B151" s="105" t="s">
        <v>301</v>
      </c>
      <c r="C151" s="104" t="s">
        <v>426</v>
      </c>
      <c r="D151" s="113">
        <v>661</v>
      </c>
      <c r="E151" s="113">
        <v>1509</v>
      </c>
      <c r="F151" s="114">
        <v>818</v>
      </c>
      <c r="G151" s="115">
        <f>SUM(regionwise_Agegroups_TelAviv[[#This Row],[0-19]:[50-75+]])</f>
        <v>2988</v>
      </c>
    </row>
    <row r="152" spans="2:7" x14ac:dyDescent="0.3">
      <c r="B152" s="105" t="s">
        <v>301</v>
      </c>
      <c r="C152" s="104" t="s">
        <v>427</v>
      </c>
      <c r="D152" s="113">
        <v>417</v>
      </c>
      <c r="E152" s="113">
        <v>591</v>
      </c>
      <c r="F152" s="114">
        <v>414</v>
      </c>
      <c r="G152" s="115">
        <f>SUM(regionwise_Agegroups_TelAviv[[#This Row],[0-19]:[50-75+]])</f>
        <v>1422</v>
      </c>
    </row>
    <row r="153" spans="2:7" x14ac:dyDescent="0.3">
      <c r="B153" s="105" t="s">
        <v>301</v>
      </c>
      <c r="C153" s="104" t="s">
        <v>428</v>
      </c>
      <c r="D153" s="113">
        <v>588</v>
      </c>
      <c r="E153" s="113">
        <v>1036</v>
      </c>
      <c r="F153" s="114">
        <v>725</v>
      </c>
      <c r="G153" s="115">
        <f>SUM(regionwise_Agegroups_TelAviv[[#This Row],[0-19]:[50-75+]])</f>
        <v>2349</v>
      </c>
    </row>
    <row r="154" spans="2:7" x14ac:dyDescent="0.3">
      <c r="B154" s="105" t="s">
        <v>301</v>
      </c>
      <c r="C154" s="104" t="s">
        <v>429</v>
      </c>
      <c r="D154" s="113">
        <v>99</v>
      </c>
      <c r="E154" s="113">
        <v>566</v>
      </c>
      <c r="F154" s="114">
        <v>200</v>
      </c>
      <c r="G154" s="115">
        <f>SUM(regionwise_Agegroups_TelAviv[[#This Row],[0-19]:[50-75+]])</f>
        <v>865</v>
      </c>
    </row>
    <row r="155" spans="2:7" x14ac:dyDescent="0.3">
      <c r="B155" s="105" t="s">
        <v>301</v>
      </c>
      <c r="C155" s="104" t="s">
        <v>430</v>
      </c>
      <c r="D155" s="113">
        <v>1113</v>
      </c>
      <c r="E155" s="113">
        <v>1539</v>
      </c>
      <c r="F155" s="114">
        <v>1209</v>
      </c>
      <c r="G155" s="115">
        <f>SUM(regionwise_Agegroups_TelAviv[[#This Row],[0-19]:[50-75+]])</f>
        <v>3861</v>
      </c>
    </row>
    <row r="156" spans="2:7" x14ac:dyDescent="0.3">
      <c r="B156" s="105" t="s">
        <v>301</v>
      </c>
      <c r="C156" s="104" t="s">
        <v>431</v>
      </c>
      <c r="D156" s="113">
        <v>1462</v>
      </c>
      <c r="E156" s="113">
        <v>1993</v>
      </c>
      <c r="F156" s="114">
        <v>1444</v>
      </c>
      <c r="G156" s="115">
        <f>SUM(regionwise_Agegroups_TelAviv[[#This Row],[0-19]:[50-75+]])</f>
        <v>4899</v>
      </c>
    </row>
    <row r="157" spans="2:7" x14ac:dyDescent="0.3">
      <c r="B157" s="105" t="s">
        <v>301</v>
      </c>
      <c r="C157" s="104" t="s">
        <v>432</v>
      </c>
      <c r="D157" s="113">
        <v>1094</v>
      </c>
      <c r="E157" s="113">
        <v>1924</v>
      </c>
      <c r="F157" s="114">
        <v>1466</v>
      </c>
      <c r="G157" s="115">
        <f>SUM(regionwise_Agegroups_TelAviv[[#This Row],[0-19]:[50-75+]])</f>
        <v>4484</v>
      </c>
    </row>
    <row r="158" spans="2:7" x14ac:dyDescent="0.3">
      <c r="B158" s="105" t="s">
        <v>301</v>
      </c>
      <c r="C158" s="104" t="s">
        <v>433</v>
      </c>
      <c r="D158" s="113">
        <v>924</v>
      </c>
      <c r="E158" s="113">
        <v>1799</v>
      </c>
      <c r="F158" s="114">
        <v>1269</v>
      </c>
      <c r="G158" s="115">
        <f>SUM(regionwise_Agegroups_TelAviv[[#This Row],[0-19]:[50-75+]])</f>
        <v>3992</v>
      </c>
    </row>
    <row r="159" spans="2:7" x14ac:dyDescent="0.3">
      <c r="B159" s="105" t="s">
        <v>301</v>
      </c>
      <c r="C159" s="104" t="s">
        <v>434</v>
      </c>
      <c r="D159" s="113">
        <v>0</v>
      </c>
      <c r="E159" s="113">
        <v>0</v>
      </c>
      <c r="F159" s="114">
        <v>0</v>
      </c>
      <c r="G159" s="115">
        <f>SUM(regionwise_Agegroups_TelAviv[[#This Row],[0-19]:[50-75+]])</f>
        <v>0</v>
      </c>
    </row>
    <row r="160" spans="2:7" x14ac:dyDescent="0.3">
      <c r="B160" s="105" t="s">
        <v>301</v>
      </c>
      <c r="C160" s="104" t="s">
        <v>435</v>
      </c>
      <c r="D160" s="113">
        <v>296</v>
      </c>
      <c r="E160" s="113">
        <v>443</v>
      </c>
      <c r="F160" s="114">
        <v>157</v>
      </c>
      <c r="G160" s="115">
        <f>SUM(regionwise_Agegroups_TelAviv[[#This Row],[0-19]:[50-75+]])</f>
        <v>896</v>
      </c>
    </row>
    <row r="161" spans="2:7" x14ac:dyDescent="0.3">
      <c r="B161" s="105" t="s">
        <v>301</v>
      </c>
      <c r="C161" s="104" t="s">
        <v>436</v>
      </c>
      <c r="D161" s="113">
        <v>858</v>
      </c>
      <c r="E161" s="113">
        <v>1562</v>
      </c>
      <c r="F161" s="114">
        <v>832</v>
      </c>
      <c r="G161" s="115">
        <f>SUM(regionwise_Agegroups_TelAviv[[#This Row],[0-19]:[50-75+]])</f>
        <v>3252</v>
      </c>
    </row>
    <row r="162" spans="2:7" x14ac:dyDescent="0.3">
      <c r="B162" s="105" t="s">
        <v>301</v>
      </c>
      <c r="C162" s="104" t="s">
        <v>437</v>
      </c>
      <c r="D162" s="113">
        <v>487</v>
      </c>
      <c r="E162" s="113">
        <v>821</v>
      </c>
      <c r="F162" s="114">
        <v>556</v>
      </c>
      <c r="G162" s="115">
        <f>SUM(regionwise_Agegroups_TelAviv[[#This Row],[0-19]:[50-75+]])</f>
        <v>1864</v>
      </c>
    </row>
    <row r="163" spans="2:7" x14ac:dyDescent="0.3">
      <c r="B163" s="105" t="s">
        <v>301</v>
      </c>
      <c r="C163" s="104" t="s">
        <v>438</v>
      </c>
      <c r="D163" s="113">
        <v>985</v>
      </c>
      <c r="E163" s="113">
        <v>2100</v>
      </c>
      <c r="F163" s="114">
        <v>1402</v>
      </c>
      <c r="G163" s="115">
        <f>SUM(regionwise_Agegroups_TelAviv[[#This Row],[0-19]:[50-75+]])</f>
        <v>4487</v>
      </c>
    </row>
    <row r="164" spans="2:7" x14ac:dyDescent="0.3">
      <c r="B164" s="105" t="s">
        <v>301</v>
      </c>
      <c r="C164" s="104" t="s">
        <v>439</v>
      </c>
      <c r="D164" s="113">
        <v>430</v>
      </c>
      <c r="E164" s="113">
        <v>976</v>
      </c>
      <c r="F164" s="114">
        <v>616</v>
      </c>
      <c r="G164" s="115">
        <f>SUM(regionwise_Agegroups_TelAviv[[#This Row],[0-19]:[50-75+]])</f>
        <v>2022</v>
      </c>
    </row>
    <row r="165" spans="2:7" x14ac:dyDescent="0.3">
      <c r="B165" s="105" t="s">
        <v>301</v>
      </c>
      <c r="C165" s="104" t="s">
        <v>440</v>
      </c>
      <c r="D165" s="113">
        <v>11</v>
      </c>
      <c r="E165" s="113">
        <v>4</v>
      </c>
      <c r="F165" s="114">
        <v>351</v>
      </c>
      <c r="G165" s="115">
        <f>SUM(regionwise_Agegroups_TelAviv[[#This Row],[0-19]:[50-75+]])</f>
        <v>366</v>
      </c>
    </row>
    <row r="166" spans="2:7" x14ac:dyDescent="0.3">
      <c r="B166" s="105" t="s">
        <v>301</v>
      </c>
      <c r="C166" s="104" t="s">
        <v>441</v>
      </c>
      <c r="D166" s="113">
        <v>370</v>
      </c>
      <c r="E166" s="113">
        <v>480</v>
      </c>
      <c r="F166" s="114">
        <v>398</v>
      </c>
      <c r="G166" s="115">
        <f>SUM(regionwise_Agegroups_TelAviv[[#This Row],[0-19]:[50-75+]])</f>
        <v>1248</v>
      </c>
    </row>
    <row r="167" spans="2:7" x14ac:dyDescent="0.3">
      <c r="B167" s="105" t="s">
        <v>301</v>
      </c>
      <c r="C167" s="104" t="s">
        <v>442</v>
      </c>
      <c r="D167" s="113">
        <v>778</v>
      </c>
      <c r="E167" s="113">
        <v>1343</v>
      </c>
      <c r="F167" s="114">
        <v>1071</v>
      </c>
      <c r="G167" s="115">
        <f>SUM(regionwise_Agegroups_TelAviv[[#This Row],[0-19]:[50-75+]])</f>
        <v>3192</v>
      </c>
    </row>
    <row r="168" spans="2:7" x14ac:dyDescent="0.3">
      <c r="B168" s="105" t="s">
        <v>301</v>
      </c>
      <c r="C168" s="104" t="s">
        <v>443</v>
      </c>
      <c r="D168" s="113">
        <v>783</v>
      </c>
      <c r="E168" s="113">
        <v>1429</v>
      </c>
      <c r="F168" s="114">
        <v>1018</v>
      </c>
      <c r="G168" s="115">
        <f>SUM(regionwise_Agegroups_TelAviv[[#This Row],[0-19]:[50-75+]])</f>
        <v>3230</v>
      </c>
    </row>
    <row r="169" spans="2:7" x14ac:dyDescent="0.3">
      <c r="B169" s="105" t="s">
        <v>301</v>
      </c>
      <c r="C169" s="104" t="s">
        <v>444</v>
      </c>
      <c r="D169" s="113">
        <v>1376</v>
      </c>
      <c r="E169" s="113">
        <v>2314</v>
      </c>
      <c r="F169" s="114">
        <v>1440</v>
      </c>
      <c r="G169" s="115">
        <f>SUM(regionwise_Agegroups_TelAviv[[#This Row],[0-19]:[50-75+]])</f>
        <v>5130</v>
      </c>
    </row>
    <row r="170" spans="2:7" x14ac:dyDescent="0.3">
      <c r="B170" s="105" t="s">
        <v>301</v>
      </c>
      <c r="C170" s="104" t="s">
        <v>445</v>
      </c>
      <c r="D170" s="113">
        <v>717</v>
      </c>
      <c r="E170" s="113">
        <v>1732</v>
      </c>
      <c r="F170" s="114">
        <v>1623</v>
      </c>
      <c r="G170" s="115">
        <f>SUM(regionwise_Agegroups_TelAviv[[#This Row],[0-19]:[50-75+]])</f>
        <v>4072</v>
      </c>
    </row>
    <row r="171" spans="2:7" x14ac:dyDescent="0.3">
      <c r="B171" s="105" t="s">
        <v>301</v>
      </c>
      <c r="C171" s="104" t="s">
        <v>446</v>
      </c>
      <c r="D171" s="113">
        <v>301</v>
      </c>
      <c r="E171" s="113">
        <v>720</v>
      </c>
      <c r="F171" s="114">
        <v>629</v>
      </c>
      <c r="G171" s="115">
        <f>SUM(regionwise_Agegroups_TelAviv[[#This Row],[0-19]:[50-75+]])</f>
        <v>1650</v>
      </c>
    </row>
    <row r="172" spans="2:7" x14ac:dyDescent="0.3">
      <c r="B172" s="105" t="s">
        <v>301</v>
      </c>
      <c r="C172" s="104" t="s">
        <v>447</v>
      </c>
      <c r="D172" s="113">
        <v>179</v>
      </c>
      <c r="E172" s="113">
        <v>303</v>
      </c>
      <c r="F172" s="114">
        <v>258</v>
      </c>
      <c r="G172" s="115">
        <f>SUM(regionwise_Agegroups_TelAviv[[#This Row],[0-19]:[50-75+]])</f>
        <v>740</v>
      </c>
    </row>
    <row r="173" spans="2:7" x14ac:dyDescent="0.3">
      <c r="B173" s="105" t="s">
        <v>301</v>
      </c>
      <c r="C173" s="104" t="s">
        <v>448</v>
      </c>
      <c r="D173" s="113">
        <v>919</v>
      </c>
      <c r="E173" s="113">
        <v>1445</v>
      </c>
      <c r="F173" s="114">
        <v>1250</v>
      </c>
      <c r="G173" s="115">
        <f>SUM(regionwise_Agegroups_TelAviv[[#This Row],[0-19]:[50-75+]])</f>
        <v>3614</v>
      </c>
    </row>
    <row r="174" spans="2:7" x14ac:dyDescent="0.3">
      <c r="B174" s="105" t="s">
        <v>301</v>
      </c>
      <c r="C174" s="104" t="s">
        <v>449</v>
      </c>
      <c r="D174" s="113">
        <v>396</v>
      </c>
      <c r="E174" s="113">
        <v>704</v>
      </c>
      <c r="F174" s="114">
        <v>712</v>
      </c>
      <c r="G174" s="115">
        <f>SUM(regionwise_Agegroups_TelAviv[[#This Row],[0-19]:[50-75+]])</f>
        <v>1812</v>
      </c>
    </row>
    <row r="175" spans="2:7" x14ac:dyDescent="0.3">
      <c r="B175" s="105" t="s">
        <v>301</v>
      </c>
      <c r="C175" s="104" t="s">
        <v>450</v>
      </c>
      <c r="D175" s="113">
        <v>387</v>
      </c>
      <c r="E175" s="113">
        <v>735</v>
      </c>
      <c r="F175" s="114">
        <v>677</v>
      </c>
      <c r="G175" s="115">
        <f>SUM(regionwise_Agegroups_TelAviv[[#This Row],[0-19]:[50-75+]])</f>
        <v>1799</v>
      </c>
    </row>
    <row r="176" spans="2:7" x14ac:dyDescent="0.3">
      <c r="B176" s="105" t="s">
        <v>301</v>
      </c>
      <c r="C176" s="104" t="s">
        <v>451</v>
      </c>
      <c r="D176" s="113">
        <v>869</v>
      </c>
      <c r="E176" s="113">
        <v>1267</v>
      </c>
      <c r="F176" s="114">
        <v>801</v>
      </c>
      <c r="G176" s="115">
        <f>SUM(regionwise_Agegroups_TelAviv[[#This Row],[0-19]:[50-75+]])</f>
        <v>2937</v>
      </c>
    </row>
    <row r="177" spans="2:7" x14ac:dyDescent="0.3">
      <c r="B177" s="105" t="s">
        <v>301</v>
      </c>
      <c r="C177" s="104" t="s">
        <v>452</v>
      </c>
      <c r="D177" s="113">
        <v>1500</v>
      </c>
      <c r="E177" s="113">
        <v>2104</v>
      </c>
      <c r="F177" s="114">
        <v>1570</v>
      </c>
      <c r="G177" s="115">
        <f>SUM(regionwise_Agegroups_TelAviv[[#This Row],[0-19]:[50-75+]])</f>
        <v>5174</v>
      </c>
    </row>
    <row r="178" spans="2:7" x14ac:dyDescent="0.3">
      <c r="B178" s="105" t="s">
        <v>301</v>
      </c>
      <c r="C178" s="104" t="s">
        <v>453</v>
      </c>
      <c r="D178" s="113">
        <v>1064</v>
      </c>
      <c r="E178" s="113">
        <v>1509</v>
      </c>
      <c r="F178" s="114">
        <v>1126</v>
      </c>
      <c r="G178" s="115">
        <f>SUM(regionwise_Agegroups_TelAviv[[#This Row],[0-19]:[50-75+]])</f>
        <v>3699</v>
      </c>
    </row>
    <row r="179" spans="2:7" x14ac:dyDescent="0.3">
      <c r="B179" s="105" t="s">
        <v>301</v>
      </c>
      <c r="C179" s="104" t="s">
        <v>454</v>
      </c>
      <c r="D179" s="113">
        <v>1272</v>
      </c>
      <c r="E179" s="113">
        <v>2058</v>
      </c>
      <c r="F179" s="114">
        <v>1702</v>
      </c>
      <c r="G179" s="115">
        <f>SUM(regionwise_Agegroups_TelAviv[[#This Row],[0-19]:[50-75+]])</f>
        <v>5032</v>
      </c>
    </row>
    <row r="180" spans="2:7" x14ac:dyDescent="0.3">
      <c r="B180" s="105" t="s">
        <v>301</v>
      </c>
      <c r="C180" s="104" t="s">
        <v>455</v>
      </c>
      <c r="D180" s="113">
        <v>916</v>
      </c>
      <c r="E180" s="113">
        <v>1326</v>
      </c>
      <c r="F180" s="114">
        <v>840</v>
      </c>
      <c r="G180" s="115">
        <f>SUM(regionwise_Agegroups_TelAviv[[#This Row],[0-19]:[50-75+]])</f>
        <v>3082</v>
      </c>
    </row>
    <row r="181" spans="2:7" x14ac:dyDescent="0.3">
      <c r="B181" s="105" t="s">
        <v>301</v>
      </c>
      <c r="C181" s="104" t="s">
        <v>456</v>
      </c>
      <c r="D181" s="113">
        <v>877</v>
      </c>
      <c r="E181" s="113">
        <v>1498</v>
      </c>
      <c r="F181" s="114">
        <v>1274</v>
      </c>
      <c r="G181" s="115">
        <f>SUM(regionwise_Agegroups_TelAviv[[#This Row],[0-19]:[50-75+]])</f>
        <v>3649</v>
      </c>
    </row>
    <row r="182" spans="2:7" x14ac:dyDescent="0.3">
      <c r="B182" s="105" t="s">
        <v>301</v>
      </c>
      <c r="C182" s="104" t="s">
        <v>457</v>
      </c>
      <c r="D182" s="113">
        <v>716</v>
      </c>
      <c r="E182" s="113">
        <v>1119</v>
      </c>
      <c r="F182" s="114">
        <v>837</v>
      </c>
      <c r="G182" s="115">
        <f>SUM(regionwise_Agegroups_TelAviv[[#This Row],[0-19]:[50-75+]])</f>
        <v>2672</v>
      </c>
    </row>
    <row r="183" spans="2:7" x14ac:dyDescent="0.3">
      <c r="B183" s="105" t="s">
        <v>301</v>
      </c>
      <c r="C183" s="104" t="s">
        <v>458</v>
      </c>
      <c r="D183" s="113">
        <v>772</v>
      </c>
      <c r="E183" s="113">
        <v>1410</v>
      </c>
      <c r="F183" s="114">
        <v>1199</v>
      </c>
      <c r="G183" s="115">
        <f>SUM(regionwise_Agegroups_TelAviv[[#This Row],[0-19]:[50-75+]])</f>
        <v>3381</v>
      </c>
    </row>
    <row r="184" spans="2:7" x14ac:dyDescent="0.3">
      <c r="B184" s="110" t="s">
        <v>301</v>
      </c>
      <c r="C184" s="111" t="s">
        <v>459</v>
      </c>
      <c r="D184" s="116">
        <v>1190</v>
      </c>
      <c r="E184" s="116">
        <v>1969</v>
      </c>
      <c r="F184" s="117">
        <v>1597</v>
      </c>
      <c r="G184" s="115">
        <f>SUM(regionwise_Agegroups_TelAviv[[#This Row],[0-19]:[50-75+]])</f>
        <v>4756</v>
      </c>
    </row>
  </sheetData>
  <mergeCells count="2">
    <mergeCell ref="A1:F1"/>
    <mergeCell ref="D25:F25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0789-E2CA-492D-8C49-D7427163B53C}">
  <dimension ref="A1:J24"/>
  <sheetViews>
    <sheetView workbookViewId="0">
      <selection activeCell="G10" sqref="G10"/>
    </sheetView>
  </sheetViews>
  <sheetFormatPr defaultRowHeight="14.4" x14ac:dyDescent="0.3"/>
  <cols>
    <col min="3" max="5" width="13.109375" customWidth="1"/>
    <col min="7" max="7" width="33.21875" customWidth="1"/>
  </cols>
  <sheetData>
    <row r="1" spans="1:6" ht="25.8" x14ac:dyDescent="0.5">
      <c r="A1" s="163" t="s">
        <v>461</v>
      </c>
      <c r="B1" s="163"/>
      <c r="C1" s="163"/>
      <c r="D1" s="163"/>
      <c r="E1" s="163"/>
      <c r="F1" s="163"/>
    </row>
    <row r="3" spans="1:6" x14ac:dyDescent="0.3">
      <c r="B3" s="84" t="s">
        <v>462</v>
      </c>
      <c r="C3" s="84" t="s">
        <v>463</v>
      </c>
      <c r="D3" s="84" t="s">
        <v>464</v>
      </c>
      <c r="E3" s="84" t="s">
        <v>465</v>
      </c>
    </row>
    <row r="4" spans="1:6" x14ac:dyDescent="0.3">
      <c r="B4" s="85">
        <v>1</v>
      </c>
      <c r="C4" s="118">
        <v>8000</v>
      </c>
      <c r="D4" s="85" t="s">
        <v>466</v>
      </c>
      <c r="E4" s="85">
        <v>10</v>
      </c>
    </row>
    <row r="5" spans="1:6" x14ac:dyDescent="0.3">
      <c r="B5" s="85">
        <v>2</v>
      </c>
      <c r="C5" s="120">
        <v>11000</v>
      </c>
      <c r="D5" s="85" t="s">
        <v>466</v>
      </c>
      <c r="E5" s="85">
        <v>9</v>
      </c>
    </row>
    <row r="6" spans="1:6" x14ac:dyDescent="0.3">
      <c r="B6" s="85">
        <v>3</v>
      </c>
      <c r="C6" s="120">
        <v>6000</v>
      </c>
      <c r="D6" s="85" t="s">
        <v>467</v>
      </c>
      <c r="E6" s="85">
        <v>5</v>
      </c>
    </row>
    <row r="7" spans="1:6" x14ac:dyDescent="0.3">
      <c r="B7" s="85">
        <v>4</v>
      </c>
      <c r="C7" s="120">
        <v>15000</v>
      </c>
      <c r="D7" s="85" t="s">
        <v>466</v>
      </c>
      <c r="E7" s="85">
        <v>10</v>
      </c>
    </row>
    <row r="8" spans="1:6" x14ac:dyDescent="0.3">
      <c r="B8" s="85">
        <v>5</v>
      </c>
      <c r="C8" s="120">
        <v>10000</v>
      </c>
      <c r="D8" s="85" t="s">
        <v>467</v>
      </c>
      <c r="E8" s="85">
        <v>2</v>
      </c>
    </row>
    <row r="9" spans="1:6" x14ac:dyDescent="0.3">
      <c r="B9" s="85">
        <v>6</v>
      </c>
      <c r="C9" s="120">
        <v>15000</v>
      </c>
      <c r="D9" s="85" t="s">
        <v>466</v>
      </c>
      <c r="E9" s="85">
        <v>5</v>
      </c>
    </row>
    <row r="10" spans="1:6" x14ac:dyDescent="0.3">
      <c r="B10" s="85">
        <v>7</v>
      </c>
      <c r="C10" s="120">
        <v>13000</v>
      </c>
      <c r="D10" s="85" t="s">
        <v>466</v>
      </c>
      <c r="E10" s="85">
        <v>999</v>
      </c>
    </row>
    <row r="11" spans="1:6" x14ac:dyDescent="0.3">
      <c r="B11" s="85">
        <v>8</v>
      </c>
      <c r="C11" s="120">
        <v>8000</v>
      </c>
      <c r="D11" s="85" t="s">
        <v>466</v>
      </c>
      <c r="E11" s="85">
        <v>2</v>
      </c>
    </row>
    <row r="12" spans="1:6" x14ac:dyDescent="0.3">
      <c r="B12" s="85">
        <v>9</v>
      </c>
      <c r="C12" s="120">
        <v>11000</v>
      </c>
      <c r="D12" s="85" t="s">
        <v>467</v>
      </c>
      <c r="E12" s="85">
        <v>5</v>
      </c>
    </row>
    <row r="13" spans="1:6" x14ac:dyDescent="0.3">
      <c r="B13" s="85">
        <v>10</v>
      </c>
      <c r="C13" s="118">
        <v>9000</v>
      </c>
      <c r="D13" s="85" t="s">
        <v>466</v>
      </c>
      <c r="E13" s="85">
        <v>6</v>
      </c>
    </row>
    <row r="16" spans="1:6" ht="15" thickBot="1" x14ac:dyDescent="0.35">
      <c r="B16" s="60" t="s">
        <v>468</v>
      </c>
    </row>
    <row r="17" spans="1:10" ht="15" thickBot="1" x14ac:dyDescent="0.35">
      <c r="A17">
        <v>1</v>
      </c>
      <c r="B17" t="s">
        <v>469</v>
      </c>
      <c r="H17" s="119">
        <f>SUMIF(D4:D13,"Yes",C4:C13)</f>
        <v>79000</v>
      </c>
    </row>
    <row r="18" spans="1:10" ht="15" thickBot="1" x14ac:dyDescent="0.35">
      <c r="A18">
        <v>2</v>
      </c>
      <c r="B18" t="s">
        <v>470</v>
      </c>
      <c r="H18" s="119">
        <f>SUMIF(D4:D13,"No", C4:C13)</f>
        <v>27000</v>
      </c>
    </row>
    <row r="19" spans="1:10" ht="15" thickBot="1" x14ac:dyDescent="0.35"/>
    <row r="20" spans="1:10" ht="15" thickBot="1" x14ac:dyDescent="0.35">
      <c r="A20">
        <v>3</v>
      </c>
      <c r="B20" t="s">
        <v>471</v>
      </c>
      <c r="H20" s="119">
        <f>SUMIF(D4:D13, "Yes", E4:E13)</f>
        <v>1041</v>
      </c>
      <c r="J20" s="41" t="s">
        <v>476</v>
      </c>
    </row>
    <row r="21" spans="1:10" ht="15" thickBot="1" x14ac:dyDescent="0.35">
      <c r="J21" s="41"/>
    </row>
    <row r="22" spans="1:10" ht="15" thickBot="1" x14ac:dyDescent="0.35">
      <c r="A22">
        <v>4</v>
      </c>
      <c r="B22" t="s">
        <v>472</v>
      </c>
      <c r="H22" s="119">
        <f>SUMIF(C4:C13, "&gt;=10000", C4:C13)</f>
        <v>75000</v>
      </c>
      <c r="J22" s="41" t="s">
        <v>474</v>
      </c>
    </row>
    <row r="23" spans="1:10" ht="15" thickBot="1" x14ac:dyDescent="0.35">
      <c r="A23">
        <v>5</v>
      </c>
      <c r="B23" t="s">
        <v>473</v>
      </c>
      <c r="H23" s="119">
        <f>SUMIF(C4:C13, "&lt;9500",C4:C13)</f>
        <v>31000</v>
      </c>
      <c r="J23" s="41" t="s">
        <v>475</v>
      </c>
    </row>
    <row r="24" spans="1:10" x14ac:dyDescent="0.3">
      <c r="J24" s="41"/>
    </row>
  </sheetData>
  <mergeCells count="1">
    <mergeCell ref="A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49D7-9307-46F8-ACD8-464D0C8C9A2B}">
  <dimension ref="A1:L54"/>
  <sheetViews>
    <sheetView workbookViewId="0">
      <selection sqref="A1:F1"/>
    </sheetView>
  </sheetViews>
  <sheetFormatPr defaultRowHeight="14.4" x14ac:dyDescent="0.3"/>
  <cols>
    <col min="2" max="5" width="15" customWidth="1"/>
  </cols>
  <sheetData>
    <row r="1" spans="1:12" ht="25.8" x14ac:dyDescent="0.5">
      <c r="A1" s="163" t="s">
        <v>507</v>
      </c>
      <c r="B1" s="163"/>
      <c r="C1" s="163"/>
      <c r="D1" s="163"/>
      <c r="E1" s="163"/>
      <c r="F1" s="163"/>
    </row>
    <row r="3" spans="1:12" x14ac:dyDescent="0.3">
      <c r="A3" s="121"/>
      <c r="B3" s="122" t="s">
        <v>477</v>
      </c>
      <c r="C3" s="121"/>
      <c r="D3" s="121"/>
      <c r="E3" s="121"/>
      <c r="F3" s="121"/>
      <c r="G3" s="121"/>
      <c r="H3" s="121"/>
      <c r="I3" s="121"/>
      <c r="J3" s="121"/>
      <c r="K3" s="121"/>
      <c r="L3" s="121"/>
    </row>
    <row r="4" spans="1:12" x14ac:dyDescent="0.3">
      <c r="A4" s="121"/>
      <c r="B4" s="123" t="s">
        <v>1</v>
      </c>
      <c r="C4" s="123" t="s">
        <v>478</v>
      </c>
      <c r="D4" s="123" t="s">
        <v>479</v>
      </c>
      <c r="E4" s="123" t="s">
        <v>480</v>
      </c>
      <c r="F4" s="121"/>
      <c r="G4" s="121"/>
      <c r="H4" s="121"/>
      <c r="I4" s="121"/>
      <c r="J4" s="121"/>
      <c r="K4" s="121"/>
      <c r="L4" s="121"/>
    </row>
    <row r="5" spans="1:12" x14ac:dyDescent="0.3">
      <c r="A5" s="121"/>
      <c r="B5" s="124" t="s">
        <v>481</v>
      </c>
      <c r="C5" s="124" t="s">
        <v>482</v>
      </c>
      <c r="D5" s="124" t="s">
        <v>483</v>
      </c>
      <c r="E5" s="124">
        <v>28</v>
      </c>
      <c r="F5" s="121"/>
      <c r="G5" s="121">
        <f>E5</f>
        <v>28</v>
      </c>
      <c r="H5" s="121"/>
      <c r="I5" s="121"/>
      <c r="J5" s="121"/>
      <c r="K5" s="121"/>
      <c r="L5" s="121"/>
    </row>
    <row r="6" spans="1:12" x14ac:dyDescent="0.3">
      <c r="A6" s="121"/>
      <c r="B6" s="124" t="s">
        <v>484</v>
      </c>
      <c r="C6" s="124" t="s">
        <v>485</v>
      </c>
      <c r="D6" s="124" t="s">
        <v>486</v>
      </c>
      <c r="E6" s="124">
        <v>8</v>
      </c>
      <c r="F6" s="121"/>
      <c r="G6" s="121">
        <f>E6</f>
        <v>8</v>
      </c>
      <c r="H6" s="121"/>
      <c r="I6" s="121"/>
      <c r="J6" s="121"/>
      <c r="K6" s="121"/>
      <c r="L6" s="121"/>
    </row>
    <row r="7" spans="1:12" x14ac:dyDescent="0.3">
      <c r="A7" s="121"/>
      <c r="B7" s="124" t="s">
        <v>487</v>
      </c>
      <c r="C7" s="124" t="s">
        <v>488</v>
      </c>
      <c r="D7" s="124" t="s">
        <v>483</v>
      </c>
      <c r="E7" s="124">
        <v>19</v>
      </c>
      <c r="F7" s="121"/>
      <c r="G7" s="121">
        <f>E7</f>
        <v>19</v>
      </c>
      <c r="H7" s="121"/>
      <c r="I7" s="121"/>
      <c r="J7" s="121"/>
      <c r="K7" s="121"/>
      <c r="L7" s="121"/>
    </row>
    <row r="8" spans="1:12" x14ac:dyDescent="0.3">
      <c r="A8" s="121"/>
      <c r="B8" s="124" t="s">
        <v>489</v>
      </c>
      <c r="C8" s="124" t="s">
        <v>490</v>
      </c>
      <c r="D8" s="124" t="s">
        <v>491</v>
      </c>
      <c r="E8" s="124">
        <v>2</v>
      </c>
      <c r="F8" s="121"/>
      <c r="G8" s="121"/>
      <c r="H8" s="121"/>
      <c r="I8" s="121"/>
      <c r="J8" s="121"/>
      <c r="K8" s="121"/>
      <c r="L8" s="121"/>
    </row>
    <row r="9" spans="1:12" x14ac:dyDescent="0.3">
      <c r="A9" s="121"/>
      <c r="B9" s="124" t="s">
        <v>492</v>
      </c>
      <c r="C9" s="124" t="s">
        <v>488</v>
      </c>
      <c r="D9" s="124" t="s">
        <v>493</v>
      </c>
      <c r="E9" s="124">
        <v>5</v>
      </c>
      <c r="F9" s="121"/>
      <c r="G9" s="121"/>
      <c r="H9" s="121"/>
      <c r="I9" s="121"/>
      <c r="J9" s="121"/>
      <c r="K9" s="121"/>
      <c r="L9" s="121"/>
    </row>
    <row r="10" spans="1:12" x14ac:dyDescent="0.3">
      <c r="A10" s="121"/>
      <c r="B10" s="124" t="s">
        <v>494</v>
      </c>
      <c r="C10" s="124" t="s">
        <v>485</v>
      </c>
      <c r="D10" s="124" t="s">
        <v>483</v>
      </c>
      <c r="E10" s="124">
        <v>9</v>
      </c>
      <c r="F10" s="121"/>
      <c r="G10" s="121">
        <f>E10</f>
        <v>9</v>
      </c>
      <c r="H10" s="121"/>
      <c r="I10" s="121"/>
      <c r="J10" s="121"/>
      <c r="K10" s="121"/>
      <c r="L10" s="121"/>
    </row>
    <row r="11" spans="1:12" x14ac:dyDescent="0.3">
      <c r="A11" s="121"/>
      <c r="B11" s="124" t="s">
        <v>495</v>
      </c>
      <c r="C11" s="124" t="s">
        <v>488</v>
      </c>
      <c r="D11" s="124" t="s">
        <v>496</v>
      </c>
      <c r="E11" s="124">
        <v>18</v>
      </c>
      <c r="F11" s="121"/>
      <c r="G11" s="121"/>
      <c r="H11" s="121"/>
      <c r="I11" s="121"/>
      <c r="J11" s="121"/>
      <c r="K11" s="121"/>
      <c r="L11" s="121"/>
    </row>
    <row r="12" spans="1:12" x14ac:dyDescent="0.3">
      <c r="A12" s="121"/>
      <c r="B12" s="124" t="s">
        <v>497</v>
      </c>
      <c r="C12" s="124" t="s">
        <v>482</v>
      </c>
      <c r="D12" s="124" t="s">
        <v>483</v>
      </c>
      <c r="E12" s="124">
        <v>11</v>
      </c>
      <c r="F12" s="121"/>
      <c r="G12" s="121">
        <f>E12</f>
        <v>11</v>
      </c>
      <c r="H12" s="121"/>
      <c r="I12" s="121"/>
      <c r="J12" s="121"/>
      <c r="K12" s="121"/>
      <c r="L12" s="121"/>
    </row>
    <row r="13" spans="1:12" x14ac:dyDescent="0.3">
      <c r="A13" s="121"/>
      <c r="B13" s="124" t="s">
        <v>498</v>
      </c>
      <c r="C13" s="124" t="s">
        <v>490</v>
      </c>
      <c r="D13" s="124" t="s">
        <v>499</v>
      </c>
      <c r="E13" s="124">
        <v>3</v>
      </c>
      <c r="F13" s="121"/>
      <c r="G13" s="121"/>
      <c r="H13" s="121"/>
      <c r="I13" s="121"/>
      <c r="J13" s="121"/>
      <c r="K13" s="121"/>
      <c r="L13" s="121"/>
    </row>
    <row r="14" spans="1:12" x14ac:dyDescent="0.3">
      <c r="A14" s="121"/>
      <c r="B14" s="124" t="s">
        <v>500</v>
      </c>
      <c r="C14" s="124" t="s">
        <v>485</v>
      </c>
      <c r="D14" s="124" t="s">
        <v>501</v>
      </c>
      <c r="E14" s="124">
        <v>15</v>
      </c>
      <c r="F14" s="121"/>
      <c r="G14" s="121"/>
      <c r="H14" s="121"/>
      <c r="I14" s="121"/>
      <c r="J14" s="121"/>
      <c r="K14" s="121"/>
      <c r="L14" s="121"/>
    </row>
    <row r="15" spans="1:12" x14ac:dyDescent="0.3">
      <c r="A15" s="121"/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</row>
    <row r="16" spans="1:12" x14ac:dyDescent="0.3">
      <c r="A16" s="121"/>
      <c r="B16" s="125" t="s">
        <v>502</v>
      </c>
      <c r="C16" s="121"/>
      <c r="D16" s="121"/>
      <c r="E16" s="126"/>
      <c r="F16" s="121"/>
      <c r="G16" s="121"/>
      <c r="H16" s="121"/>
      <c r="I16" s="121"/>
      <c r="J16" s="121"/>
      <c r="K16" s="121"/>
      <c r="L16" s="121"/>
    </row>
    <row r="17" spans="1:12" x14ac:dyDescent="0.3">
      <c r="A17" s="121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</row>
    <row r="18" spans="1:12" x14ac:dyDescent="0.3">
      <c r="A18" s="121">
        <v>1</v>
      </c>
      <c r="B18" s="127" t="s">
        <v>503</v>
      </c>
      <c r="C18" s="121"/>
      <c r="D18" s="121"/>
      <c r="E18" s="121"/>
      <c r="F18" s="121"/>
      <c r="G18" s="121"/>
      <c r="H18" s="121"/>
      <c r="I18" s="121"/>
      <c r="J18" s="121"/>
      <c r="K18" s="121"/>
      <c r="L18" s="121"/>
    </row>
    <row r="19" spans="1:12" x14ac:dyDescent="0.3">
      <c r="A19" s="121"/>
      <c r="B19" s="121"/>
      <c r="C19" s="128" t="s">
        <v>504</v>
      </c>
      <c r="D19" s="128"/>
      <c r="E19" s="121"/>
      <c r="F19" s="121"/>
      <c r="G19" s="121"/>
      <c r="H19" s="121"/>
      <c r="I19" s="121"/>
      <c r="J19" s="121"/>
      <c r="K19" s="121"/>
      <c r="L19" s="121"/>
    </row>
    <row r="20" spans="1:12" x14ac:dyDescent="0.3">
      <c r="A20" s="121"/>
      <c r="B20" s="129" t="s">
        <v>112</v>
      </c>
      <c r="C20" s="130">
        <f>SUMIF(D5:D14, "USA", E5:E14)</f>
        <v>67</v>
      </c>
      <c r="D20" s="121"/>
      <c r="E20" s="121"/>
      <c r="F20" s="121"/>
      <c r="G20" s="121"/>
      <c r="H20" s="121"/>
      <c r="I20" s="121"/>
      <c r="J20" s="121"/>
      <c r="K20" s="121"/>
      <c r="L20" s="121"/>
    </row>
    <row r="21" spans="1:12" x14ac:dyDescent="0.3">
      <c r="A21" s="121"/>
      <c r="B21" s="167" t="s">
        <v>510</v>
      </c>
      <c r="C21" s="168"/>
      <c r="D21" s="168"/>
      <c r="E21" s="168"/>
      <c r="F21" s="168"/>
      <c r="G21" s="168"/>
      <c r="H21" s="168"/>
      <c r="I21" s="168"/>
      <c r="J21" s="168"/>
      <c r="K21" s="168"/>
      <c r="L21" s="121"/>
    </row>
    <row r="22" spans="1:12" x14ac:dyDescent="0.3">
      <c r="A22" s="121"/>
      <c r="B22" s="168"/>
      <c r="C22" s="168"/>
      <c r="D22" s="168"/>
      <c r="E22" s="168"/>
      <c r="F22" s="168"/>
      <c r="G22" s="168"/>
      <c r="H22" s="168"/>
      <c r="I22" s="168"/>
      <c r="J22" s="168"/>
      <c r="K22" s="168"/>
      <c r="L22" s="121"/>
    </row>
    <row r="23" spans="1:12" x14ac:dyDescent="0.3">
      <c r="A23" s="121"/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21"/>
    </row>
    <row r="24" spans="1:12" x14ac:dyDescent="0.3">
      <c r="A24" s="121"/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21"/>
    </row>
    <row r="25" spans="1:12" x14ac:dyDescent="0.3">
      <c r="A25" s="121"/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21"/>
    </row>
    <row r="26" spans="1:12" x14ac:dyDescent="0.3">
      <c r="A26" s="121"/>
      <c r="B26" s="168"/>
      <c r="C26" s="168"/>
      <c r="D26" s="168"/>
      <c r="E26" s="168"/>
      <c r="F26" s="168"/>
      <c r="G26" s="168"/>
      <c r="H26" s="168"/>
      <c r="I26" s="168"/>
      <c r="J26" s="168"/>
      <c r="K26" s="168"/>
      <c r="L26" s="121"/>
    </row>
    <row r="27" spans="1:12" x14ac:dyDescent="0.3">
      <c r="A27" s="121"/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21"/>
    </row>
    <row r="28" spans="1:12" x14ac:dyDescent="0.3">
      <c r="A28" s="121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</row>
    <row r="29" spans="1:12" x14ac:dyDescent="0.3">
      <c r="A29" s="121">
        <v>2</v>
      </c>
      <c r="B29" s="127" t="s">
        <v>505</v>
      </c>
      <c r="C29" s="121"/>
      <c r="D29" s="121"/>
      <c r="E29" s="121"/>
      <c r="F29" s="121"/>
      <c r="G29" s="121"/>
      <c r="H29" s="121"/>
      <c r="I29" s="121"/>
      <c r="J29" s="121"/>
      <c r="K29" s="121"/>
      <c r="L29" s="121"/>
    </row>
    <row r="30" spans="1:12" x14ac:dyDescent="0.3">
      <c r="A30" s="121"/>
      <c r="B30" s="121"/>
      <c r="C30" s="128" t="s">
        <v>504</v>
      </c>
      <c r="D30" s="128"/>
      <c r="E30" s="121"/>
      <c r="F30" s="121"/>
      <c r="G30" s="121"/>
      <c r="H30" s="121"/>
      <c r="I30" s="121"/>
      <c r="J30" s="121"/>
      <c r="K30" s="121"/>
      <c r="L30" s="121"/>
    </row>
    <row r="31" spans="1:12" x14ac:dyDescent="0.3">
      <c r="A31" s="121"/>
      <c r="B31" s="129" t="s">
        <v>112</v>
      </c>
      <c r="C31" s="130">
        <f>SUMIF(C5:C14,C8,E5:E14)</f>
        <v>5</v>
      </c>
      <c r="D31" s="121"/>
      <c r="E31" s="121"/>
      <c r="F31" s="121"/>
      <c r="G31" s="121"/>
      <c r="H31" s="121"/>
      <c r="I31" s="121"/>
      <c r="J31" s="121"/>
      <c r="K31" s="121"/>
      <c r="L31" s="121"/>
    </row>
    <row r="32" spans="1:12" x14ac:dyDescent="0.3">
      <c r="A32" s="121"/>
      <c r="B32" s="167" t="s">
        <v>509</v>
      </c>
      <c r="C32" s="168"/>
      <c r="D32" s="168"/>
      <c r="E32" s="168"/>
      <c r="F32" s="168"/>
      <c r="G32" s="168"/>
      <c r="H32" s="168"/>
      <c r="I32" s="168"/>
      <c r="J32" s="168"/>
      <c r="K32" s="168"/>
      <c r="L32" s="121"/>
    </row>
    <row r="33" spans="1:12" x14ac:dyDescent="0.3">
      <c r="A33" s="121"/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21"/>
    </row>
    <row r="34" spans="1:12" x14ac:dyDescent="0.3">
      <c r="A34" s="121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21"/>
    </row>
    <row r="35" spans="1:12" x14ac:dyDescent="0.3">
      <c r="A35" s="121"/>
      <c r="B35" s="168"/>
      <c r="C35" s="168"/>
      <c r="D35" s="168"/>
      <c r="E35" s="168"/>
      <c r="F35" s="168"/>
      <c r="G35" s="168"/>
      <c r="H35" s="168"/>
      <c r="I35" s="168"/>
      <c r="J35" s="168"/>
      <c r="K35" s="168"/>
      <c r="L35" s="121"/>
    </row>
    <row r="36" spans="1:12" x14ac:dyDescent="0.3">
      <c r="A36" s="121"/>
      <c r="B36" s="168"/>
      <c r="C36" s="168"/>
      <c r="D36" s="168"/>
      <c r="E36" s="168"/>
      <c r="F36" s="168"/>
      <c r="G36" s="168"/>
      <c r="H36" s="168"/>
      <c r="I36" s="168"/>
      <c r="J36" s="168"/>
      <c r="K36" s="168"/>
      <c r="L36" s="121"/>
    </row>
    <row r="37" spans="1:12" x14ac:dyDescent="0.3">
      <c r="A37" s="121"/>
      <c r="B37" s="168"/>
      <c r="C37" s="168"/>
      <c r="D37" s="168"/>
      <c r="E37" s="168"/>
      <c r="F37" s="168"/>
      <c r="G37" s="168"/>
      <c r="H37" s="168"/>
      <c r="I37" s="168"/>
      <c r="J37" s="168"/>
      <c r="K37" s="168"/>
      <c r="L37" s="121"/>
    </row>
    <row r="38" spans="1:12" x14ac:dyDescent="0.3">
      <c r="A38" s="121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21"/>
    </row>
    <row r="39" spans="1:12" x14ac:dyDescent="0.3">
      <c r="A39" s="121"/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</row>
    <row r="40" spans="1:12" x14ac:dyDescent="0.3">
      <c r="A40" s="121">
        <v>2</v>
      </c>
      <c r="B40" s="127" t="s">
        <v>506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</row>
    <row r="41" spans="1:12" x14ac:dyDescent="0.3">
      <c r="A41" s="121"/>
      <c r="B41" s="121"/>
      <c r="C41" s="128" t="s">
        <v>504</v>
      </c>
      <c r="D41" s="128"/>
      <c r="E41" s="121"/>
      <c r="F41" s="121"/>
      <c r="G41" s="121"/>
      <c r="H41" s="121"/>
      <c r="I41" s="121"/>
      <c r="J41" s="121"/>
      <c r="K41" s="121"/>
      <c r="L41" s="121"/>
    </row>
    <row r="42" spans="1:12" x14ac:dyDescent="0.3">
      <c r="A42" s="121"/>
      <c r="B42" s="129" t="s">
        <v>112</v>
      </c>
      <c r="C42" s="130">
        <f>SUMIF(D5:D14,"USA",E5:E14) + SUMIF(D5:D14, "Jamaica", E5:E14)</f>
        <v>75</v>
      </c>
      <c r="D42" s="121"/>
      <c r="E42" s="121"/>
      <c r="F42" s="121"/>
      <c r="G42" s="121"/>
      <c r="H42" s="121"/>
      <c r="I42" s="121"/>
      <c r="J42" s="121"/>
      <c r="K42" s="121"/>
      <c r="L42" s="121"/>
    </row>
    <row r="43" spans="1:12" x14ac:dyDescent="0.3">
      <c r="A43" s="121"/>
      <c r="B43" s="167" t="s">
        <v>508</v>
      </c>
      <c r="C43" s="168"/>
      <c r="D43" s="168"/>
      <c r="E43" s="168"/>
      <c r="F43" s="168"/>
      <c r="G43" s="168"/>
      <c r="H43" s="168"/>
      <c r="I43" s="168"/>
      <c r="J43" s="168"/>
      <c r="K43" s="168"/>
      <c r="L43" s="121"/>
    </row>
    <row r="44" spans="1:12" x14ac:dyDescent="0.3">
      <c r="A44" s="121"/>
      <c r="B44" s="168"/>
      <c r="C44" s="168"/>
      <c r="D44" s="168"/>
      <c r="E44" s="168"/>
      <c r="F44" s="168"/>
      <c r="G44" s="168"/>
      <c r="H44" s="168"/>
      <c r="I44" s="168"/>
      <c r="J44" s="168"/>
      <c r="K44" s="168"/>
      <c r="L44" s="121"/>
    </row>
    <row r="45" spans="1:12" x14ac:dyDescent="0.3">
      <c r="A45" s="121"/>
      <c r="B45" s="168"/>
      <c r="C45" s="168"/>
      <c r="D45" s="168"/>
      <c r="E45" s="168"/>
      <c r="F45" s="168"/>
      <c r="G45" s="168"/>
      <c r="H45" s="168"/>
      <c r="I45" s="168"/>
      <c r="J45" s="168"/>
      <c r="K45" s="168"/>
      <c r="L45" s="121"/>
    </row>
    <row r="46" spans="1:12" x14ac:dyDescent="0.3">
      <c r="A46" s="121"/>
      <c r="B46" s="168"/>
      <c r="C46" s="168"/>
      <c r="D46" s="168"/>
      <c r="E46" s="168"/>
      <c r="F46" s="168"/>
      <c r="G46" s="168"/>
      <c r="H46" s="168"/>
      <c r="I46" s="168"/>
      <c r="J46" s="168"/>
      <c r="K46" s="168"/>
      <c r="L46" s="121"/>
    </row>
    <row r="47" spans="1:12" x14ac:dyDescent="0.3">
      <c r="A47" s="121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21"/>
    </row>
    <row r="48" spans="1:12" x14ac:dyDescent="0.3">
      <c r="A48" s="121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21"/>
    </row>
    <row r="49" spans="1:12" x14ac:dyDescent="0.3">
      <c r="A49" s="121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21"/>
    </row>
    <row r="50" spans="1:12" x14ac:dyDescent="0.3">
      <c r="A50" s="121"/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</row>
    <row r="51" spans="1:12" x14ac:dyDescent="0.3">
      <c r="A51" s="121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</row>
    <row r="52" spans="1:12" x14ac:dyDescent="0.3">
      <c r="A52" s="121"/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</row>
    <row r="53" spans="1:12" x14ac:dyDescent="0.3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</row>
    <row r="54" spans="1:12" x14ac:dyDescent="0.3">
      <c r="A54" s="121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</row>
  </sheetData>
  <mergeCells count="4">
    <mergeCell ref="B21:K27"/>
    <mergeCell ref="B32:K38"/>
    <mergeCell ref="B43:K49"/>
    <mergeCell ref="A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1E20-A69B-45D5-A851-99EDB60FB1A7}">
  <dimension ref="A1:H29"/>
  <sheetViews>
    <sheetView workbookViewId="0">
      <selection sqref="A1:F1"/>
    </sheetView>
  </sheetViews>
  <sheetFormatPr defaultRowHeight="14.4" x14ac:dyDescent="0.3"/>
  <cols>
    <col min="2" max="2" width="13.33203125" bestFit="1" customWidth="1"/>
    <col min="3" max="3" width="36.21875" customWidth="1"/>
  </cols>
  <sheetData>
    <row r="1" spans="1:8" ht="25.8" x14ac:dyDescent="0.5">
      <c r="A1" s="163" t="s">
        <v>515</v>
      </c>
      <c r="B1" s="163"/>
      <c r="C1" s="163"/>
      <c r="D1" s="163"/>
      <c r="E1" s="163"/>
      <c r="F1" s="163"/>
    </row>
    <row r="3" spans="1:8" x14ac:dyDescent="0.3">
      <c r="A3" t="s">
        <v>511</v>
      </c>
    </row>
    <row r="4" spans="1:8" x14ac:dyDescent="0.3">
      <c r="A4" t="s">
        <v>512</v>
      </c>
    </row>
    <row r="6" spans="1:8" x14ac:dyDescent="0.3">
      <c r="G6" s="60" t="s">
        <v>513</v>
      </c>
    </row>
    <row r="8" spans="1:8" ht="28.8" x14ac:dyDescent="0.3">
      <c r="G8" s="131" t="s">
        <v>284</v>
      </c>
      <c r="H8" s="131" t="s">
        <v>514</v>
      </c>
    </row>
    <row r="9" spans="1:8" x14ac:dyDescent="0.3">
      <c r="A9" s="84" t="s">
        <v>284</v>
      </c>
      <c r="B9" s="84" t="s">
        <v>514</v>
      </c>
      <c r="G9" s="132">
        <v>44197</v>
      </c>
      <c r="H9" s="133">
        <v>1.3671</v>
      </c>
    </row>
    <row r="10" spans="1:8" x14ac:dyDescent="0.3">
      <c r="A10" s="134">
        <v>44201</v>
      </c>
      <c r="B10" s="86">
        <f>VLOOKUP(A10,$G$9:$H$29,2,0)</f>
        <v>1.3624000000000001</v>
      </c>
      <c r="C10" s="41" t="s">
        <v>517</v>
      </c>
      <c r="G10" s="132">
        <v>44200</v>
      </c>
      <c r="H10" s="133">
        <v>1.3569</v>
      </c>
    </row>
    <row r="11" spans="1:8" x14ac:dyDescent="0.3">
      <c r="A11" s="134">
        <v>44211</v>
      </c>
      <c r="B11" s="86">
        <f t="shared" ref="B11" si="0">VLOOKUP(A11,$G$9:$H$29,2,0)</f>
        <v>1.3586</v>
      </c>
      <c r="C11" s="41" t="s">
        <v>517</v>
      </c>
      <c r="G11" s="132">
        <v>44201</v>
      </c>
      <c r="H11" s="133">
        <v>1.3624000000000001</v>
      </c>
    </row>
    <row r="12" spans="1:8" ht="28.8" x14ac:dyDescent="0.3">
      <c r="A12" s="134">
        <v>44220</v>
      </c>
      <c r="B12" s="86">
        <f>VLOOKUP(A12,$G$9:$H$29,2,1)</f>
        <v>1.3684000000000001</v>
      </c>
      <c r="C12" s="23" t="s">
        <v>516</v>
      </c>
      <c r="G12" s="132">
        <v>44202</v>
      </c>
      <c r="H12" s="133">
        <v>1.3607</v>
      </c>
    </row>
    <row r="13" spans="1:8" x14ac:dyDescent="0.3">
      <c r="C13" s="41"/>
      <c r="G13" s="132">
        <v>44203</v>
      </c>
      <c r="H13" s="133">
        <v>1.3563000000000001</v>
      </c>
    </row>
    <row r="14" spans="1:8" x14ac:dyDescent="0.3">
      <c r="G14" s="132">
        <v>44204</v>
      </c>
      <c r="H14" s="133">
        <v>1.3563000000000001</v>
      </c>
    </row>
    <row r="15" spans="1:8" x14ac:dyDescent="0.3">
      <c r="G15" s="132">
        <v>44207</v>
      </c>
      <c r="H15" s="133">
        <v>1.3513999999999999</v>
      </c>
    </row>
    <row r="16" spans="1:8" x14ac:dyDescent="0.3">
      <c r="G16" s="132">
        <v>44208</v>
      </c>
      <c r="H16" s="133">
        <v>1.3663000000000001</v>
      </c>
    </row>
    <row r="17" spans="7:8" x14ac:dyDescent="0.3">
      <c r="G17" s="132">
        <v>44209</v>
      </c>
      <c r="H17" s="133">
        <v>1.3636999999999999</v>
      </c>
    </row>
    <row r="18" spans="7:8" x14ac:dyDescent="0.3">
      <c r="G18" s="132">
        <v>44210</v>
      </c>
      <c r="H18" s="133">
        <v>1.3687</v>
      </c>
    </row>
    <row r="19" spans="7:8" x14ac:dyDescent="0.3">
      <c r="G19" s="132">
        <v>44211</v>
      </c>
      <c r="H19" s="133">
        <v>1.3586</v>
      </c>
    </row>
    <row r="20" spans="7:8" x14ac:dyDescent="0.3">
      <c r="G20" s="132">
        <v>44214</v>
      </c>
      <c r="H20" s="133">
        <v>1.3584000000000001</v>
      </c>
    </row>
    <row r="21" spans="7:8" x14ac:dyDescent="0.3">
      <c r="G21" s="132">
        <v>44215</v>
      </c>
      <c r="H21" s="133">
        <v>1.3628</v>
      </c>
    </row>
    <row r="22" spans="7:8" x14ac:dyDescent="0.3">
      <c r="G22" s="132">
        <v>44216</v>
      </c>
      <c r="H22" s="133">
        <v>1.3653</v>
      </c>
    </row>
    <row r="23" spans="7:8" x14ac:dyDescent="0.3">
      <c r="G23" s="132">
        <v>44217</v>
      </c>
      <c r="H23" s="133">
        <v>1.3732</v>
      </c>
    </row>
    <row r="24" spans="7:8" x14ac:dyDescent="0.3">
      <c r="G24" s="132">
        <v>44218</v>
      </c>
      <c r="H24" s="133">
        <v>1.3684000000000001</v>
      </c>
    </row>
    <row r="25" spans="7:8" x14ac:dyDescent="0.3">
      <c r="G25" s="132">
        <v>44221</v>
      </c>
      <c r="H25" s="133">
        <v>1.3673999999999999</v>
      </c>
    </row>
    <row r="26" spans="7:8" x14ac:dyDescent="0.3">
      <c r="G26" s="132">
        <v>44222</v>
      </c>
      <c r="H26" s="133">
        <v>1.3733</v>
      </c>
    </row>
    <row r="27" spans="7:8" x14ac:dyDescent="0.3">
      <c r="G27" s="132">
        <v>44223</v>
      </c>
      <c r="H27" s="133">
        <v>1.3686</v>
      </c>
    </row>
    <row r="28" spans="7:8" x14ac:dyDescent="0.3">
      <c r="G28" s="132">
        <v>44224</v>
      </c>
      <c r="H28" s="133">
        <v>1.3717999999999999</v>
      </c>
    </row>
    <row r="29" spans="7:8" x14ac:dyDescent="0.3">
      <c r="G29" s="132">
        <v>44225</v>
      </c>
      <c r="H29" s="133">
        <v>1.3702000000000001</v>
      </c>
    </row>
  </sheetData>
  <mergeCells count="1">
    <mergeCell ref="A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3DFF-F27B-4FD0-925F-BEB655675EC3}">
  <dimension ref="A1:F38"/>
  <sheetViews>
    <sheetView workbookViewId="0">
      <selection activeCell="F18" sqref="F18"/>
    </sheetView>
  </sheetViews>
  <sheetFormatPr defaultRowHeight="14.4" x14ac:dyDescent="0.3"/>
  <cols>
    <col min="1" max="1" width="13.88671875" customWidth="1"/>
    <col min="2" max="3" width="17.5546875" customWidth="1"/>
    <col min="4" max="5" width="9.88671875" customWidth="1"/>
  </cols>
  <sheetData>
    <row r="1" spans="1:6" ht="25.8" x14ac:dyDescent="0.5">
      <c r="A1" s="163" t="s">
        <v>545</v>
      </c>
      <c r="B1" s="163"/>
      <c r="C1" s="163"/>
      <c r="D1" s="163"/>
      <c r="E1" s="163"/>
      <c r="F1" s="163"/>
    </row>
    <row r="3" spans="1:6" x14ac:dyDescent="0.3">
      <c r="A3" s="169" t="s">
        <v>518</v>
      </c>
      <c r="B3" s="170"/>
      <c r="C3" s="170"/>
      <c r="D3" s="170"/>
      <c r="E3" s="135"/>
      <c r="F3" s="135"/>
    </row>
    <row r="4" spans="1:6" x14ac:dyDescent="0.3">
      <c r="A4" s="135"/>
      <c r="B4" s="135"/>
      <c r="C4" s="135"/>
      <c r="D4" s="135"/>
      <c r="E4" s="135"/>
      <c r="F4" s="135"/>
    </row>
    <row r="5" spans="1:6" x14ac:dyDescent="0.3">
      <c r="A5" s="136" t="s">
        <v>91</v>
      </c>
      <c r="B5" s="137" t="s">
        <v>1</v>
      </c>
      <c r="C5" s="137" t="s">
        <v>519</v>
      </c>
      <c r="D5" s="137" t="s">
        <v>108</v>
      </c>
      <c r="E5" s="137" t="s">
        <v>161</v>
      </c>
      <c r="F5" s="135"/>
    </row>
    <row r="6" spans="1:6" x14ac:dyDescent="0.3">
      <c r="A6" s="138">
        <v>56815</v>
      </c>
      <c r="B6" s="139" t="s">
        <v>520</v>
      </c>
      <c r="C6" s="139" t="s">
        <v>521</v>
      </c>
      <c r="D6" s="140">
        <v>13836</v>
      </c>
      <c r="E6" s="140">
        <v>25</v>
      </c>
      <c r="F6" s="135"/>
    </row>
    <row r="7" spans="1:6" x14ac:dyDescent="0.3">
      <c r="A7" s="138">
        <v>51186</v>
      </c>
      <c r="B7" s="139" t="s">
        <v>522</v>
      </c>
      <c r="C7" s="139" t="s">
        <v>523</v>
      </c>
      <c r="D7" s="140">
        <v>11771</v>
      </c>
      <c r="E7" s="140">
        <v>32</v>
      </c>
      <c r="F7" s="135"/>
    </row>
    <row r="8" spans="1:6" x14ac:dyDescent="0.3">
      <c r="A8" s="138">
        <v>51511</v>
      </c>
      <c r="B8" s="139" t="s">
        <v>524</v>
      </c>
      <c r="C8" s="139" t="s">
        <v>525</v>
      </c>
      <c r="D8" s="140">
        <v>13046</v>
      </c>
      <c r="E8" s="140">
        <v>35</v>
      </c>
      <c r="F8" s="135"/>
    </row>
    <row r="9" spans="1:6" x14ac:dyDescent="0.3">
      <c r="A9" s="138">
        <v>50890</v>
      </c>
      <c r="B9" s="139" t="s">
        <v>526</v>
      </c>
      <c r="C9" s="139" t="s">
        <v>527</v>
      </c>
      <c r="D9" s="140">
        <v>18276</v>
      </c>
      <c r="E9" s="140">
        <v>32</v>
      </c>
      <c r="F9" s="135"/>
    </row>
    <row r="10" spans="1:6" x14ac:dyDescent="0.3">
      <c r="A10" s="138">
        <v>53700</v>
      </c>
      <c r="B10" s="139" t="s">
        <v>528</v>
      </c>
      <c r="C10" s="139" t="s">
        <v>529</v>
      </c>
      <c r="D10" s="140">
        <v>19327</v>
      </c>
      <c r="E10" s="140">
        <v>26</v>
      </c>
      <c r="F10" s="135"/>
    </row>
    <row r="11" spans="1:6" x14ac:dyDescent="0.3">
      <c r="A11" s="138">
        <v>55879</v>
      </c>
      <c r="B11" s="139" t="s">
        <v>530</v>
      </c>
      <c r="C11" s="139" t="s">
        <v>531</v>
      </c>
      <c r="D11" s="140">
        <v>18996</v>
      </c>
      <c r="E11" s="140">
        <v>35</v>
      </c>
      <c r="F11" s="135"/>
    </row>
    <row r="12" spans="1:6" x14ac:dyDescent="0.3">
      <c r="A12" s="138">
        <v>59848</v>
      </c>
      <c r="B12" s="139" t="s">
        <v>532</v>
      </c>
      <c r="C12" s="139" t="s">
        <v>525</v>
      </c>
      <c r="D12" s="140">
        <v>10387</v>
      </c>
      <c r="E12" s="140">
        <v>25</v>
      </c>
      <c r="F12" s="135"/>
    </row>
    <row r="13" spans="1:6" x14ac:dyDescent="0.3">
      <c r="A13" s="138">
        <v>58369</v>
      </c>
      <c r="B13" s="139" t="s">
        <v>533</v>
      </c>
      <c r="C13" s="139" t="s">
        <v>531</v>
      </c>
      <c r="D13" s="140">
        <v>12566</v>
      </c>
      <c r="E13" s="140">
        <v>37</v>
      </c>
      <c r="F13" s="135"/>
    </row>
    <row r="14" spans="1:6" x14ac:dyDescent="0.3">
      <c r="A14" s="138">
        <v>50217</v>
      </c>
      <c r="B14" s="139" t="s">
        <v>534</v>
      </c>
      <c r="C14" s="139" t="s">
        <v>535</v>
      </c>
      <c r="D14" s="140">
        <v>16406</v>
      </c>
      <c r="E14" s="140">
        <v>42</v>
      </c>
      <c r="F14" s="135"/>
    </row>
    <row r="15" spans="1:6" x14ac:dyDescent="0.3">
      <c r="A15" s="138">
        <v>50695</v>
      </c>
      <c r="B15" s="139" t="s">
        <v>536</v>
      </c>
      <c r="C15" s="139" t="s">
        <v>527</v>
      </c>
      <c r="D15" s="140">
        <v>15784</v>
      </c>
      <c r="E15" s="140">
        <v>43</v>
      </c>
      <c r="F15" s="135"/>
    </row>
    <row r="16" spans="1:6" x14ac:dyDescent="0.3">
      <c r="A16" s="138">
        <v>59673</v>
      </c>
      <c r="B16" s="139" t="s">
        <v>537</v>
      </c>
      <c r="C16" s="139" t="s">
        <v>521</v>
      </c>
      <c r="D16" s="140">
        <v>10959</v>
      </c>
      <c r="E16" s="140">
        <v>30</v>
      </c>
      <c r="F16" s="135"/>
    </row>
    <row r="17" spans="1:6" x14ac:dyDescent="0.3">
      <c r="A17" s="138">
        <v>52130</v>
      </c>
      <c r="B17" s="139" t="s">
        <v>538</v>
      </c>
      <c r="C17" s="139" t="s">
        <v>539</v>
      </c>
      <c r="D17" s="140">
        <v>14562</v>
      </c>
      <c r="E17" s="140">
        <v>32</v>
      </c>
      <c r="F17" s="135"/>
    </row>
    <row r="18" spans="1:6" x14ac:dyDescent="0.3">
      <c r="A18" s="135"/>
      <c r="B18" s="135"/>
      <c r="C18" s="135"/>
      <c r="D18" s="135"/>
      <c r="E18" s="135"/>
      <c r="F18" s="135"/>
    </row>
    <row r="19" spans="1:6" x14ac:dyDescent="0.3">
      <c r="A19" s="135" t="s">
        <v>540</v>
      </c>
      <c r="D19" s="141" t="str">
        <f>VLOOKUP(58369, A6:E17, 2, 0)</f>
        <v>Thomas Davies</v>
      </c>
      <c r="E19" s="135"/>
      <c r="F19" s="135"/>
    </row>
    <row r="20" spans="1:6" x14ac:dyDescent="0.3">
      <c r="A20" s="135"/>
      <c r="B20" s="135"/>
      <c r="C20" s="135"/>
      <c r="D20" s="135"/>
      <c r="E20" s="135"/>
      <c r="F20" s="135"/>
    </row>
    <row r="21" spans="1:6" x14ac:dyDescent="0.3">
      <c r="A21" s="135" t="s">
        <v>541</v>
      </c>
      <c r="C21" s="135"/>
      <c r="D21" s="141">
        <f>VLOOKUP("Estelle Cormack", B6:E17, 4, 0)</f>
        <v>30</v>
      </c>
      <c r="E21" s="135"/>
      <c r="F21" s="135"/>
    </row>
    <row r="22" spans="1:6" x14ac:dyDescent="0.3">
      <c r="A22" s="135"/>
      <c r="B22" s="135"/>
      <c r="C22" s="135"/>
      <c r="D22" s="135"/>
      <c r="E22" s="135"/>
      <c r="F22" s="135"/>
    </row>
    <row r="23" spans="1:6" x14ac:dyDescent="0.3">
      <c r="A23" s="171" t="s">
        <v>542</v>
      </c>
      <c r="B23" s="170"/>
      <c r="C23" s="170"/>
      <c r="D23" s="135"/>
      <c r="E23" s="135"/>
      <c r="F23" s="135"/>
    </row>
    <row r="24" spans="1:6" x14ac:dyDescent="0.3">
      <c r="A24" s="135"/>
      <c r="B24" s="135"/>
      <c r="C24" s="135"/>
      <c r="D24" s="135"/>
      <c r="E24" s="135"/>
      <c r="F24" s="135"/>
    </row>
    <row r="25" spans="1:6" x14ac:dyDescent="0.3">
      <c r="A25" s="142" t="s">
        <v>91</v>
      </c>
      <c r="B25" s="143" t="s">
        <v>519</v>
      </c>
      <c r="C25" s="135"/>
      <c r="D25" s="135"/>
      <c r="E25" s="135"/>
      <c r="F25" s="135"/>
    </row>
    <row r="26" spans="1:6" x14ac:dyDescent="0.3">
      <c r="A26" s="138">
        <v>55879</v>
      </c>
      <c r="B26" s="144" t="str">
        <f>VLOOKUP(A26,A6:E17,3,0)</f>
        <v>Capetown</v>
      </c>
      <c r="C26" s="135"/>
      <c r="D26" s="135"/>
      <c r="E26" s="135"/>
      <c r="F26" s="135"/>
    </row>
    <row r="27" spans="1:6" x14ac:dyDescent="0.3">
      <c r="A27" s="138">
        <v>50217</v>
      </c>
      <c r="B27" s="144" t="str">
        <f>VLOOKUP(A27,A6:E17,3,0)</f>
        <v>Warsaw</v>
      </c>
      <c r="C27" s="135"/>
      <c r="D27" s="135"/>
      <c r="E27" s="135"/>
      <c r="F27" s="135"/>
    </row>
    <row r="28" spans="1:6" x14ac:dyDescent="0.3">
      <c r="A28" s="138">
        <v>50695</v>
      </c>
      <c r="B28" s="144" t="str">
        <f>VLOOKUP(A28,A6:C17,3,0)</f>
        <v>Cairo</v>
      </c>
      <c r="C28" s="135"/>
      <c r="D28" s="135"/>
      <c r="E28" s="135"/>
      <c r="F28" s="135"/>
    </row>
    <row r="29" spans="1:6" x14ac:dyDescent="0.3">
      <c r="A29" s="135"/>
      <c r="B29" s="135"/>
      <c r="C29" s="135"/>
      <c r="D29" s="135"/>
      <c r="E29" s="135"/>
      <c r="F29" s="135"/>
    </row>
    <row r="30" spans="1:6" x14ac:dyDescent="0.3">
      <c r="A30" s="171" t="s">
        <v>543</v>
      </c>
      <c r="B30" s="170"/>
      <c r="C30" s="170"/>
      <c r="D30" s="135"/>
      <c r="E30" s="135"/>
      <c r="F30" s="135"/>
    </row>
    <row r="31" spans="1:6" x14ac:dyDescent="0.3">
      <c r="A31" s="135"/>
      <c r="B31" s="135"/>
      <c r="C31" s="135"/>
      <c r="D31" s="135"/>
      <c r="E31" s="135"/>
      <c r="F31" s="135"/>
    </row>
    <row r="32" spans="1:6" x14ac:dyDescent="0.3">
      <c r="A32" s="142" t="s">
        <v>1</v>
      </c>
      <c r="B32" s="143" t="s">
        <v>108</v>
      </c>
      <c r="C32" s="135"/>
      <c r="D32" s="135"/>
      <c r="E32" s="135"/>
      <c r="F32" s="135"/>
    </row>
    <row r="33" spans="1:6" x14ac:dyDescent="0.3">
      <c r="A33" s="145" t="s">
        <v>526</v>
      </c>
      <c r="B33" s="144">
        <f>VLOOKUP(A33,B6:D17,3,0)</f>
        <v>18276</v>
      </c>
      <c r="C33" s="135"/>
      <c r="D33" s="135"/>
      <c r="E33" s="135"/>
      <c r="F33" s="135"/>
    </row>
    <row r="34" spans="1:6" x14ac:dyDescent="0.3">
      <c r="A34" s="145" t="s">
        <v>544</v>
      </c>
      <c r="B34" s="144">
        <f>VLOOKUP(A34,B6:D17,3,1)</f>
        <v>13836</v>
      </c>
      <c r="C34" s="146" t="s">
        <v>546</v>
      </c>
      <c r="D34" s="135"/>
      <c r="E34" s="135"/>
      <c r="F34" s="135"/>
    </row>
    <row r="35" spans="1:6" x14ac:dyDescent="0.3">
      <c r="A35" s="145" t="s">
        <v>537</v>
      </c>
      <c r="B35" s="144">
        <f>VLOOKUP(A35,B6:D17,3,0)</f>
        <v>10959</v>
      </c>
      <c r="C35" s="135"/>
      <c r="D35" s="135"/>
      <c r="E35" s="135"/>
      <c r="F35" s="135"/>
    </row>
    <row r="36" spans="1:6" x14ac:dyDescent="0.3">
      <c r="A36" s="135"/>
      <c r="B36" s="135"/>
      <c r="C36" s="135"/>
      <c r="D36" s="135"/>
      <c r="E36" s="135"/>
      <c r="F36" s="135"/>
    </row>
    <row r="37" spans="1:6" x14ac:dyDescent="0.3">
      <c r="A37" s="135"/>
      <c r="B37" s="135"/>
      <c r="C37" s="135"/>
      <c r="D37" s="135"/>
      <c r="E37" s="135"/>
      <c r="F37" s="135"/>
    </row>
    <row r="38" spans="1:6" x14ac:dyDescent="0.3">
      <c r="A38" s="135"/>
      <c r="B38" s="135"/>
      <c r="C38" s="135"/>
      <c r="D38" s="135"/>
      <c r="E38" s="135"/>
      <c r="F38" s="135"/>
    </row>
  </sheetData>
  <mergeCells count="4">
    <mergeCell ref="A3:D3"/>
    <mergeCell ref="A23:C23"/>
    <mergeCell ref="A30:C30"/>
    <mergeCell ref="A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F0C9-86D8-48FC-A5CD-033238952F86}">
  <dimension ref="A1:K61"/>
  <sheetViews>
    <sheetView workbookViewId="0">
      <pane ySplit="14" topLeftCell="A46" activePane="bottomLeft" state="frozen"/>
      <selection pane="bottomLeft" activeCell="C56" sqref="C56"/>
    </sheetView>
  </sheetViews>
  <sheetFormatPr defaultRowHeight="14.4" x14ac:dyDescent="0.3"/>
  <cols>
    <col min="2" max="2" width="46.88671875" customWidth="1"/>
  </cols>
  <sheetData>
    <row r="1" spans="1:11" ht="25.8" x14ac:dyDescent="0.5">
      <c r="A1" s="163" t="s">
        <v>547</v>
      </c>
      <c r="B1" s="163"/>
      <c r="C1" s="163"/>
      <c r="D1" s="163"/>
      <c r="E1" s="163"/>
      <c r="F1" s="163"/>
    </row>
    <row r="3" spans="1:11" x14ac:dyDescent="0.3">
      <c r="A3" s="147"/>
      <c r="B3" s="129" t="s">
        <v>548</v>
      </c>
      <c r="C3" s="147"/>
      <c r="D3" s="147"/>
      <c r="E3" s="147"/>
      <c r="F3" s="147"/>
      <c r="G3" s="147"/>
      <c r="H3" s="147"/>
      <c r="I3" s="147"/>
      <c r="J3" s="147"/>
      <c r="K3" s="147"/>
    </row>
    <row r="4" spans="1:11" x14ac:dyDescent="0.3">
      <c r="A4" s="147"/>
      <c r="B4" s="148" t="s">
        <v>1</v>
      </c>
      <c r="C4" s="148" t="s">
        <v>161</v>
      </c>
      <c r="D4" s="148" t="s">
        <v>549</v>
      </c>
      <c r="E4" s="148" t="s">
        <v>550</v>
      </c>
      <c r="F4" s="147"/>
      <c r="G4" s="147"/>
      <c r="H4" s="147"/>
      <c r="I4" s="147"/>
      <c r="J4" s="147"/>
      <c r="K4" s="147"/>
    </row>
    <row r="5" spans="1:11" x14ac:dyDescent="0.3">
      <c r="A5" s="147"/>
      <c r="B5" s="149" t="s">
        <v>551</v>
      </c>
      <c r="C5" s="149">
        <v>35</v>
      </c>
      <c r="D5" s="149" t="s">
        <v>552</v>
      </c>
      <c r="E5" s="149" t="s">
        <v>553</v>
      </c>
      <c r="F5" s="147"/>
      <c r="G5" s="147"/>
      <c r="H5" s="147"/>
      <c r="I5" s="147"/>
      <c r="J5" s="147"/>
      <c r="K5" s="147"/>
    </row>
    <row r="6" spans="1:11" x14ac:dyDescent="0.3">
      <c r="A6" s="147"/>
      <c r="B6" s="149" t="s">
        <v>554</v>
      </c>
      <c r="C6" s="149">
        <v>42</v>
      </c>
      <c r="D6" s="149" t="s">
        <v>555</v>
      </c>
      <c r="E6" s="149" t="s">
        <v>556</v>
      </c>
      <c r="F6" s="147"/>
      <c r="G6" s="147"/>
      <c r="H6" s="147"/>
      <c r="I6" s="147"/>
      <c r="J6" s="147"/>
      <c r="K6" s="147"/>
    </row>
    <row r="7" spans="1:11" x14ac:dyDescent="0.3">
      <c r="A7" s="147"/>
      <c r="B7" s="149" t="s">
        <v>95</v>
      </c>
      <c r="C7" s="149">
        <v>28</v>
      </c>
      <c r="D7" s="149" t="s">
        <v>552</v>
      </c>
      <c r="E7" s="149" t="s">
        <v>557</v>
      </c>
      <c r="F7" s="147"/>
      <c r="G7" s="147"/>
      <c r="H7" s="147"/>
      <c r="I7" s="147"/>
      <c r="J7" s="147"/>
      <c r="K7" s="147"/>
    </row>
    <row r="8" spans="1:11" x14ac:dyDescent="0.3">
      <c r="A8" s="147"/>
      <c r="B8" s="149" t="s">
        <v>558</v>
      </c>
      <c r="C8" s="149">
        <v>25</v>
      </c>
      <c r="D8" s="149" t="s">
        <v>555</v>
      </c>
      <c r="E8" s="149" t="s">
        <v>104</v>
      </c>
      <c r="F8" s="147"/>
      <c r="G8" s="147"/>
      <c r="H8" s="147"/>
      <c r="I8" s="147"/>
      <c r="J8" s="147"/>
      <c r="K8" s="147"/>
    </row>
    <row r="9" spans="1:11" x14ac:dyDescent="0.3">
      <c r="A9" s="147"/>
      <c r="B9" s="149" t="s">
        <v>559</v>
      </c>
      <c r="C9" s="149">
        <v>31</v>
      </c>
      <c r="D9" s="149" t="s">
        <v>552</v>
      </c>
      <c r="E9" s="149" t="s">
        <v>105</v>
      </c>
      <c r="F9" s="147"/>
      <c r="G9" s="147"/>
      <c r="H9" s="147"/>
      <c r="I9" s="147"/>
      <c r="J9" s="147"/>
      <c r="K9" s="147"/>
    </row>
    <row r="10" spans="1:11" x14ac:dyDescent="0.3">
      <c r="A10" s="147"/>
      <c r="B10" s="149" t="s">
        <v>560</v>
      </c>
      <c r="C10" s="149">
        <v>27</v>
      </c>
      <c r="D10" s="149" t="s">
        <v>555</v>
      </c>
      <c r="E10" s="149" t="s">
        <v>561</v>
      </c>
      <c r="F10" s="147"/>
      <c r="G10" s="147"/>
      <c r="H10" s="147"/>
      <c r="I10" s="147"/>
      <c r="J10" s="147"/>
      <c r="K10" s="147"/>
    </row>
    <row r="11" spans="1:11" x14ac:dyDescent="0.3">
      <c r="A11" s="147"/>
      <c r="B11" s="149" t="s">
        <v>562</v>
      </c>
      <c r="C11" s="149">
        <v>38</v>
      </c>
      <c r="D11" s="149" t="s">
        <v>552</v>
      </c>
      <c r="E11" s="149" t="s">
        <v>563</v>
      </c>
      <c r="F11" s="147"/>
      <c r="G11" s="147"/>
      <c r="H11" s="147"/>
      <c r="I11" s="147"/>
      <c r="J11" s="147"/>
      <c r="K11" s="147"/>
    </row>
    <row r="12" spans="1:11" x14ac:dyDescent="0.3">
      <c r="A12" s="147"/>
      <c r="B12" s="149" t="s">
        <v>564</v>
      </c>
      <c r="C12" s="149">
        <v>29</v>
      </c>
      <c r="D12" s="149" t="s">
        <v>555</v>
      </c>
      <c r="E12" s="149" t="s">
        <v>565</v>
      </c>
      <c r="F12" s="147"/>
      <c r="G12" s="147"/>
      <c r="H12" s="147"/>
      <c r="I12" s="147"/>
      <c r="J12" s="147"/>
      <c r="K12" s="147"/>
    </row>
    <row r="13" spans="1:11" x14ac:dyDescent="0.3">
      <c r="A13" s="147"/>
      <c r="B13" s="149" t="s">
        <v>566</v>
      </c>
      <c r="C13" s="149">
        <v>45</v>
      </c>
      <c r="D13" s="149" t="s">
        <v>552</v>
      </c>
      <c r="E13" s="149" t="s">
        <v>567</v>
      </c>
      <c r="F13" s="147"/>
      <c r="G13" s="147"/>
      <c r="H13" s="147"/>
      <c r="I13" s="147"/>
      <c r="J13" s="147"/>
      <c r="K13" s="147"/>
    </row>
    <row r="14" spans="1:11" x14ac:dyDescent="0.3">
      <c r="A14" s="147"/>
      <c r="B14" s="149" t="s">
        <v>568</v>
      </c>
      <c r="C14" s="149">
        <v>33</v>
      </c>
      <c r="D14" s="149" t="s">
        <v>555</v>
      </c>
      <c r="E14" s="149" t="s">
        <v>569</v>
      </c>
      <c r="F14" s="147"/>
      <c r="G14" s="147"/>
      <c r="H14" s="147"/>
      <c r="I14" s="147"/>
      <c r="J14" s="147"/>
      <c r="K14" s="147"/>
    </row>
    <row r="15" spans="1:11" x14ac:dyDescent="0.3">
      <c r="A15" s="147"/>
      <c r="B15" s="147"/>
      <c r="C15" s="147"/>
      <c r="D15" s="147"/>
      <c r="E15" s="147"/>
      <c r="F15" s="147"/>
      <c r="G15" s="147"/>
      <c r="H15" s="147"/>
      <c r="I15" s="147"/>
      <c r="J15" s="147"/>
      <c r="K15" s="147"/>
    </row>
    <row r="16" spans="1:11" x14ac:dyDescent="0.3">
      <c r="A16" s="147"/>
      <c r="B16" s="147"/>
      <c r="C16" s="147"/>
      <c r="D16" s="147"/>
      <c r="E16" s="147"/>
      <c r="F16" s="147"/>
      <c r="G16" s="147"/>
      <c r="H16" s="147"/>
      <c r="I16" s="147"/>
      <c r="J16" s="147"/>
      <c r="K16" s="147"/>
    </row>
    <row r="17" spans="1:11" x14ac:dyDescent="0.3">
      <c r="A17" s="147"/>
      <c r="B17" s="150" t="s">
        <v>502</v>
      </c>
      <c r="C17" s="147"/>
      <c r="D17" s="147"/>
      <c r="E17" s="147"/>
      <c r="F17" s="147"/>
      <c r="G17" s="147"/>
      <c r="H17" s="147"/>
      <c r="I17" s="147"/>
      <c r="J17" s="147"/>
      <c r="K17" s="147"/>
    </row>
    <row r="18" spans="1:11" x14ac:dyDescent="0.3">
      <c r="A18" s="147"/>
      <c r="B18" s="147"/>
      <c r="C18" s="147"/>
      <c r="D18" s="147"/>
      <c r="E18" s="147"/>
      <c r="F18" s="147"/>
      <c r="G18" s="147" t="s">
        <v>570</v>
      </c>
      <c r="H18" s="147"/>
      <c r="I18" s="147"/>
      <c r="J18" s="147"/>
      <c r="K18" s="147"/>
    </row>
    <row r="19" spans="1:11" x14ac:dyDescent="0.3">
      <c r="A19" s="147">
        <v>1</v>
      </c>
      <c r="B19" s="147" t="s">
        <v>571</v>
      </c>
      <c r="C19" s="147"/>
      <c r="D19" s="147"/>
      <c r="E19" s="147"/>
      <c r="F19" s="147"/>
      <c r="G19" s="147"/>
      <c r="H19" s="147"/>
      <c r="I19" s="147"/>
      <c r="J19" s="147"/>
      <c r="K19" s="147"/>
    </row>
    <row r="20" spans="1:11" x14ac:dyDescent="0.3">
      <c r="A20" s="147"/>
      <c r="B20" s="147"/>
      <c r="C20" s="128" t="s">
        <v>504</v>
      </c>
      <c r="D20" s="128"/>
      <c r="E20" s="147"/>
      <c r="F20" s="147"/>
      <c r="G20" s="147"/>
      <c r="H20" s="147"/>
      <c r="I20" s="147"/>
      <c r="J20" s="147"/>
      <c r="K20" s="147"/>
    </row>
    <row r="21" spans="1:11" x14ac:dyDescent="0.3">
      <c r="A21" s="147"/>
      <c r="B21" s="129" t="s">
        <v>112</v>
      </c>
      <c r="C21" s="130" t="str">
        <f>VLOOKUP("Jane Doe", B5:E14,4)</f>
        <v>Data Scientist</v>
      </c>
      <c r="D21" s="147"/>
      <c r="E21" s="147"/>
      <c r="F21" s="147"/>
      <c r="G21" s="147"/>
      <c r="H21" s="147"/>
      <c r="I21" s="147"/>
      <c r="J21" s="147"/>
      <c r="K21" s="147"/>
    </row>
    <row r="22" spans="1:11" x14ac:dyDescent="0.3">
      <c r="A22" s="147"/>
      <c r="B22" s="172" t="s">
        <v>576</v>
      </c>
      <c r="C22" s="173"/>
      <c r="D22" s="173"/>
      <c r="E22" s="173"/>
      <c r="F22" s="173"/>
      <c r="G22" s="173"/>
      <c r="H22" s="173"/>
      <c r="I22" s="173"/>
      <c r="J22" s="173"/>
      <c r="K22" s="173"/>
    </row>
    <row r="23" spans="1:11" x14ac:dyDescent="0.3">
      <c r="A23" s="147"/>
      <c r="B23" s="173"/>
      <c r="C23" s="173"/>
      <c r="D23" s="173"/>
      <c r="E23" s="173"/>
      <c r="F23" s="173"/>
      <c r="G23" s="173"/>
      <c r="H23" s="173"/>
      <c r="I23" s="173"/>
      <c r="J23" s="173"/>
      <c r="K23" s="173"/>
    </row>
    <row r="24" spans="1:11" x14ac:dyDescent="0.3">
      <c r="A24" s="147"/>
      <c r="B24" s="173"/>
      <c r="C24" s="173"/>
      <c r="D24" s="173"/>
      <c r="E24" s="173"/>
      <c r="F24" s="173"/>
      <c r="G24" s="173"/>
      <c r="H24" s="173"/>
      <c r="I24" s="173"/>
      <c r="J24" s="173"/>
      <c r="K24" s="173"/>
    </row>
    <row r="25" spans="1:11" x14ac:dyDescent="0.3">
      <c r="A25" s="147"/>
      <c r="B25" s="173"/>
      <c r="C25" s="173"/>
      <c r="D25" s="173"/>
      <c r="E25" s="173"/>
      <c r="F25" s="173"/>
      <c r="G25" s="173"/>
      <c r="H25" s="173"/>
      <c r="I25" s="173"/>
      <c r="J25" s="173"/>
      <c r="K25" s="173"/>
    </row>
    <row r="26" spans="1:11" x14ac:dyDescent="0.3">
      <c r="A26" s="147"/>
      <c r="B26" s="173"/>
      <c r="C26" s="173"/>
      <c r="D26" s="173"/>
      <c r="E26" s="173"/>
      <c r="F26" s="173"/>
      <c r="G26" s="173"/>
      <c r="H26" s="173"/>
      <c r="I26" s="173"/>
      <c r="J26" s="173"/>
      <c r="K26" s="173"/>
    </row>
    <row r="27" spans="1:11" x14ac:dyDescent="0.3">
      <c r="A27" s="147"/>
      <c r="B27" s="173"/>
      <c r="C27" s="173"/>
      <c r="D27" s="173"/>
      <c r="E27" s="173"/>
      <c r="F27" s="173"/>
      <c r="G27" s="173"/>
      <c r="H27" s="173"/>
      <c r="I27" s="173"/>
      <c r="J27" s="173"/>
      <c r="K27" s="173"/>
    </row>
    <row r="28" spans="1:11" x14ac:dyDescent="0.3">
      <c r="A28" s="147"/>
      <c r="B28" s="173"/>
      <c r="C28" s="173"/>
      <c r="D28" s="173"/>
      <c r="E28" s="173"/>
      <c r="F28" s="173"/>
      <c r="G28" s="173"/>
      <c r="H28" s="173"/>
      <c r="I28" s="173"/>
      <c r="J28" s="173"/>
      <c r="K28" s="173"/>
    </row>
    <row r="29" spans="1:11" x14ac:dyDescent="0.3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</row>
    <row r="30" spans="1:11" x14ac:dyDescent="0.3">
      <c r="A30" s="147">
        <v>2</v>
      </c>
      <c r="B30" s="147" t="s">
        <v>572</v>
      </c>
      <c r="C30" s="147"/>
      <c r="D30" s="147"/>
      <c r="E30" s="147"/>
      <c r="F30" s="147"/>
      <c r="G30" s="147"/>
      <c r="H30" s="147"/>
      <c r="I30" s="147"/>
      <c r="J30" s="147"/>
      <c r="K30" s="147"/>
    </row>
    <row r="31" spans="1:11" x14ac:dyDescent="0.3">
      <c r="A31" s="147"/>
      <c r="B31" s="147"/>
      <c r="C31" s="128" t="s">
        <v>504</v>
      </c>
      <c r="D31" s="128"/>
      <c r="E31" s="147"/>
      <c r="F31" s="147"/>
      <c r="G31" s="147"/>
      <c r="H31" s="147"/>
      <c r="I31" s="147"/>
      <c r="J31" s="147"/>
      <c r="K31" s="147"/>
    </row>
    <row r="32" spans="1:11" x14ac:dyDescent="0.3">
      <c r="A32" s="147"/>
      <c r="B32" s="129" t="s">
        <v>112</v>
      </c>
      <c r="C32" s="130">
        <f>VLOOKUP("Mike Lee",B5:E14, 2, 0)</f>
        <v>45</v>
      </c>
      <c r="D32" s="147"/>
      <c r="E32" s="147"/>
      <c r="F32" s="147"/>
      <c r="G32" s="147"/>
      <c r="H32" s="147"/>
      <c r="I32" s="147"/>
      <c r="J32" s="147"/>
      <c r="K32" s="147"/>
    </row>
    <row r="33" spans="1:11" x14ac:dyDescent="0.3">
      <c r="A33" s="147"/>
      <c r="B33" s="172" t="s">
        <v>575</v>
      </c>
      <c r="C33" s="173"/>
      <c r="D33" s="173"/>
      <c r="E33" s="173"/>
      <c r="F33" s="173"/>
      <c r="G33" s="173"/>
      <c r="H33" s="173"/>
      <c r="I33" s="173"/>
      <c r="J33" s="173"/>
      <c r="K33" s="173"/>
    </row>
    <row r="34" spans="1:11" x14ac:dyDescent="0.3">
      <c r="A34" s="147"/>
      <c r="B34" s="173"/>
      <c r="C34" s="173"/>
      <c r="D34" s="173"/>
      <c r="E34" s="173"/>
      <c r="F34" s="173"/>
      <c r="G34" s="173"/>
      <c r="H34" s="173"/>
      <c r="I34" s="173"/>
      <c r="J34" s="173"/>
      <c r="K34" s="173"/>
    </row>
    <row r="35" spans="1:11" x14ac:dyDescent="0.3">
      <c r="A35" s="147"/>
      <c r="B35" s="173"/>
      <c r="C35" s="173"/>
      <c r="D35" s="173"/>
      <c r="E35" s="173"/>
      <c r="F35" s="173"/>
      <c r="G35" s="173"/>
      <c r="H35" s="173"/>
      <c r="I35" s="173"/>
      <c r="J35" s="173"/>
      <c r="K35" s="173"/>
    </row>
    <row r="36" spans="1:11" x14ac:dyDescent="0.3">
      <c r="A36" s="147"/>
      <c r="B36" s="173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x14ac:dyDescent="0.3">
      <c r="A37" s="147"/>
      <c r="B37" s="173"/>
      <c r="C37" s="173"/>
      <c r="D37" s="173"/>
      <c r="E37" s="173"/>
      <c r="F37" s="173"/>
      <c r="G37" s="173"/>
      <c r="H37" s="173"/>
      <c r="I37" s="173"/>
      <c r="J37" s="173"/>
      <c r="K37" s="173"/>
    </row>
    <row r="38" spans="1:11" x14ac:dyDescent="0.3">
      <c r="A38" s="147"/>
      <c r="B38" s="173"/>
      <c r="C38" s="173"/>
      <c r="D38" s="173"/>
      <c r="E38" s="173"/>
      <c r="F38" s="173"/>
      <c r="G38" s="173"/>
      <c r="H38" s="173"/>
      <c r="I38" s="173"/>
      <c r="J38" s="173"/>
      <c r="K38" s="173"/>
    </row>
    <row r="39" spans="1:11" x14ac:dyDescent="0.3">
      <c r="A39" s="147"/>
      <c r="B39" s="173"/>
      <c r="C39" s="173"/>
      <c r="D39" s="173"/>
      <c r="E39" s="173"/>
      <c r="F39" s="173"/>
      <c r="G39" s="173"/>
      <c r="H39" s="173"/>
      <c r="I39" s="173"/>
      <c r="J39" s="173"/>
      <c r="K39" s="173"/>
    </row>
    <row r="40" spans="1:11" x14ac:dyDescent="0.3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</row>
    <row r="41" spans="1:11" x14ac:dyDescent="0.3">
      <c r="A41" s="147">
        <v>2</v>
      </c>
      <c r="B41" s="147" t="s">
        <v>573</v>
      </c>
      <c r="C41" s="147"/>
      <c r="D41" s="147"/>
      <c r="E41" s="147"/>
      <c r="F41" s="147"/>
      <c r="G41" s="147"/>
      <c r="H41" s="147"/>
      <c r="I41" s="147"/>
      <c r="J41" s="147"/>
      <c r="K41" s="147"/>
    </row>
    <row r="42" spans="1:11" x14ac:dyDescent="0.3">
      <c r="A42" s="147"/>
      <c r="B42" s="147"/>
      <c r="C42" s="128" t="s">
        <v>504</v>
      </c>
      <c r="D42" s="128"/>
      <c r="E42" s="147"/>
      <c r="F42" s="147"/>
      <c r="G42" s="147"/>
      <c r="H42" s="147"/>
      <c r="I42" s="147"/>
      <c r="J42" s="147"/>
      <c r="K42" s="147"/>
    </row>
    <row r="43" spans="1:11" x14ac:dyDescent="0.3">
      <c r="A43" s="147"/>
      <c r="B43" s="129" t="s">
        <v>112</v>
      </c>
      <c r="C43" s="130" t="str">
        <f>VLOOKUP("B*", B5:E14,   4, FALSE)</f>
        <v>Accountant</v>
      </c>
      <c r="D43" s="147"/>
      <c r="E43" s="147"/>
      <c r="F43" s="147"/>
      <c r="G43" s="147"/>
      <c r="H43" s="147"/>
      <c r="I43" s="147"/>
      <c r="J43" s="147"/>
      <c r="K43" s="147"/>
    </row>
    <row r="44" spans="1:11" x14ac:dyDescent="0.3">
      <c r="A44" s="147"/>
      <c r="B44" s="172" t="s">
        <v>574</v>
      </c>
      <c r="C44" s="173"/>
      <c r="D44" s="173"/>
      <c r="E44" s="173"/>
      <c r="F44" s="173"/>
      <c r="G44" s="173"/>
      <c r="H44" s="173"/>
      <c r="I44" s="173"/>
      <c r="J44" s="173"/>
      <c r="K44" s="173"/>
    </row>
    <row r="45" spans="1:11" x14ac:dyDescent="0.3">
      <c r="A45" s="147"/>
      <c r="B45" s="173"/>
      <c r="C45" s="173"/>
      <c r="D45" s="173"/>
      <c r="E45" s="173"/>
      <c r="F45" s="173"/>
      <c r="G45" s="173"/>
      <c r="H45" s="173"/>
      <c r="I45" s="173"/>
      <c r="J45" s="173"/>
      <c r="K45" s="173"/>
    </row>
    <row r="46" spans="1:11" x14ac:dyDescent="0.3">
      <c r="A46" s="147"/>
      <c r="B46" s="173"/>
      <c r="C46" s="173"/>
      <c r="D46" s="173"/>
      <c r="E46" s="173"/>
      <c r="F46" s="173"/>
      <c r="G46" s="173"/>
      <c r="H46" s="173"/>
      <c r="I46" s="173"/>
      <c r="J46" s="173"/>
      <c r="K46" s="173"/>
    </row>
    <row r="47" spans="1:11" x14ac:dyDescent="0.3">
      <c r="A47" s="147"/>
      <c r="B47" s="173"/>
      <c r="C47" s="173"/>
      <c r="D47" s="173"/>
      <c r="E47" s="173"/>
      <c r="F47" s="173"/>
      <c r="G47" s="173"/>
      <c r="H47" s="173"/>
      <c r="I47" s="173"/>
      <c r="J47" s="173"/>
      <c r="K47" s="173"/>
    </row>
    <row r="48" spans="1:11" x14ac:dyDescent="0.3">
      <c r="A48" s="147"/>
      <c r="B48" s="173"/>
      <c r="C48" s="173"/>
      <c r="D48" s="173"/>
      <c r="E48" s="173"/>
      <c r="F48" s="173"/>
      <c r="G48" s="173"/>
      <c r="H48" s="173"/>
      <c r="I48" s="173"/>
      <c r="J48" s="173"/>
      <c r="K48" s="173"/>
    </row>
    <row r="49" spans="1:11" x14ac:dyDescent="0.3">
      <c r="A49" s="147"/>
      <c r="B49" s="173"/>
      <c r="C49" s="173"/>
      <c r="D49" s="173"/>
      <c r="E49" s="173"/>
      <c r="F49" s="173"/>
      <c r="G49" s="173"/>
      <c r="H49" s="173"/>
      <c r="I49" s="173"/>
      <c r="J49" s="173"/>
      <c r="K49" s="173"/>
    </row>
    <row r="50" spans="1:11" x14ac:dyDescent="0.3">
      <c r="A50" s="147"/>
      <c r="B50" s="173"/>
      <c r="C50" s="173"/>
      <c r="D50" s="173"/>
      <c r="E50" s="173"/>
      <c r="F50" s="173"/>
      <c r="G50" s="173"/>
      <c r="H50" s="173"/>
      <c r="I50" s="173"/>
      <c r="J50" s="173"/>
      <c r="K50" s="173"/>
    </row>
    <row r="51" spans="1:11" x14ac:dyDescent="0.3">
      <c r="A51" s="147"/>
      <c r="B51" s="147"/>
      <c r="C51" s="147"/>
      <c r="D51" s="147"/>
      <c r="E51" s="147"/>
      <c r="F51" s="147"/>
      <c r="G51" s="147"/>
      <c r="H51" s="147"/>
      <c r="I51" s="147"/>
      <c r="J51" s="147"/>
      <c r="K51" s="147"/>
    </row>
    <row r="52" spans="1:11" x14ac:dyDescent="0.3">
      <c r="A52" s="147"/>
      <c r="B52" s="147"/>
      <c r="C52" s="147"/>
      <c r="D52" s="147"/>
      <c r="E52" s="147"/>
      <c r="F52" s="147"/>
      <c r="G52" s="147"/>
      <c r="H52" s="147"/>
      <c r="I52" s="147"/>
      <c r="J52" s="147"/>
      <c r="K52" s="147"/>
    </row>
    <row r="53" spans="1:11" x14ac:dyDescent="0.3">
      <c r="A53" s="147"/>
      <c r="B53" s="147"/>
      <c r="C53" s="147"/>
      <c r="D53" s="147"/>
      <c r="E53" s="147"/>
      <c r="F53" s="147"/>
      <c r="G53" s="147"/>
      <c r="H53" s="147"/>
      <c r="I53" s="147"/>
      <c r="J53" s="147"/>
      <c r="K53" s="147"/>
    </row>
    <row r="54" spans="1:11" x14ac:dyDescent="0.3">
      <c r="A54" s="147"/>
      <c r="B54" s="147"/>
      <c r="C54" s="147"/>
      <c r="D54" s="147"/>
      <c r="E54" s="147"/>
      <c r="F54" s="147"/>
      <c r="G54" s="147"/>
      <c r="H54" s="147"/>
      <c r="I54" s="147"/>
      <c r="J54" s="147"/>
      <c r="K54" s="147"/>
    </row>
    <row r="55" spans="1:11" x14ac:dyDescent="0.3">
      <c r="A55" s="147"/>
      <c r="B55" s="147"/>
      <c r="C55" s="147"/>
      <c r="D55" s="147"/>
      <c r="E55" s="147"/>
      <c r="F55" s="147"/>
      <c r="G55" s="147"/>
      <c r="H55" s="147"/>
      <c r="I55" s="147"/>
      <c r="J55" s="147"/>
      <c r="K55" s="147"/>
    </row>
    <row r="56" spans="1:11" x14ac:dyDescent="0.3">
      <c r="A56" s="147"/>
      <c r="B56" s="147"/>
      <c r="C56" s="147"/>
      <c r="D56" s="147"/>
      <c r="E56" s="147"/>
      <c r="F56" s="147"/>
      <c r="G56" s="147"/>
      <c r="H56" s="147"/>
      <c r="I56" s="147"/>
      <c r="J56" s="147"/>
      <c r="K56" s="147"/>
    </row>
    <row r="57" spans="1:11" x14ac:dyDescent="0.3">
      <c r="A57" s="147"/>
      <c r="B57" s="147"/>
      <c r="C57" s="147"/>
      <c r="D57" s="147"/>
      <c r="E57" s="147"/>
      <c r="F57" s="147"/>
      <c r="G57" s="147"/>
      <c r="H57" s="147"/>
      <c r="I57" s="147"/>
      <c r="J57" s="147"/>
      <c r="K57" s="147"/>
    </row>
    <row r="58" spans="1:11" x14ac:dyDescent="0.3">
      <c r="A58" s="147"/>
      <c r="B58" s="147"/>
      <c r="C58" s="147"/>
      <c r="D58" s="147"/>
      <c r="E58" s="147"/>
      <c r="F58" s="147"/>
      <c r="G58" s="147"/>
      <c r="H58" s="147"/>
      <c r="I58" s="147"/>
      <c r="J58" s="147"/>
      <c r="K58" s="147"/>
    </row>
    <row r="59" spans="1:11" x14ac:dyDescent="0.3">
      <c r="A59" s="147"/>
      <c r="B59" s="147"/>
      <c r="C59" s="147"/>
      <c r="D59" s="147"/>
      <c r="E59" s="147"/>
      <c r="F59" s="147"/>
      <c r="G59" s="147"/>
      <c r="H59" s="147"/>
      <c r="I59" s="147"/>
      <c r="J59" s="147"/>
      <c r="K59" s="147"/>
    </row>
    <row r="60" spans="1:11" x14ac:dyDescent="0.3">
      <c r="A60" s="147"/>
      <c r="B60" s="147"/>
      <c r="C60" s="147"/>
      <c r="D60" s="147"/>
      <c r="E60" s="147"/>
      <c r="F60" s="147"/>
      <c r="G60" s="147"/>
      <c r="H60" s="147"/>
      <c r="I60" s="147"/>
      <c r="J60" s="147"/>
      <c r="K60" s="147"/>
    </row>
    <row r="61" spans="1:11" x14ac:dyDescent="0.3">
      <c r="A61" s="147"/>
      <c r="B61" s="147"/>
      <c r="C61" s="147"/>
      <c r="D61" s="147"/>
      <c r="E61" s="147"/>
      <c r="F61" s="147"/>
      <c r="G61" s="147"/>
      <c r="H61" s="147"/>
      <c r="I61" s="147"/>
      <c r="J61" s="147"/>
      <c r="K61" s="147"/>
    </row>
  </sheetData>
  <mergeCells count="4">
    <mergeCell ref="A1:F1"/>
    <mergeCell ref="B22:K28"/>
    <mergeCell ref="B33:K39"/>
    <mergeCell ref="B44:K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8485-EF5D-42AF-A560-59213EDBC3D2}">
  <dimension ref="A1:T248"/>
  <sheetViews>
    <sheetView topLeftCell="C1" workbookViewId="0">
      <selection activeCell="H17" sqref="H17"/>
    </sheetView>
  </sheetViews>
  <sheetFormatPr defaultRowHeight="14.4" x14ac:dyDescent="0.3"/>
  <cols>
    <col min="2" max="2" width="26.6640625" customWidth="1"/>
    <col min="3" max="3" width="26.77734375" customWidth="1"/>
    <col min="4" max="4" width="17.33203125" bestFit="1" customWidth="1"/>
    <col min="5" max="5" width="12" bestFit="1" customWidth="1"/>
    <col min="6" max="6" width="26.5546875" bestFit="1" customWidth="1"/>
    <col min="15" max="15" width="7.44140625" bestFit="1" customWidth="1"/>
    <col min="16" max="16" width="42.33203125" bestFit="1" customWidth="1"/>
    <col min="17" max="17" width="12.44140625" bestFit="1" customWidth="1"/>
    <col min="18" max="18" width="17.33203125" bestFit="1" customWidth="1"/>
    <col min="19" max="19" width="23" bestFit="1" customWidth="1"/>
    <col min="20" max="20" width="26.5546875" bestFit="1" customWidth="1"/>
  </cols>
  <sheetData>
    <row r="1" spans="1:20" ht="72.599999999999994" x14ac:dyDescent="0.35">
      <c r="A1" s="158" t="s">
        <v>577</v>
      </c>
      <c r="B1" s="159" t="s">
        <v>578</v>
      </c>
      <c r="C1" s="159" t="s">
        <v>579</v>
      </c>
      <c r="D1" s="159" t="s">
        <v>284</v>
      </c>
      <c r="E1" s="160" t="s">
        <v>580</v>
      </c>
      <c r="F1" s="161" t="s">
        <v>581</v>
      </c>
      <c r="H1" s="174" t="s">
        <v>1598</v>
      </c>
      <c r="I1" s="174"/>
      <c r="J1" s="174"/>
      <c r="K1" s="174"/>
      <c r="L1" s="174"/>
      <c r="O1" t="s">
        <v>577</v>
      </c>
      <c r="P1" t="s">
        <v>578</v>
      </c>
      <c r="Q1" t="s">
        <v>579</v>
      </c>
      <c r="R1" t="s">
        <v>284</v>
      </c>
      <c r="S1" t="s">
        <v>580</v>
      </c>
      <c r="T1" t="s">
        <v>581</v>
      </c>
    </row>
    <row r="2" spans="1:20" ht="14.4" customHeight="1" x14ac:dyDescent="0.3">
      <c r="A2" s="151" t="s">
        <v>582</v>
      </c>
      <c r="B2" s="85" t="s">
        <v>583</v>
      </c>
      <c r="C2" s="85" t="s">
        <v>584</v>
      </c>
      <c r="D2" s="85" t="s">
        <v>585</v>
      </c>
      <c r="E2" s="152" t="s">
        <v>586</v>
      </c>
      <c r="F2" s="153" t="s">
        <v>587</v>
      </c>
      <c r="H2" s="175" t="s">
        <v>1600</v>
      </c>
      <c r="I2" s="175"/>
      <c r="J2" s="175"/>
      <c r="K2" s="175"/>
      <c r="L2" s="175"/>
      <c r="O2">
        <v>1</v>
      </c>
      <c r="P2" t="s">
        <v>583</v>
      </c>
      <c r="Q2">
        <v>1368570000</v>
      </c>
      <c r="R2" t="s">
        <v>585</v>
      </c>
      <c r="S2">
        <v>0.189</v>
      </c>
      <c r="T2" t="s">
        <v>587</v>
      </c>
    </row>
    <row r="3" spans="1:20" x14ac:dyDescent="0.3">
      <c r="A3" s="151" t="s">
        <v>588</v>
      </c>
      <c r="B3" s="85" t="s">
        <v>589</v>
      </c>
      <c r="C3" s="85" t="s">
        <v>590</v>
      </c>
      <c r="D3" s="85" t="s">
        <v>585</v>
      </c>
      <c r="E3" s="152" t="s">
        <v>591</v>
      </c>
      <c r="F3" s="153" t="s">
        <v>587</v>
      </c>
      <c r="H3" s="175"/>
      <c r="I3" s="175"/>
      <c r="J3" s="175"/>
      <c r="K3" s="175"/>
      <c r="L3" s="175"/>
      <c r="O3">
        <v>2</v>
      </c>
      <c r="P3" t="s">
        <v>589</v>
      </c>
      <c r="Q3">
        <v>1267830000</v>
      </c>
      <c r="R3" t="s">
        <v>585</v>
      </c>
      <c r="S3">
        <v>0.17499999999999999</v>
      </c>
      <c r="T3" t="s">
        <v>587</v>
      </c>
    </row>
    <row r="4" spans="1:20" x14ac:dyDescent="0.3">
      <c r="A4" s="151" t="s">
        <v>592</v>
      </c>
      <c r="B4" s="85" t="s">
        <v>593</v>
      </c>
      <c r="C4" s="85" t="s">
        <v>594</v>
      </c>
      <c r="D4" s="85" t="s">
        <v>585</v>
      </c>
      <c r="E4" s="152" t="s">
        <v>595</v>
      </c>
      <c r="F4" s="153" t="s">
        <v>587</v>
      </c>
      <c r="H4" s="175"/>
      <c r="I4" s="175"/>
      <c r="J4" s="175"/>
      <c r="K4" s="175"/>
      <c r="L4" s="175"/>
      <c r="O4">
        <v>3</v>
      </c>
      <c r="P4" t="s">
        <v>593</v>
      </c>
      <c r="Q4">
        <v>320529000</v>
      </c>
      <c r="R4" t="s">
        <v>585</v>
      </c>
      <c r="S4">
        <v>4.4299999999999999E-2</v>
      </c>
      <c r="T4" t="s">
        <v>587</v>
      </c>
    </row>
    <row r="5" spans="1:20" x14ac:dyDescent="0.3">
      <c r="A5" s="151" t="s">
        <v>596</v>
      </c>
      <c r="B5" s="85" t="s">
        <v>597</v>
      </c>
      <c r="C5" s="85" t="s">
        <v>598</v>
      </c>
      <c r="D5" s="85" t="s">
        <v>599</v>
      </c>
      <c r="E5" s="152" t="s">
        <v>600</v>
      </c>
      <c r="F5" s="153" t="s">
        <v>601</v>
      </c>
      <c r="H5" s="175"/>
      <c r="I5" s="175"/>
      <c r="J5" s="175"/>
      <c r="K5" s="175"/>
      <c r="L5" s="175"/>
      <c r="O5">
        <v>4</v>
      </c>
      <c r="P5" t="s">
        <v>597</v>
      </c>
      <c r="Q5">
        <v>255461700</v>
      </c>
      <c r="R5" t="s">
        <v>599</v>
      </c>
      <c r="S5">
        <v>3.5299999999999998E-2</v>
      </c>
      <c r="T5" t="s">
        <v>601</v>
      </c>
    </row>
    <row r="6" spans="1:20" x14ac:dyDescent="0.3">
      <c r="A6" s="151" t="s">
        <v>602</v>
      </c>
      <c r="B6" s="85" t="s">
        <v>603</v>
      </c>
      <c r="C6" s="85" t="s">
        <v>604</v>
      </c>
      <c r="D6" s="85" t="s">
        <v>585</v>
      </c>
      <c r="E6" s="152" t="s">
        <v>605</v>
      </c>
      <c r="F6" s="153" t="s">
        <v>587</v>
      </c>
      <c r="H6" s="175"/>
      <c r="I6" s="175"/>
      <c r="J6" s="175"/>
      <c r="K6" s="175"/>
      <c r="L6" s="175"/>
      <c r="O6">
        <v>5</v>
      </c>
      <c r="P6" t="s">
        <v>603</v>
      </c>
      <c r="Q6">
        <v>203975000</v>
      </c>
      <c r="R6" t="s">
        <v>585</v>
      </c>
      <c r="S6">
        <v>2.8199999999999999E-2</v>
      </c>
      <c r="T6" t="s">
        <v>587</v>
      </c>
    </row>
    <row r="7" spans="1:20" x14ac:dyDescent="0.3">
      <c r="A7" s="151" t="s">
        <v>606</v>
      </c>
      <c r="B7" s="85" t="s">
        <v>607</v>
      </c>
      <c r="C7" s="85" t="s">
        <v>608</v>
      </c>
      <c r="D7" s="85" t="s">
        <v>585</v>
      </c>
      <c r="E7" s="152" t="s">
        <v>609</v>
      </c>
      <c r="F7" s="153" t="s">
        <v>587</v>
      </c>
      <c r="H7" s="175"/>
      <c r="I7" s="175"/>
      <c r="J7" s="175"/>
      <c r="K7" s="175"/>
      <c r="L7" s="175"/>
      <c r="O7">
        <v>6</v>
      </c>
      <c r="P7" t="s">
        <v>607</v>
      </c>
      <c r="Q7">
        <v>189150000</v>
      </c>
      <c r="R7" t="s">
        <v>585</v>
      </c>
      <c r="S7">
        <v>2.6200000000000001E-2</v>
      </c>
      <c r="T7" t="s">
        <v>587</v>
      </c>
    </row>
    <row r="8" spans="1:20" x14ac:dyDescent="0.3">
      <c r="A8" s="151" t="s">
        <v>610</v>
      </c>
      <c r="B8" s="85" t="s">
        <v>611</v>
      </c>
      <c r="C8" s="85" t="s">
        <v>612</v>
      </c>
      <c r="D8" s="85" t="s">
        <v>599</v>
      </c>
      <c r="E8" s="152" t="s">
        <v>613</v>
      </c>
      <c r="F8" s="153" t="s">
        <v>614</v>
      </c>
      <c r="H8" s="175"/>
      <c r="I8" s="175"/>
      <c r="J8" s="175"/>
      <c r="K8" s="175"/>
      <c r="L8" s="175"/>
      <c r="O8">
        <v>7</v>
      </c>
      <c r="P8" t="s">
        <v>611</v>
      </c>
      <c r="Q8">
        <v>183523000</v>
      </c>
      <c r="R8" t="s">
        <v>599</v>
      </c>
      <c r="S8">
        <v>2.5399999999999999E-2</v>
      </c>
      <c r="T8" t="s">
        <v>614</v>
      </c>
    </row>
    <row r="9" spans="1:20" x14ac:dyDescent="0.3">
      <c r="A9" s="151" t="s">
        <v>615</v>
      </c>
      <c r="B9" s="85" t="s">
        <v>616</v>
      </c>
      <c r="C9" s="85" t="s">
        <v>617</v>
      </c>
      <c r="D9" s="85" t="s">
        <v>585</v>
      </c>
      <c r="E9" s="152" t="s">
        <v>618</v>
      </c>
      <c r="F9" s="153" t="s">
        <v>587</v>
      </c>
      <c r="H9" s="175"/>
      <c r="I9" s="175"/>
      <c r="J9" s="175"/>
      <c r="K9" s="175"/>
      <c r="L9" s="175"/>
      <c r="O9">
        <v>8</v>
      </c>
      <c r="P9" t="s">
        <v>616</v>
      </c>
      <c r="Q9">
        <v>157941000</v>
      </c>
      <c r="R9" t="s">
        <v>585</v>
      </c>
      <c r="S9">
        <v>2.18E-2</v>
      </c>
      <c r="T9" t="s">
        <v>587</v>
      </c>
    </row>
    <row r="10" spans="1:20" x14ac:dyDescent="0.3">
      <c r="A10" s="151" t="s">
        <v>619</v>
      </c>
      <c r="B10" s="85" t="s">
        <v>501</v>
      </c>
      <c r="C10" s="85" t="s">
        <v>620</v>
      </c>
      <c r="D10" s="85" t="s">
        <v>621</v>
      </c>
      <c r="E10" s="152" t="s">
        <v>622</v>
      </c>
      <c r="F10" s="153" t="s">
        <v>601</v>
      </c>
      <c r="H10" s="175"/>
      <c r="I10" s="175"/>
      <c r="J10" s="175"/>
      <c r="K10" s="175"/>
      <c r="L10" s="175"/>
      <c r="O10">
        <v>9</v>
      </c>
      <c r="P10" t="s">
        <v>501</v>
      </c>
      <c r="Q10">
        <v>146270033</v>
      </c>
      <c r="R10" t="s">
        <v>621</v>
      </c>
      <c r="S10">
        <v>2.0199999999999999E-2</v>
      </c>
      <c r="T10" t="s">
        <v>601</v>
      </c>
    </row>
    <row r="11" spans="1:20" x14ac:dyDescent="0.3">
      <c r="A11" s="151" t="s">
        <v>623</v>
      </c>
      <c r="B11" s="85" t="s">
        <v>624</v>
      </c>
      <c r="C11" s="85" t="s">
        <v>625</v>
      </c>
      <c r="D11" s="85" t="s">
        <v>626</v>
      </c>
      <c r="E11" s="152" t="s">
        <v>627</v>
      </c>
      <c r="F11" s="153" t="s">
        <v>628</v>
      </c>
      <c r="H11" s="175"/>
      <c r="I11" s="175"/>
      <c r="J11" s="175"/>
      <c r="K11" s="175"/>
      <c r="L11" s="175"/>
      <c r="O11">
        <v>10</v>
      </c>
      <c r="P11" t="s">
        <v>624</v>
      </c>
      <c r="Q11">
        <v>126970000</v>
      </c>
      <c r="R11" t="s">
        <v>626</v>
      </c>
      <c r="S11">
        <v>1.7600000000000001E-2</v>
      </c>
      <c r="T11" t="s">
        <v>628</v>
      </c>
    </row>
    <row r="12" spans="1:20" x14ac:dyDescent="0.3">
      <c r="A12" s="151" t="s">
        <v>629</v>
      </c>
      <c r="B12" s="85" t="s">
        <v>630</v>
      </c>
      <c r="C12" s="85" t="s">
        <v>631</v>
      </c>
      <c r="D12" s="85" t="s">
        <v>599</v>
      </c>
      <c r="E12" s="152" t="s">
        <v>632</v>
      </c>
      <c r="F12" s="153" t="s">
        <v>633</v>
      </c>
      <c r="H12" s="175"/>
      <c r="I12" s="175"/>
      <c r="J12" s="175"/>
      <c r="K12" s="175"/>
      <c r="L12" s="175"/>
      <c r="O12">
        <v>11</v>
      </c>
      <c r="P12" t="s">
        <v>630</v>
      </c>
      <c r="Q12">
        <v>121005815</v>
      </c>
      <c r="R12" t="s">
        <v>599</v>
      </c>
      <c r="S12">
        <v>1.67E-2</v>
      </c>
      <c r="T12" t="s">
        <v>633</v>
      </c>
    </row>
    <row r="13" spans="1:20" x14ac:dyDescent="0.3">
      <c r="A13" s="151" t="s">
        <v>634</v>
      </c>
      <c r="B13" s="85" t="s">
        <v>635</v>
      </c>
      <c r="C13" s="85" t="s">
        <v>636</v>
      </c>
      <c r="D13" s="85" t="s">
        <v>585</v>
      </c>
      <c r="E13" s="152" t="s">
        <v>637</v>
      </c>
      <c r="F13" s="153" t="s">
        <v>587</v>
      </c>
      <c r="H13" s="175"/>
      <c r="I13" s="175"/>
      <c r="J13" s="175"/>
      <c r="K13" s="175"/>
      <c r="L13" s="175"/>
      <c r="O13">
        <v>12</v>
      </c>
      <c r="P13" t="s">
        <v>635</v>
      </c>
      <c r="Q13">
        <v>101098400</v>
      </c>
      <c r="R13" t="s">
        <v>585</v>
      </c>
      <c r="S13">
        <v>1.4E-2</v>
      </c>
      <c r="T13" t="s">
        <v>587</v>
      </c>
    </row>
    <row r="14" spans="1:20" x14ac:dyDescent="0.3">
      <c r="A14" s="151" t="s">
        <v>638</v>
      </c>
      <c r="B14" s="85" t="s">
        <v>639</v>
      </c>
      <c r="C14" s="85" t="s">
        <v>640</v>
      </c>
      <c r="D14" s="85" t="s">
        <v>641</v>
      </c>
      <c r="E14" s="152" t="s">
        <v>642</v>
      </c>
      <c r="F14" s="153" t="s">
        <v>643</v>
      </c>
      <c r="H14" s="175"/>
      <c r="I14" s="175"/>
      <c r="J14" s="175"/>
      <c r="K14" s="175"/>
      <c r="L14" s="175"/>
      <c r="O14">
        <v>13</v>
      </c>
      <c r="P14" t="s">
        <v>639</v>
      </c>
      <c r="Q14">
        <v>90730000</v>
      </c>
      <c r="R14" t="s">
        <v>641</v>
      </c>
      <c r="S14">
        <v>1.26E-2</v>
      </c>
      <c r="T14" t="s">
        <v>643</v>
      </c>
    </row>
    <row r="15" spans="1:20" x14ac:dyDescent="0.3">
      <c r="A15" s="151" t="s">
        <v>644</v>
      </c>
      <c r="B15" s="85" t="s">
        <v>645</v>
      </c>
      <c r="C15" s="85" t="s">
        <v>646</v>
      </c>
      <c r="D15" s="85" t="s">
        <v>599</v>
      </c>
      <c r="E15" s="152" t="s">
        <v>647</v>
      </c>
      <c r="F15" s="153" t="s">
        <v>633</v>
      </c>
      <c r="O15">
        <v>14</v>
      </c>
      <c r="P15" t="s">
        <v>645</v>
      </c>
      <c r="Q15">
        <v>90076012</v>
      </c>
      <c r="R15" t="s">
        <v>599</v>
      </c>
      <c r="S15">
        <v>1.2500000000000001E-2</v>
      </c>
      <c r="T15" t="s">
        <v>633</v>
      </c>
    </row>
    <row r="16" spans="1:20" x14ac:dyDescent="0.3">
      <c r="A16" s="151" t="s">
        <v>648</v>
      </c>
      <c r="B16" s="85" t="s">
        <v>649</v>
      </c>
      <c r="C16" s="85" t="s">
        <v>650</v>
      </c>
      <c r="D16" s="85" t="s">
        <v>585</v>
      </c>
      <c r="E16" s="152" t="s">
        <v>651</v>
      </c>
      <c r="F16" s="153" t="s">
        <v>587</v>
      </c>
      <c r="O16">
        <v>15</v>
      </c>
      <c r="P16" t="s">
        <v>649</v>
      </c>
      <c r="Q16">
        <v>88123300</v>
      </c>
      <c r="R16" t="s">
        <v>585</v>
      </c>
      <c r="S16">
        <v>1.2200000000000001E-2</v>
      </c>
      <c r="T16" t="s">
        <v>587</v>
      </c>
    </row>
    <row r="17" spans="1:20" x14ac:dyDescent="0.3">
      <c r="A17" s="151" t="s">
        <v>652</v>
      </c>
      <c r="B17" s="85" t="s">
        <v>491</v>
      </c>
      <c r="C17" s="85" t="s">
        <v>653</v>
      </c>
      <c r="D17" s="85" t="s">
        <v>654</v>
      </c>
      <c r="E17" s="152" t="s">
        <v>655</v>
      </c>
      <c r="F17" s="153" t="s">
        <v>601</v>
      </c>
      <c r="O17">
        <v>16</v>
      </c>
      <c r="P17" t="s">
        <v>491</v>
      </c>
      <c r="Q17">
        <v>80925000</v>
      </c>
      <c r="R17" t="s">
        <v>654</v>
      </c>
      <c r="S17">
        <v>1.12E-2</v>
      </c>
      <c r="T17" t="s">
        <v>601</v>
      </c>
    </row>
    <row r="18" spans="1:20" x14ac:dyDescent="0.3">
      <c r="A18" s="151" t="s">
        <v>656</v>
      </c>
      <c r="B18" s="85" t="s">
        <v>657</v>
      </c>
      <c r="C18" s="85" t="s">
        <v>658</v>
      </c>
      <c r="D18" s="85" t="s">
        <v>585</v>
      </c>
      <c r="E18" s="152" t="s">
        <v>659</v>
      </c>
      <c r="F18" s="153" t="s">
        <v>587</v>
      </c>
      <c r="O18">
        <v>17</v>
      </c>
      <c r="P18" t="s">
        <v>657</v>
      </c>
      <c r="Q18">
        <v>78165200</v>
      </c>
      <c r="R18" t="s">
        <v>585</v>
      </c>
      <c r="S18">
        <v>1.0800000000000001E-2</v>
      </c>
      <c r="T18" t="s">
        <v>587</v>
      </c>
    </row>
    <row r="19" spans="1:20" x14ac:dyDescent="0.3">
      <c r="A19" s="151" t="s">
        <v>660</v>
      </c>
      <c r="B19" s="85" t="s">
        <v>661</v>
      </c>
      <c r="C19" s="85" t="s">
        <v>662</v>
      </c>
      <c r="D19" s="85" t="s">
        <v>663</v>
      </c>
      <c r="E19" s="152" t="s">
        <v>664</v>
      </c>
      <c r="F19" s="153" t="s">
        <v>643</v>
      </c>
      <c r="O19">
        <v>18</v>
      </c>
      <c r="P19" t="s">
        <v>661</v>
      </c>
      <c r="Q19">
        <v>77695904</v>
      </c>
      <c r="R19" t="s">
        <v>663</v>
      </c>
      <c r="S19">
        <v>1.0699999999999999E-2</v>
      </c>
      <c r="T19" t="s">
        <v>643</v>
      </c>
    </row>
    <row r="20" spans="1:20" x14ac:dyDescent="0.3">
      <c r="A20" s="151" t="s">
        <v>665</v>
      </c>
      <c r="B20" s="85" t="s">
        <v>666</v>
      </c>
      <c r="C20" s="85" t="s">
        <v>667</v>
      </c>
      <c r="D20" s="85" t="s">
        <v>599</v>
      </c>
      <c r="E20" s="152" t="s">
        <v>668</v>
      </c>
      <c r="F20" s="153" t="s">
        <v>614</v>
      </c>
      <c r="O20">
        <v>19</v>
      </c>
      <c r="P20" t="s">
        <v>666</v>
      </c>
      <c r="Q20">
        <v>71246000</v>
      </c>
      <c r="R20" t="s">
        <v>599</v>
      </c>
      <c r="S20">
        <v>9.9000000000000008E-3</v>
      </c>
      <c r="T20" t="s">
        <v>614</v>
      </c>
    </row>
    <row r="21" spans="1:20" x14ac:dyDescent="0.3">
      <c r="A21" s="151" t="s">
        <v>669</v>
      </c>
      <c r="B21" s="85" t="s">
        <v>670</v>
      </c>
      <c r="C21" s="85" t="s">
        <v>671</v>
      </c>
      <c r="D21" s="85" t="s">
        <v>626</v>
      </c>
      <c r="E21" s="152" t="s">
        <v>672</v>
      </c>
      <c r="F21" s="153" t="s">
        <v>628</v>
      </c>
      <c r="O21">
        <v>20</v>
      </c>
      <c r="P21" t="s">
        <v>670</v>
      </c>
      <c r="Q21">
        <v>66104000</v>
      </c>
      <c r="R21" t="s">
        <v>626</v>
      </c>
      <c r="S21">
        <v>9.1000000000000004E-3</v>
      </c>
      <c r="T21" t="s">
        <v>628</v>
      </c>
    </row>
    <row r="22" spans="1:20" x14ac:dyDescent="0.3">
      <c r="A22" s="151" t="s">
        <v>673</v>
      </c>
      <c r="B22" s="85" t="s">
        <v>674</v>
      </c>
      <c r="C22" s="85" t="s">
        <v>675</v>
      </c>
      <c r="D22" s="85" t="s">
        <v>641</v>
      </c>
      <c r="E22" s="152" t="s">
        <v>676</v>
      </c>
      <c r="F22" s="153" t="s">
        <v>677</v>
      </c>
      <c r="O22">
        <v>21</v>
      </c>
      <c r="P22" t="s">
        <v>674</v>
      </c>
      <c r="Q22">
        <v>64871000</v>
      </c>
      <c r="R22" t="s">
        <v>641</v>
      </c>
      <c r="S22">
        <v>8.9999999999999993E-3</v>
      </c>
      <c r="T22" t="s">
        <v>677</v>
      </c>
    </row>
    <row r="23" spans="1:20" x14ac:dyDescent="0.3">
      <c r="A23" s="151" t="s">
        <v>678</v>
      </c>
      <c r="B23" s="85" t="s">
        <v>679</v>
      </c>
      <c r="C23" s="85" t="s">
        <v>680</v>
      </c>
      <c r="D23" s="85" t="s">
        <v>681</v>
      </c>
      <c r="E23" s="152" t="s">
        <v>682</v>
      </c>
      <c r="F23" s="153" t="s">
        <v>643</v>
      </c>
      <c r="O23">
        <v>22</v>
      </c>
      <c r="P23" t="s">
        <v>679</v>
      </c>
      <c r="Q23">
        <v>64105654</v>
      </c>
      <c r="R23" t="s">
        <v>681</v>
      </c>
      <c r="S23">
        <v>8.8999999999999999E-3</v>
      </c>
      <c r="T23" t="s">
        <v>643</v>
      </c>
    </row>
    <row r="24" spans="1:20" x14ac:dyDescent="0.3">
      <c r="A24" s="151" t="s">
        <v>683</v>
      </c>
      <c r="B24" s="85" t="s">
        <v>684</v>
      </c>
      <c r="C24" s="85" t="s">
        <v>685</v>
      </c>
      <c r="D24" s="85" t="s">
        <v>686</v>
      </c>
      <c r="E24" s="152" t="s">
        <v>687</v>
      </c>
      <c r="F24" s="153" t="s">
        <v>628</v>
      </c>
      <c r="O24">
        <v>23</v>
      </c>
      <c r="P24" t="s">
        <v>684</v>
      </c>
      <c r="Q24">
        <v>60782309</v>
      </c>
      <c r="R24" t="s">
        <v>686</v>
      </c>
      <c r="S24">
        <v>8.3999999999999995E-3</v>
      </c>
      <c r="T24" t="s">
        <v>628</v>
      </c>
    </row>
    <row r="25" spans="1:20" x14ac:dyDescent="0.3">
      <c r="A25" s="151" t="s">
        <v>688</v>
      </c>
      <c r="B25" s="85" t="s">
        <v>689</v>
      </c>
      <c r="C25" s="85" t="s">
        <v>690</v>
      </c>
      <c r="D25" s="85" t="s">
        <v>641</v>
      </c>
      <c r="E25" s="152" t="s">
        <v>691</v>
      </c>
      <c r="F25" s="153" t="s">
        <v>601</v>
      </c>
      <c r="O25">
        <v>24</v>
      </c>
      <c r="P25" t="s">
        <v>689</v>
      </c>
      <c r="Q25">
        <v>54002000</v>
      </c>
      <c r="R25" t="s">
        <v>641</v>
      </c>
      <c r="S25">
        <v>7.4999999999999997E-3</v>
      </c>
      <c r="T25" t="s">
        <v>601</v>
      </c>
    </row>
    <row r="26" spans="1:20" x14ac:dyDescent="0.3">
      <c r="A26" s="151" t="s">
        <v>692</v>
      </c>
      <c r="B26" s="85" t="s">
        <v>693</v>
      </c>
      <c r="C26" s="85" t="s">
        <v>694</v>
      </c>
      <c r="D26" s="85" t="s">
        <v>695</v>
      </c>
      <c r="E26" s="152" t="s">
        <v>696</v>
      </c>
      <c r="F26" s="153" t="s">
        <v>697</v>
      </c>
      <c r="O26">
        <v>25</v>
      </c>
      <c r="P26" t="s">
        <v>693</v>
      </c>
      <c r="Q26">
        <v>51419420</v>
      </c>
      <c r="R26" t="s">
        <v>695</v>
      </c>
      <c r="S26">
        <v>7.1000000000000004E-3</v>
      </c>
      <c r="T26" t="s">
        <v>697</v>
      </c>
    </row>
    <row r="27" spans="1:20" x14ac:dyDescent="0.3">
      <c r="A27" s="151" t="s">
        <v>698</v>
      </c>
      <c r="B27" s="85" t="s">
        <v>699</v>
      </c>
      <c r="C27" s="85" t="s">
        <v>700</v>
      </c>
      <c r="D27" s="85" t="s">
        <v>621</v>
      </c>
      <c r="E27" s="152" t="s">
        <v>696</v>
      </c>
      <c r="F27" s="153" t="s">
        <v>633</v>
      </c>
      <c r="O27">
        <v>26</v>
      </c>
      <c r="P27" t="s">
        <v>699</v>
      </c>
      <c r="Q27">
        <v>51342881</v>
      </c>
      <c r="R27" t="s">
        <v>621</v>
      </c>
      <c r="S27">
        <v>7.1000000000000004E-3</v>
      </c>
      <c r="T27" t="s">
        <v>633</v>
      </c>
    </row>
    <row r="28" spans="1:20" x14ac:dyDescent="0.3">
      <c r="A28" s="151" t="s">
        <v>701</v>
      </c>
      <c r="B28" s="85" t="s">
        <v>702</v>
      </c>
      <c r="C28" s="85" t="s">
        <v>703</v>
      </c>
      <c r="D28" s="85" t="s">
        <v>585</v>
      </c>
      <c r="E28" s="152" t="s">
        <v>704</v>
      </c>
      <c r="F28" s="153" t="s">
        <v>587</v>
      </c>
      <c r="O28">
        <v>27</v>
      </c>
      <c r="P28" t="s">
        <v>702</v>
      </c>
      <c r="Q28">
        <v>48025400</v>
      </c>
      <c r="R28" t="s">
        <v>585</v>
      </c>
      <c r="S28">
        <v>6.6400000000000001E-3</v>
      </c>
      <c r="T28" t="s">
        <v>587</v>
      </c>
    </row>
    <row r="29" spans="1:20" x14ac:dyDescent="0.3">
      <c r="A29" s="151" t="s">
        <v>705</v>
      </c>
      <c r="B29" s="85" t="s">
        <v>706</v>
      </c>
      <c r="C29" s="85" t="s">
        <v>707</v>
      </c>
      <c r="D29" s="85" t="s">
        <v>641</v>
      </c>
      <c r="E29" s="152" t="s">
        <v>708</v>
      </c>
      <c r="F29" s="153" t="s">
        <v>709</v>
      </c>
      <c r="O29">
        <v>28</v>
      </c>
      <c r="P29" t="s">
        <v>706</v>
      </c>
      <c r="Q29">
        <v>47421786</v>
      </c>
      <c r="R29" t="s">
        <v>641</v>
      </c>
      <c r="S29">
        <v>6.6E-3</v>
      </c>
      <c r="T29" t="s">
        <v>709</v>
      </c>
    </row>
    <row r="30" spans="1:20" x14ac:dyDescent="0.3">
      <c r="A30" s="151" t="s">
        <v>710</v>
      </c>
      <c r="B30" s="85" t="s">
        <v>711</v>
      </c>
      <c r="C30" s="85" t="s">
        <v>712</v>
      </c>
      <c r="D30" s="85" t="s">
        <v>599</v>
      </c>
      <c r="E30" s="152" t="s">
        <v>713</v>
      </c>
      <c r="F30" s="153" t="s">
        <v>614</v>
      </c>
      <c r="O30">
        <v>29</v>
      </c>
      <c r="P30" t="s">
        <v>711</v>
      </c>
      <c r="Q30">
        <v>46749000</v>
      </c>
      <c r="R30" t="s">
        <v>599</v>
      </c>
      <c r="S30">
        <v>6.4999999999999997E-3</v>
      </c>
      <c r="T30" t="s">
        <v>614</v>
      </c>
    </row>
    <row r="31" spans="1:20" x14ac:dyDescent="0.3">
      <c r="A31" s="151" t="s">
        <v>714</v>
      </c>
      <c r="B31" s="85" t="s">
        <v>715</v>
      </c>
      <c r="C31" s="85" t="s">
        <v>716</v>
      </c>
      <c r="D31" s="85" t="s">
        <v>641</v>
      </c>
      <c r="E31" s="152" t="s">
        <v>717</v>
      </c>
      <c r="F31" s="153" t="s">
        <v>601</v>
      </c>
      <c r="O31">
        <v>30</v>
      </c>
      <c r="P31" t="s">
        <v>715</v>
      </c>
      <c r="Q31">
        <v>46464053</v>
      </c>
      <c r="R31" t="s">
        <v>641</v>
      </c>
      <c r="S31">
        <v>6.4000000000000003E-3</v>
      </c>
      <c r="T31" t="s">
        <v>601</v>
      </c>
    </row>
    <row r="32" spans="1:20" x14ac:dyDescent="0.3">
      <c r="A32" s="151" t="s">
        <v>718</v>
      </c>
      <c r="B32" s="85" t="s">
        <v>719</v>
      </c>
      <c r="C32" s="85" t="s">
        <v>720</v>
      </c>
      <c r="D32" s="85" t="s">
        <v>599</v>
      </c>
      <c r="E32" s="152" t="s">
        <v>721</v>
      </c>
      <c r="F32" s="153" t="s">
        <v>677</v>
      </c>
      <c r="O32">
        <v>31</v>
      </c>
      <c r="P32" t="s">
        <v>719</v>
      </c>
      <c r="Q32">
        <v>43131966</v>
      </c>
      <c r="R32" t="s">
        <v>599</v>
      </c>
      <c r="S32">
        <v>6.0000000000000001E-3</v>
      </c>
      <c r="T32" t="s">
        <v>677</v>
      </c>
    </row>
    <row r="33" spans="1:20" x14ac:dyDescent="0.3">
      <c r="A33" s="151" t="s">
        <v>722</v>
      </c>
      <c r="B33" s="85" t="s">
        <v>723</v>
      </c>
      <c r="C33" s="85" t="s">
        <v>724</v>
      </c>
      <c r="D33" s="85" t="s">
        <v>621</v>
      </c>
      <c r="E33" s="152" t="s">
        <v>725</v>
      </c>
      <c r="F33" s="153" t="s">
        <v>628</v>
      </c>
      <c r="O33">
        <v>32</v>
      </c>
      <c r="P33" t="s">
        <v>723</v>
      </c>
      <c r="Q33">
        <v>42928900</v>
      </c>
      <c r="R33" t="s">
        <v>621</v>
      </c>
      <c r="S33">
        <v>5.8999999999999999E-3</v>
      </c>
      <c r="T33" t="s">
        <v>628</v>
      </c>
    </row>
    <row r="34" spans="1:20" x14ac:dyDescent="0.3">
      <c r="A34" s="151" t="s">
        <v>726</v>
      </c>
      <c r="B34" s="85" t="s">
        <v>727</v>
      </c>
      <c r="C34" s="85" t="s">
        <v>728</v>
      </c>
      <c r="D34" s="85" t="s">
        <v>621</v>
      </c>
      <c r="E34" s="152" t="s">
        <v>729</v>
      </c>
      <c r="F34" s="153" t="s">
        <v>601</v>
      </c>
      <c r="O34">
        <v>33</v>
      </c>
      <c r="P34" t="s">
        <v>727</v>
      </c>
      <c r="Q34">
        <v>39500000</v>
      </c>
      <c r="R34" t="s">
        <v>621</v>
      </c>
      <c r="S34">
        <v>5.4999999999999997E-3</v>
      </c>
      <c r="T34" t="s">
        <v>601</v>
      </c>
    </row>
    <row r="35" spans="1:20" x14ac:dyDescent="0.3">
      <c r="A35" s="151" t="s">
        <v>730</v>
      </c>
      <c r="B35" s="85" t="s">
        <v>731</v>
      </c>
      <c r="C35" s="85" t="s">
        <v>732</v>
      </c>
      <c r="D35" s="85" t="s">
        <v>663</v>
      </c>
      <c r="E35" s="152" t="s">
        <v>733</v>
      </c>
      <c r="F35" s="153" t="s">
        <v>601</v>
      </c>
      <c r="O35">
        <v>34</v>
      </c>
      <c r="P35" t="s">
        <v>731</v>
      </c>
      <c r="Q35">
        <v>38484000</v>
      </c>
      <c r="R35" t="s">
        <v>663</v>
      </c>
      <c r="S35">
        <v>5.3E-3</v>
      </c>
      <c r="T35" t="s">
        <v>601</v>
      </c>
    </row>
    <row r="36" spans="1:20" x14ac:dyDescent="0.3">
      <c r="A36" s="151" t="s">
        <v>734</v>
      </c>
      <c r="B36" s="85" t="s">
        <v>735</v>
      </c>
      <c r="C36" s="85" t="s">
        <v>736</v>
      </c>
      <c r="D36" s="85" t="s">
        <v>599</v>
      </c>
      <c r="E36" s="152" t="s">
        <v>733</v>
      </c>
      <c r="F36" s="153" t="s">
        <v>677</v>
      </c>
      <c r="O36">
        <v>35</v>
      </c>
      <c r="P36" t="s">
        <v>735</v>
      </c>
      <c r="Q36">
        <v>38435252</v>
      </c>
      <c r="R36" t="s">
        <v>599</v>
      </c>
      <c r="S36">
        <v>5.3E-3</v>
      </c>
      <c r="T36" t="s">
        <v>677</v>
      </c>
    </row>
    <row r="37" spans="1:20" x14ac:dyDescent="0.3">
      <c r="A37" s="151" t="s">
        <v>737</v>
      </c>
      <c r="B37" s="85" t="s">
        <v>738</v>
      </c>
      <c r="C37" s="85" t="s">
        <v>739</v>
      </c>
      <c r="D37" s="85" t="s">
        <v>641</v>
      </c>
      <c r="E37" s="152" t="s">
        <v>740</v>
      </c>
      <c r="F37" s="153" t="s">
        <v>677</v>
      </c>
      <c r="O37">
        <v>36</v>
      </c>
      <c r="P37" t="s">
        <v>738</v>
      </c>
      <c r="Q37">
        <v>36004552</v>
      </c>
      <c r="R37" t="s">
        <v>641</v>
      </c>
      <c r="S37">
        <v>5.0000000000000001E-3</v>
      </c>
      <c r="T37" t="s">
        <v>677</v>
      </c>
    </row>
    <row r="38" spans="1:20" x14ac:dyDescent="0.3">
      <c r="A38" s="151" t="s">
        <v>741</v>
      </c>
      <c r="B38" s="85" t="s">
        <v>742</v>
      </c>
      <c r="C38" s="85" t="s">
        <v>743</v>
      </c>
      <c r="D38" s="85" t="s">
        <v>744</v>
      </c>
      <c r="E38" s="152" t="s">
        <v>745</v>
      </c>
      <c r="F38" s="153" t="s">
        <v>601</v>
      </c>
      <c r="O38">
        <v>37</v>
      </c>
      <c r="P38" t="s">
        <v>742</v>
      </c>
      <c r="Q38">
        <v>35675834</v>
      </c>
      <c r="R38" t="s">
        <v>744</v>
      </c>
      <c r="S38">
        <v>4.8999999999999998E-3</v>
      </c>
      <c r="T38" t="s">
        <v>601</v>
      </c>
    </row>
    <row r="39" spans="1:20" x14ac:dyDescent="0.3">
      <c r="A39" s="151" t="s">
        <v>746</v>
      </c>
      <c r="B39" s="85" t="s">
        <v>747</v>
      </c>
      <c r="C39" s="85" t="s">
        <v>748</v>
      </c>
      <c r="D39" s="85" t="s">
        <v>749</v>
      </c>
      <c r="E39" s="152" t="s">
        <v>750</v>
      </c>
      <c r="F39" s="153" t="s">
        <v>697</v>
      </c>
      <c r="O39">
        <v>38</v>
      </c>
      <c r="P39" t="s">
        <v>747</v>
      </c>
      <c r="Q39">
        <v>34856813</v>
      </c>
      <c r="R39" t="s">
        <v>749</v>
      </c>
      <c r="S39">
        <v>4.7999999999999996E-3</v>
      </c>
      <c r="T39" t="s">
        <v>697</v>
      </c>
    </row>
    <row r="40" spans="1:20" x14ac:dyDescent="0.3">
      <c r="A40" s="151" t="s">
        <v>751</v>
      </c>
      <c r="B40" s="85" t="s">
        <v>752</v>
      </c>
      <c r="C40" s="85" t="s">
        <v>753</v>
      </c>
      <c r="D40" s="85" t="s">
        <v>585</v>
      </c>
      <c r="E40" s="152" t="s">
        <v>754</v>
      </c>
      <c r="F40" s="153" t="s">
        <v>587</v>
      </c>
      <c r="O40">
        <v>39</v>
      </c>
      <c r="P40" t="s">
        <v>752</v>
      </c>
      <c r="Q40">
        <v>33543100</v>
      </c>
      <c r="R40" t="s">
        <v>585</v>
      </c>
      <c r="S40">
        <v>4.64E-3</v>
      </c>
      <c r="T40" t="s">
        <v>587</v>
      </c>
    </row>
    <row r="41" spans="1:20" x14ac:dyDescent="0.3">
      <c r="A41" s="151" t="s">
        <v>755</v>
      </c>
      <c r="B41" s="85" t="s">
        <v>756</v>
      </c>
      <c r="C41" s="85" t="s">
        <v>757</v>
      </c>
      <c r="D41" s="85" t="s">
        <v>599</v>
      </c>
      <c r="E41" s="152" t="s">
        <v>758</v>
      </c>
      <c r="F41" s="153" t="s">
        <v>677</v>
      </c>
      <c r="O41">
        <v>40</v>
      </c>
      <c r="P41" t="s">
        <v>756</v>
      </c>
      <c r="Q41">
        <v>31521418</v>
      </c>
      <c r="R41" t="s">
        <v>599</v>
      </c>
      <c r="S41">
        <v>4.4000000000000003E-3</v>
      </c>
      <c r="T41" t="s">
        <v>677</v>
      </c>
    </row>
    <row r="42" spans="1:20" x14ac:dyDescent="0.3">
      <c r="A42" s="151" t="s">
        <v>759</v>
      </c>
      <c r="B42" s="85" t="s">
        <v>760</v>
      </c>
      <c r="C42" s="85" t="s">
        <v>761</v>
      </c>
      <c r="D42" s="85" t="s">
        <v>599</v>
      </c>
      <c r="E42" s="152" t="s">
        <v>762</v>
      </c>
      <c r="F42" s="153" t="s">
        <v>677</v>
      </c>
      <c r="O42">
        <v>41</v>
      </c>
      <c r="P42" t="s">
        <v>760</v>
      </c>
      <c r="Q42">
        <v>31151643</v>
      </c>
      <c r="R42" t="s">
        <v>599</v>
      </c>
      <c r="S42">
        <v>4.3E-3</v>
      </c>
      <c r="T42" t="s">
        <v>677</v>
      </c>
    </row>
    <row r="43" spans="1:20" x14ac:dyDescent="0.3">
      <c r="A43" s="151" t="s">
        <v>763</v>
      </c>
      <c r="B43" s="85" t="s">
        <v>764</v>
      </c>
      <c r="C43" s="85" t="s">
        <v>765</v>
      </c>
      <c r="D43" s="85" t="s">
        <v>599</v>
      </c>
      <c r="E43" s="152" t="s">
        <v>766</v>
      </c>
      <c r="F43" s="153" t="s">
        <v>677</v>
      </c>
      <c r="O43">
        <v>42</v>
      </c>
      <c r="P43" t="s">
        <v>764</v>
      </c>
      <c r="Q43">
        <v>30620404</v>
      </c>
      <c r="R43" t="s">
        <v>599</v>
      </c>
      <c r="S43">
        <v>4.1999999999999997E-3</v>
      </c>
      <c r="T43" t="s">
        <v>677</v>
      </c>
    </row>
    <row r="44" spans="1:20" x14ac:dyDescent="0.3">
      <c r="A44" s="151" t="s">
        <v>767</v>
      </c>
      <c r="B44" s="85" t="s">
        <v>768</v>
      </c>
      <c r="C44" s="85" t="s">
        <v>769</v>
      </c>
      <c r="D44" s="85" t="s">
        <v>585</v>
      </c>
      <c r="E44" s="152" t="s">
        <v>770</v>
      </c>
      <c r="F44" s="153" t="s">
        <v>587</v>
      </c>
      <c r="O44">
        <v>43</v>
      </c>
      <c r="P44" t="s">
        <v>768</v>
      </c>
      <c r="Q44">
        <v>30511900</v>
      </c>
      <c r="R44" t="s">
        <v>585</v>
      </c>
      <c r="S44">
        <v>4.2199999999999998E-3</v>
      </c>
      <c r="T44" t="s">
        <v>587</v>
      </c>
    </row>
    <row r="45" spans="1:20" x14ac:dyDescent="0.3">
      <c r="A45" s="151" t="s">
        <v>771</v>
      </c>
      <c r="B45" s="85" t="s">
        <v>772</v>
      </c>
      <c r="C45" s="85" t="s">
        <v>773</v>
      </c>
      <c r="D45" s="85" t="s">
        <v>774</v>
      </c>
      <c r="E45" s="152" t="s">
        <v>766</v>
      </c>
      <c r="F45" s="153" t="s">
        <v>601</v>
      </c>
      <c r="O45">
        <v>44</v>
      </c>
      <c r="P45" t="s">
        <v>772</v>
      </c>
      <c r="Q45">
        <v>30492800</v>
      </c>
      <c r="R45" t="s">
        <v>774</v>
      </c>
      <c r="S45">
        <v>4.1999999999999997E-3</v>
      </c>
      <c r="T45" t="s">
        <v>601</v>
      </c>
    </row>
    <row r="46" spans="1:20" x14ac:dyDescent="0.3">
      <c r="A46" s="151" t="s">
        <v>775</v>
      </c>
      <c r="B46" s="85" t="s">
        <v>776</v>
      </c>
      <c r="C46" s="85" t="s">
        <v>777</v>
      </c>
      <c r="D46" s="85" t="s">
        <v>599</v>
      </c>
      <c r="E46" s="152" t="s">
        <v>778</v>
      </c>
      <c r="F46" s="153" t="s">
        <v>677</v>
      </c>
      <c r="O46">
        <v>45</v>
      </c>
      <c r="P46" t="s">
        <v>776</v>
      </c>
      <c r="Q46">
        <v>28037904</v>
      </c>
      <c r="R46" t="s">
        <v>599</v>
      </c>
      <c r="S46">
        <v>3.8999999999999998E-3</v>
      </c>
      <c r="T46" t="s">
        <v>677</v>
      </c>
    </row>
    <row r="47" spans="1:20" x14ac:dyDescent="0.3">
      <c r="A47" s="151" t="s">
        <v>779</v>
      </c>
      <c r="B47" s="85" t="s">
        <v>780</v>
      </c>
      <c r="C47" s="85" t="s">
        <v>781</v>
      </c>
      <c r="D47" s="85" t="s">
        <v>641</v>
      </c>
      <c r="E47" s="152" t="s">
        <v>782</v>
      </c>
      <c r="F47" s="153" t="s">
        <v>677</v>
      </c>
      <c r="O47">
        <v>46</v>
      </c>
      <c r="P47" t="s">
        <v>780</v>
      </c>
      <c r="Q47">
        <v>27043093</v>
      </c>
      <c r="R47" t="s">
        <v>641</v>
      </c>
      <c r="S47">
        <v>3.7000000000000002E-3</v>
      </c>
      <c r="T47" t="s">
        <v>677</v>
      </c>
    </row>
    <row r="48" spans="1:20" x14ac:dyDescent="0.3">
      <c r="A48" s="151" t="s">
        <v>783</v>
      </c>
      <c r="B48" s="85" t="s">
        <v>784</v>
      </c>
      <c r="C48" s="85" t="s">
        <v>785</v>
      </c>
      <c r="D48" s="85" t="s">
        <v>641</v>
      </c>
      <c r="E48" s="152" t="s">
        <v>782</v>
      </c>
      <c r="F48" s="153" t="s">
        <v>601</v>
      </c>
      <c r="O48">
        <v>47</v>
      </c>
      <c r="P48" t="s">
        <v>784</v>
      </c>
      <c r="Q48">
        <v>26556800</v>
      </c>
      <c r="R48" t="s">
        <v>641</v>
      </c>
      <c r="S48">
        <v>3.7000000000000002E-3</v>
      </c>
      <c r="T48" t="s">
        <v>601</v>
      </c>
    </row>
    <row r="49" spans="1:20" x14ac:dyDescent="0.3">
      <c r="A49" s="151" t="s">
        <v>786</v>
      </c>
      <c r="B49" s="85" t="s">
        <v>787</v>
      </c>
      <c r="C49" s="85" t="s">
        <v>788</v>
      </c>
      <c r="D49" s="85" t="s">
        <v>641</v>
      </c>
      <c r="E49" s="152" t="s">
        <v>789</v>
      </c>
      <c r="F49" s="153" t="s">
        <v>601</v>
      </c>
      <c r="O49">
        <v>48</v>
      </c>
      <c r="P49" t="s">
        <v>787</v>
      </c>
      <c r="Q49">
        <v>25956000</v>
      </c>
      <c r="R49" t="s">
        <v>641</v>
      </c>
      <c r="S49">
        <v>3.5999999999999999E-3</v>
      </c>
      <c r="T49" t="s">
        <v>601</v>
      </c>
    </row>
    <row r="50" spans="1:20" x14ac:dyDescent="0.3">
      <c r="A50" s="151" t="s">
        <v>790</v>
      </c>
      <c r="B50" s="85" t="s">
        <v>791</v>
      </c>
      <c r="C50" s="85" t="s">
        <v>792</v>
      </c>
      <c r="D50" s="85" t="s">
        <v>599</v>
      </c>
      <c r="E50" s="152" t="s">
        <v>789</v>
      </c>
      <c r="F50" s="153" t="s">
        <v>793</v>
      </c>
      <c r="O50">
        <v>49</v>
      </c>
      <c r="P50" t="s">
        <v>791</v>
      </c>
      <c r="Q50">
        <v>25727911</v>
      </c>
      <c r="R50" t="s">
        <v>599</v>
      </c>
      <c r="S50">
        <v>3.5999999999999999E-3</v>
      </c>
      <c r="T50" t="s">
        <v>793</v>
      </c>
    </row>
    <row r="51" spans="1:20" x14ac:dyDescent="0.3">
      <c r="A51" s="151" t="s">
        <v>794</v>
      </c>
      <c r="B51" s="85" t="s">
        <v>795</v>
      </c>
      <c r="C51" s="85" t="s">
        <v>796</v>
      </c>
      <c r="D51" s="85" t="s">
        <v>599</v>
      </c>
      <c r="E51" s="152" t="s">
        <v>797</v>
      </c>
      <c r="F51" s="153" t="s">
        <v>614</v>
      </c>
      <c r="O51">
        <v>50</v>
      </c>
      <c r="P51" t="s">
        <v>795</v>
      </c>
      <c r="Q51">
        <v>25155000</v>
      </c>
      <c r="R51" t="s">
        <v>599</v>
      </c>
      <c r="S51">
        <v>3.5000000000000001E-3</v>
      </c>
      <c r="T51" t="s">
        <v>614</v>
      </c>
    </row>
    <row r="52" spans="1:20" x14ac:dyDescent="0.3">
      <c r="A52" s="151" t="s">
        <v>798</v>
      </c>
      <c r="B52" s="85" t="s">
        <v>799</v>
      </c>
      <c r="C52" s="85" t="s">
        <v>800</v>
      </c>
      <c r="D52" s="85" t="s">
        <v>801</v>
      </c>
      <c r="E52" s="152" t="s">
        <v>802</v>
      </c>
      <c r="F52" s="153" t="s">
        <v>697</v>
      </c>
      <c r="O52">
        <v>51</v>
      </c>
      <c r="P52" t="s">
        <v>799</v>
      </c>
      <c r="Q52">
        <v>24383301</v>
      </c>
      <c r="R52" t="s">
        <v>801</v>
      </c>
      <c r="S52">
        <v>3.3999999999999998E-3</v>
      </c>
      <c r="T52" t="s">
        <v>697</v>
      </c>
    </row>
    <row r="53" spans="1:20" x14ac:dyDescent="0.3">
      <c r="A53" s="151" t="s">
        <v>803</v>
      </c>
      <c r="B53" s="85" t="s">
        <v>804</v>
      </c>
      <c r="C53" s="85" t="s">
        <v>805</v>
      </c>
      <c r="D53" s="85" t="s">
        <v>585</v>
      </c>
      <c r="E53" s="152" t="s">
        <v>806</v>
      </c>
      <c r="F53" s="153" t="s">
        <v>587</v>
      </c>
      <c r="O53">
        <v>52</v>
      </c>
      <c r="P53" t="s">
        <v>804</v>
      </c>
      <c r="Q53">
        <v>23766500</v>
      </c>
      <c r="R53" t="s">
        <v>585</v>
      </c>
      <c r="S53">
        <v>3.29E-3</v>
      </c>
      <c r="T53" t="s">
        <v>587</v>
      </c>
    </row>
    <row r="54" spans="1:20" x14ac:dyDescent="0.3">
      <c r="A54" s="151" t="s">
        <v>807</v>
      </c>
      <c r="B54" s="85" t="s">
        <v>808</v>
      </c>
      <c r="C54" s="85" t="s">
        <v>809</v>
      </c>
      <c r="D54" s="85" t="s">
        <v>810</v>
      </c>
      <c r="E54" s="152" t="s">
        <v>811</v>
      </c>
      <c r="F54" s="153" t="s">
        <v>628</v>
      </c>
      <c r="O54">
        <v>53</v>
      </c>
      <c r="P54" t="s">
        <v>808</v>
      </c>
      <c r="Q54">
        <v>23440278</v>
      </c>
      <c r="R54" t="s">
        <v>810</v>
      </c>
      <c r="S54">
        <v>3.2000000000000002E-3</v>
      </c>
      <c r="T54" t="s">
        <v>628</v>
      </c>
    </row>
    <row r="55" spans="1:20" x14ac:dyDescent="0.3">
      <c r="A55" s="151" t="s">
        <v>812</v>
      </c>
      <c r="B55" s="85" t="s">
        <v>813</v>
      </c>
      <c r="C55" s="85" t="s">
        <v>814</v>
      </c>
      <c r="D55" s="85" t="s">
        <v>585</v>
      </c>
      <c r="E55" s="152" t="s">
        <v>811</v>
      </c>
      <c r="F55" s="153" t="s">
        <v>587</v>
      </c>
      <c r="O55">
        <v>54</v>
      </c>
      <c r="P55" t="s">
        <v>813</v>
      </c>
      <c r="Q55">
        <v>23087363</v>
      </c>
      <c r="R55" t="s">
        <v>585</v>
      </c>
      <c r="S55">
        <v>3.2000000000000002E-3</v>
      </c>
      <c r="T55" t="s">
        <v>587</v>
      </c>
    </row>
    <row r="56" spans="1:20" x14ac:dyDescent="0.3">
      <c r="A56" s="151" t="s">
        <v>815</v>
      </c>
      <c r="B56" s="85" t="s">
        <v>816</v>
      </c>
      <c r="C56" s="85" t="s">
        <v>817</v>
      </c>
      <c r="D56" s="85" t="s">
        <v>818</v>
      </c>
      <c r="E56" s="152" t="s">
        <v>819</v>
      </c>
      <c r="F56" s="153" t="s">
        <v>820</v>
      </c>
      <c r="O56">
        <v>55</v>
      </c>
      <c r="P56" t="s">
        <v>816</v>
      </c>
      <c r="Q56">
        <v>22671331</v>
      </c>
      <c r="R56" t="s">
        <v>818</v>
      </c>
      <c r="S56">
        <v>3.0999999999999999E-3</v>
      </c>
      <c r="T56" t="s">
        <v>820</v>
      </c>
    </row>
    <row r="57" spans="1:20" x14ac:dyDescent="0.3">
      <c r="A57" s="151" t="s">
        <v>821</v>
      </c>
      <c r="B57" s="85" t="s">
        <v>822</v>
      </c>
      <c r="C57" s="85" t="s">
        <v>823</v>
      </c>
      <c r="D57" s="85" t="s">
        <v>681</v>
      </c>
      <c r="E57" s="152" t="s">
        <v>824</v>
      </c>
      <c r="F57" s="153" t="s">
        <v>643</v>
      </c>
      <c r="O57">
        <v>56</v>
      </c>
      <c r="P57" t="s">
        <v>822</v>
      </c>
      <c r="Q57">
        <v>21842167</v>
      </c>
      <c r="R57" t="s">
        <v>681</v>
      </c>
      <c r="S57">
        <v>3.0000000000000001E-3</v>
      </c>
      <c r="T57" t="s">
        <v>643</v>
      </c>
    </row>
    <row r="58" spans="1:20" x14ac:dyDescent="0.3">
      <c r="A58" s="151" t="s">
        <v>825</v>
      </c>
      <c r="B58" s="85" t="s">
        <v>826</v>
      </c>
      <c r="C58" s="85" t="s">
        <v>827</v>
      </c>
      <c r="D58" s="85" t="s">
        <v>681</v>
      </c>
      <c r="E58" s="152" t="s">
        <v>828</v>
      </c>
      <c r="F58" s="153" t="s">
        <v>601</v>
      </c>
      <c r="O58">
        <v>57</v>
      </c>
      <c r="P58" t="s">
        <v>826</v>
      </c>
      <c r="Q58">
        <v>21143237</v>
      </c>
      <c r="R58" t="s">
        <v>681</v>
      </c>
      <c r="S58">
        <v>2.8E-3</v>
      </c>
      <c r="T58" t="s">
        <v>601</v>
      </c>
    </row>
    <row r="59" spans="1:20" x14ac:dyDescent="0.3">
      <c r="A59" s="151" t="s">
        <v>829</v>
      </c>
      <c r="B59" s="85" t="s">
        <v>830</v>
      </c>
      <c r="C59" s="85" t="s">
        <v>831</v>
      </c>
      <c r="D59" s="85" t="s">
        <v>832</v>
      </c>
      <c r="E59" s="152" t="s">
        <v>828</v>
      </c>
      <c r="F59" s="153" t="s">
        <v>833</v>
      </c>
      <c r="O59">
        <v>58</v>
      </c>
      <c r="P59" t="s">
        <v>830</v>
      </c>
      <c r="Q59">
        <v>20359439</v>
      </c>
      <c r="R59" t="s">
        <v>832</v>
      </c>
      <c r="S59">
        <v>2.8E-3</v>
      </c>
      <c r="T59" t="s">
        <v>833</v>
      </c>
    </row>
    <row r="60" spans="1:20" x14ac:dyDescent="0.3">
      <c r="A60" s="151" t="s">
        <v>834</v>
      </c>
      <c r="B60" s="85" t="s">
        <v>493</v>
      </c>
      <c r="C60" s="85" t="s">
        <v>835</v>
      </c>
      <c r="D60" s="85" t="s">
        <v>774</v>
      </c>
      <c r="E60" s="152" t="s">
        <v>828</v>
      </c>
      <c r="F60" s="153" t="s">
        <v>643</v>
      </c>
      <c r="O60">
        <v>59</v>
      </c>
      <c r="P60" t="s">
        <v>493</v>
      </c>
      <c r="Q60">
        <v>19942642</v>
      </c>
      <c r="R60" t="s">
        <v>774</v>
      </c>
      <c r="S60">
        <v>2.8E-3</v>
      </c>
      <c r="T60" t="s">
        <v>643</v>
      </c>
    </row>
    <row r="61" spans="1:20" x14ac:dyDescent="0.3">
      <c r="A61" s="151" t="s">
        <v>836</v>
      </c>
      <c r="B61" s="85" t="s">
        <v>837</v>
      </c>
      <c r="C61" s="85" t="s">
        <v>838</v>
      </c>
      <c r="D61" s="85" t="s">
        <v>599</v>
      </c>
      <c r="E61" s="152" t="s">
        <v>839</v>
      </c>
      <c r="F61" s="153" t="s">
        <v>614</v>
      </c>
      <c r="O61">
        <v>60</v>
      </c>
      <c r="P61" t="s">
        <v>837</v>
      </c>
      <c r="Q61">
        <v>19268000</v>
      </c>
      <c r="R61" t="s">
        <v>599</v>
      </c>
      <c r="S61">
        <v>2.7000000000000001E-3</v>
      </c>
      <c r="T61" t="s">
        <v>614</v>
      </c>
    </row>
    <row r="62" spans="1:20" x14ac:dyDescent="0.3">
      <c r="A62" s="151" t="s">
        <v>840</v>
      </c>
      <c r="B62" s="85" t="s">
        <v>841</v>
      </c>
      <c r="C62" s="85" t="s">
        <v>842</v>
      </c>
      <c r="D62" s="85" t="s">
        <v>599</v>
      </c>
      <c r="E62" s="152" t="s">
        <v>843</v>
      </c>
      <c r="F62" s="153" t="s">
        <v>601</v>
      </c>
      <c r="O62">
        <v>61</v>
      </c>
      <c r="P62" t="s">
        <v>841</v>
      </c>
      <c r="Q62">
        <v>18450494</v>
      </c>
      <c r="R62" t="s">
        <v>599</v>
      </c>
      <c r="S62">
        <v>2.5999999999999999E-3</v>
      </c>
      <c r="T62" t="s">
        <v>601</v>
      </c>
    </row>
    <row r="63" spans="1:20" x14ac:dyDescent="0.3">
      <c r="A63" s="151" t="s">
        <v>844</v>
      </c>
      <c r="B63" s="85" t="s">
        <v>845</v>
      </c>
      <c r="C63" s="85" t="s">
        <v>846</v>
      </c>
      <c r="D63" s="85" t="s">
        <v>599</v>
      </c>
      <c r="E63" s="152" t="s">
        <v>847</v>
      </c>
      <c r="F63" s="153" t="s">
        <v>677</v>
      </c>
      <c r="O63">
        <v>62</v>
      </c>
      <c r="P63" t="s">
        <v>845</v>
      </c>
      <c r="Q63">
        <v>18006407</v>
      </c>
      <c r="R63" t="s">
        <v>599</v>
      </c>
      <c r="S63">
        <v>2.5000000000000001E-3</v>
      </c>
      <c r="T63" t="s">
        <v>677</v>
      </c>
    </row>
    <row r="64" spans="1:20" x14ac:dyDescent="0.3">
      <c r="A64" s="151" t="s">
        <v>848</v>
      </c>
      <c r="B64" s="85" t="s">
        <v>849</v>
      </c>
      <c r="C64" s="85" t="s">
        <v>850</v>
      </c>
      <c r="D64" s="85" t="s">
        <v>621</v>
      </c>
      <c r="E64" s="152" t="s">
        <v>851</v>
      </c>
      <c r="F64" s="153" t="s">
        <v>628</v>
      </c>
      <c r="O64">
        <v>63</v>
      </c>
      <c r="P64" t="s">
        <v>849</v>
      </c>
      <c r="Q64">
        <v>17417500</v>
      </c>
      <c r="R64" t="s">
        <v>621</v>
      </c>
      <c r="S64">
        <v>2.3999999999999998E-3</v>
      </c>
      <c r="T64" t="s">
        <v>628</v>
      </c>
    </row>
    <row r="65" spans="1:20" x14ac:dyDescent="0.3">
      <c r="A65" s="151" t="s">
        <v>852</v>
      </c>
      <c r="B65" s="85" t="s">
        <v>853</v>
      </c>
      <c r="C65" s="85" t="s">
        <v>854</v>
      </c>
      <c r="D65" s="85" t="s">
        <v>585</v>
      </c>
      <c r="E65" s="152" t="s">
        <v>855</v>
      </c>
      <c r="F65" s="153" t="s">
        <v>587</v>
      </c>
      <c r="O65">
        <v>64</v>
      </c>
      <c r="P65" t="s">
        <v>853</v>
      </c>
      <c r="Q65">
        <v>16892500</v>
      </c>
      <c r="R65" t="s">
        <v>585</v>
      </c>
      <c r="S65">
        <v>2.3400000000000001E-3</v>
      </c>
      <c r="T65" t="s">
        <v>587</v>
      </c>
    </row>
    <row r="66" spans="1:20" x14ac:dyDescent="0.3">
      <c r="A66" s="151" t="s">
        <v>856</v>
      </c>
      <c r="B66" s="85" t="s">
        <v>857</v>
      </c>
      <c r="C66" s="85" t="s">
        <v>858</v>
      </c>
      <c r="D66" s="85" t="s">
        <v>599</v>
      </c>
      <c r="E66" s="152" t="s">
        <v>859</v>
      </c>
      <c r="F66" s="153" t="s">
        <v>677</v>
      </c>
      <c r="O66">
        <v>65</v>
      </c>
      <c r="P66" t="s">
        <v>857</v>
      </c>
      <c r="Q66">
        <v>16310431</v>
      </c>
      <c r="R66" t="s">
        <v>599</v>
      </c>
      <c r="S66">
        <v>2.3E-3</v>
      </c>
      <c r="T66" t="s">
        <v>677</v>
      </c>
    </row>
    <row r="67" spans="1:20" x14ac:dyDescent="0.3">
      <c r="A67" s="151" t="s">
        <v>860</v>
      </c>
      <c r="B67" s="85" t="s">
        <v>861</v>
      </c>
      <c r="C67" s="85" t="s">
        <v>862</v>
      </c>
      <c r="D67" s="85" t="s">
        <v>599</v>
      </c>
      <c r="E67" s="152" t="s">
        <v>863</v>
      </c>
      <c r="F67" s="153" t="s">
        <v>614</v>
      </c>
      <c r="O67">
        <v>66</v>
      </c>
      <c r="P67" t="s">
        <v>861</v>
      </c>
      <c r="Q67">
        <v>16259000</v>
      </c>
      <c r="R67" t="s">
        <v>599</v>
      </c>
      <c r="S67">
        <v>2.2000000000000001E-3</v>
      </c>
      <c r="T67" t="s">
        <v>614</v>
      </c>
    </row>
    <row r="68" spans="1:20" x14ac:dyDescent="0.3">
      <c r="A68" s="151" t="s">
        <v>864</v>
      </c>
      <c r="B68" s="85" t="s">
        <v>865</v>
      </c>
      <c r="C68" s="85" t="s">
        <v>866</v>
      </c>
      <c r="D68" s="85" t="s">
        <v>585</v>
      </c>
      <c r="E68" s="152" t="s">
        <v>863</v>
      </c>
      <c r="F68" s="153" t="s">
        <v>587</v>
      </c>
      <c r="O68">
        <v>67</v>
      </c>
      <c r="P68" t="s">
        <v>865</v>
      </c>
      <c r="Q68">
        <v>15945200</v>
      </c>
      <c r="R68" t="s">
        <v>585</v>
      </c>
      <c r="S68">
        <v>2.2000000000000001E-3</v>
      </c>
      <c r="T68" t="s">
        <v>587</v>
      </c>
    </row>
    <row r="69" spans="1:20" x14ac:dyDescent="0.3">
      <c r="A69" s="151" t="s">
        <v>867</v>
      </c>
      <c r="B69" s="85" t="s">
        <v>868</v>
      </c>
      <c r="C69" s="85" t="s">
        <v>869</v>
      </c>
      <c r="D69" s="85" t="s">
        <v>641</v>
      </c>
      <c r="E69" s="152" t="s">
        <v>863</v>
      </c>
      <c r="F69" s="153" t="s">
        <v>601</v>
      </c>
      <c r="O69">
        <v>68</v>
      </c>
      <c r="P69" t="s">
        <v>868</v>
      </c>
      <c r="Q69">
        <v>15806675</v>
      </c>
      <c r="R69" t="s">
        <v>641</v>
      </c>
      <c r="S69">
        <v>2.2000000000000001E-3</v>
      </c>
      <c r="T69" t="s">
        <v>601</v>
      </c>
    </row>
    <row r="70" spans="1:20" x14ac:dyDescent="0.3">
      <c r="A70" s="151" t="s">
        <v>870</v>
      </c>
      <c r="B70" s="85" t="s">
        <v>871</v>
      </c>
      <c r="C70" s="85" t="s">
        <v>872</v>
      </c>
      <c r="D70" s="85" t="s">
        <v>599</v>
      </c>
      <c r="E70" s="152" t="s">
        <v>873</v>
      </c>
      <c r="F70" s="153" t="s">
        <v>677</v>
      </c>
      <c r="O70">
        <v>69</v>
      </c>
      <c r="P70" t="s">
        <v>871</v>
      </c>
      <c r="Q70">
        <v>15473905</v>
      </c>
      <c r="R70" t="s">
        <v>599</v>
      </c>
      <c r="S70">
        <v>2.0999999999999999E-3</v>
      </c>
      <c r="T70" t="s">
        <v>677</v>
      </c>
    </row>
    <row r="71" spans="1:20" x14ac:dyDescent="0.3">
      <c r="A71" s="151" t="s">
        <v>874</v>
      </c>
      <c r="B71" s="85" t="s">
        <v>875</v>
      </c>
      <c r="C71" s="85" t="s">
        <v>876</v>
      </c>
      <c r="D71" s="85" t="s">
        <v>599</v>
      </c>
      <c r="E71" s="152" t="s">
        <v>873</v>
      </c>
      <c r="F71" s="153" t="s">
        <v>677</v>
      </c>
      <c r="O71">
        <v>70</v>
      </c>
      <c r="P71" t="s">
        <v>875</v>
      </c>
      <c r="Q71">
        <v>15405157</v>
      </c>
      <c r="R71" t="s">
        <v>599</v>
      </c>
      <c r="S71">
        <v>2.0999999999999999E-3</v>
      </c>
      <c r="T71" t="s">
        <v>677</v>
      </c>
    </row>
    <row r="72" spans="1:20" x14ac:dyDescent="0.3">
      <c r="A72" s="151" t="s">
        <v>877</v>
      </c>
      <c r="B72" s="85" t="s">
        <v>878</v>
      </c>
      <c r="C72" s="85" t="s">
        <v>879</v>
      </c>
      <c r="D72" s="85" t="s">
        <v>599</v>
      </c>
      <c r="E72" s="152" t="s">
        <v>880</v>
      </c>
      <c r="F72" s="153" t="s">
        <v>614</v>
      </c>
      <c r="O72">
        <v>71</v>
      </c>
      <c r="P72" t="s">
        <v>878</v>
      </c>
      <c r="Q72">
        <v>13606000</v>
      </c>
      <c r="R72" t="s">
        <v>599</v>
      </c>
      <c r="S72">
        <v>1.9E-3</v>
      </c>
      <c r="T72" t="s">
        <v>614</v>
      </c>
    </row>
    <row r="73" spans="1:20" x14ac:dyDescent="0.3">
      <c r="A73" s="151" t="s">
        <v>881</v>
      </c>
      <c r="B73" s="85" t="s">
        <v>882</v>
      </c>
      <c r="C73" s="85" t="s">
        <v>883</v>
      </c>
      <c r="D73" s="85" t="s">
        <v>884</v>
      </c>
      <c r="E73" s="152" t="s">
        <v>880</v>
      </c>
      <c r="F73" s="153" t="s">
        <v>885</v>
      </c>
      <c r="O73">
        <v>72</v>
      </c>
      <c r="P73" t="s">
        <v>882</v>
      </c>
      <c r="Q73">
        <v>13508715</v>
      </c>
      <c r="R73" t="s">
        <v>884</v>
      </c>
      <c r="S73">
        <v>1.9E-3</v>
      </c>
      <c r="T73" t="s">
        <v>885</v>
      </c>
    </row>
    <row r="74" spans="1:20" x14ac:dyDescent="0.3">
      <c r="A74" s="151" t="s">
        <v>886</v>
      </c>
      <c r="B74" s="85" t="s">
        <v>887</v>
      </c>
      <c r="C74" s="85" t="s">
        <v>888</v>
      </c>
      <c r="D74" s="85" t="s">
        <v>889</v>
      </c>
      <c r="E74" s="152" t="s">
        <v>890</v>
      </c>
      <c r="F74" s="153" t="s">
        <v>891</v>
      </c>
      <c r="O74">
        <v>73</v>
      </c>
      <c r="P74" t="s">
        <v>887</v>
      </c>
      <c r="Q74">
        <v>13061239</v>
      </c>
      <c r="R74" t="s">
        <v>889</v>
      </c>
      <c r="S74">
        <v>1.8E-3</v>
      </c>
      <c r="T74" t="s">
        <v>891</v>
      </c>
    </row>
    <row r="75" spans="1:20" x14ac:dyDescent="0.3">
      <c r="A75" s="151" t="s">
        <v>892</v>
      </c>
      <c r="B75" s="85" t="s">
        <v>893</v>
      </c>
      <c r="C75" s="85" t="s">
        <v>894</v>
      </c>
      <c r="D75" s="85" t="s">
        <v>599</v>
      </c>
      <c r="E75" s="152" t="s">
        <v>895</v>
      </c>
      <c r="F75" s="153" t="s">
        <v>677</v>
      </c>
      <c r="O75">
        <v>74</v>
      </c>
      <c r="P75" t="s">
        <v>893</v>
      </c>
      <c r="Q75">
        <v>11892934</v>
      </c>
      <c r="R75" t="s">
        <v>599</v>
      </c>
      <c r="S75">
        <v>1.6000000000000001E-3</v>
      </c>
      <c r="T75" t="s">
        <v>677</v>
      </c>
    </row>
    <row r="76" spans="1:20" x14ac:dyDescent="0.3">
      <c r="A76" s="151" t="s">
        <v>896</v>
      </c>
      <c r="B76" s="85" t="s">
        <v>897</v>
      </c>
      <c r="C76" s="85" t="s">
        <v>898</v>
      </c>
      <c r="D76" s="85" t="s">
        <v>599</v>
      </c>
      <c r="E76" s="152" t="s">
        <v>895</v>
      </c>
      <c r="F76" s="153" t="s">
        <v>633</v>
      </c>
      <c r="O76">
        <v>75</v>
      </c>
      <c r="P76" t="s">
        <v>897</v>
      </c>
      <c r="Q76">
        <v>11410651</v>
      </c>
      <c r="R76" t="s">
        <v>599</v>
      </c>
      <c r="S76">
        <v>1.6000000000000001E-3</v>
      </c>
      <c r="T76" t="s">
        <v>633</v>
      </c>
    </row>
    <row r="77" spans="1:20" x14ac:dyDescent="0.3">
      <c r="A77" s="151" t="s">
        <v>899</v>
      </c>
      <c r="B77" s="85" t="s">
        <v>900</v>
      </c>
      <c r="C77" s="85" t="s">
        <v>901</v>
      </c>
      <c r="D77" s="85" t="s">
        <v>621</v>
      </c>
      <c r="E77" s="152" t="s">
        <v>895</v>
      </c>
      <c r="F77" s="153" t="s">
        <v>628</v>
      </c>
      <c r="O77">
        <v>76</v>
      </c>
      <c r="P77" t="s">
        <v>900</v>
      </c>
      <c r="Q77">
        <v>11237160</v>
      </c>
      <c r="R77" t="s">
        <v>621</v>
      </c>
      <c r="S77">
        <v>1.6000000000000001E-3</v>
      </c>
      <c r="T77" t="s">
        <v>628</v>
      </c>
    </row>
    <row r="78" spans="1:20" x14ac:dyDescent="0.3">
      <c r="A78" s="151" t="s">
        <v>902</v>
      </c>
      <c r="B78" s="85" t="s">
        <v>903</v>
      </c>
      <c r="C78" s="85" t="s">
        <v>904</v>
      </c>
      <c r="D78" s="85" t="s">
        <v>905</v>
      </c>
      <c r="E78" s="152" t="s">
        <v>895</v>
      </c>
      <c r="F78" s="153" t="s">
        <v>643</v>
      </c>
      <c r="O78">
        <v>77</v>
      </c>
      <c r="P78" t="s">
        <v>903</v>
      </c>
      <c r="Q78">
        <v>11210064</v>
      </c>
      <c r="R78" t="s">
        <v>905</v>
      </c>
      <c r="S78">
        <v>1.6000000000000001E-3</v>
      </c>
      <c r="T78" t="s">
        <v>643</v>
      </c>
    </row>
    <row r="79" spans="1:20" x14ac:dyDescent="0.3">
      <c r="A79" s="151" t="s">
        <v>906</v>
      </c>
      <c r="B79" s="85" t="s">
        <v>907</v>
      </c>
      <c r="C79" s="85" t="s">
        <v>908</v>
      </c>
      <c r="D79" s="85" t="s">
        <v>599</v>
      </c>
      <c r="E79" s="152" t="s">
        <v>909</v>
      </c>
      <c r="F79" s="153" t="s">
        <v>614</v>
      </c>
      <c r="O79">
        <v>78</v>
      </c>
      <c r="P79" t="s">
        <v>907</v>
      </c>
      <c r="Q79">
        <v>11123000</v>
      </c>
      <c r="R79" t="s">
        <v>599</v>
      </c>
      <c r="S79">
        <v>1.5E-3</v>
      </c>
      <c r="T79" t="s">
        <v>614</v>
      </c>
    </row>
    <row r="80" spans="1:20" x14ac:dyDescent="0.3">
      <c r="A80" s="151" t="s">
        <v>910</v>
      </c>
      <c r="B80" s="85" t="s">
        <v>911</v>
      </c>
      <c r="C80" s="85" t="s">
        <v>912</v>
      </c>
      <c r="D80" s="85" t="s">
        <v>641</v>
      </c>
      <c r="E80" s="152" t="s">
        <v>909</v>
      </c>
      <c r="F80" s="153" t="s">
        <v>643</v>
      </c>
      <c r="O80">
        <v>79</v>
      </c>
      <c r="P80" t="s">
        <v>911</v>
      </c>
      <c r="Q80">
        <v>10996891</v>
      </c>
      <c r="R80" t="s">
        <v>641</v>
      </c>
      <c r="S80">
        <v>1.5E-3</v>
      </c>
      <c r="T80" t="s">
        <v>643</v>
      </c>
    </row>
    <row r="81" spans="1:20" x14ac:dyDescent="0.3">
      <c r="A81" s="151" t="s">
        <v>913</v>
      </c>
      <c r="B81" s="85" t="s">
        <v>914</v>
      </c>
      <c r="C81" s="85" t="s">
        <v>915</v>
      </c>
      <c r="D81" s="85" t="s">
        <v>774</v>
      </c>
      <c r="E81" s="152" t="s">
        <v>909</v>
      </c>
      <c r="F81" s="153" t="s">
        <v>601</v>
      </c>
      <c r="O81">
        <v>80</v>
      </c>
      <c r="P81" t="s">
        <v>914</v>
      </c>
      <c r="Q81">
        <v>10992589</v>
      </c>
      <c r="R81" t="s">
        <v>774</v>
      </c>
      <c r="S81">
        <v>1.5E-3</v>
      </c>
      <c r="T81" t="s">
        <v>601</v>
      </c>
    </row>
    <row r="82" spans="1:20" x14ac:dyDescent="0.3">
      <c r="A82" s="151" t="s">
        <v>916</v>
      </c>
      <c r="B82" s="85" t="s">
        <v>917</v>
      </c>
      <c r="C82" s="85" t="s">
        <v>918</v>
      </c>
      <c r="D82" s="85" t="s">
        <v>919</v>
      </c>
      <c r="E82" s="152" t="s">
        <v>909</v>
      </c>
      <c r="F82" s="153" t="s">
        <v>697</v>
      </c>
      <c r="O82">
        <v>81</v>
      </c>
      <c r="P82" t="s">
        <v>917</v>
      </c>
      <c r="Q82">
        <v>10982754</v>
      </c>
      <c r="R82" t="s">
        <v>919</v>
      </c>
      <c r="S82">
        <v>1.5E-3</v>
      </c>
      <c r="T82" t="s">
        <v>697</v>
      </c>
    </row>
    <row r="83" spans="1:20" x14ac:dyDescent="0.3">
      <c r="A83" s="151" t="s">
        <v>920</v>
      </c>
      <c r="B83" s="85" t="s">
        <v>921</v>
      </c>
      <c r="C83" s="85" t="s">
        <v>922</v>
      </c>
      <c r="D83" s="85" t="s">
        <v>599</v>
      </c>
      <c r="E83" s="152" t="s">
        <v>909</v>
      </c>
      <c r="F83" s="153" t="s">
        <v>633</v>
      </c>
      <c r="O83">
        <v>82</v>
      </c>
      <c r="P83" t="s">
        <v>921</v>
      </c>
      <c r="Q83">
        <v>10911819</v>
      </c>
      <c r="R83" t="s">
        <v>599</v>
      </c>
      <c r="S83">
        <v>1.5E-3</v>
      </c>
      <c r="T83" t="s">
        <v>633</v>
      </c>
    </row>
    <row r="84" spans="1:20" x14ac:dyDescent="0.3">
      <c r="A84" s="151" t="s">
        <v>923</v>
      </c>
      <c r="B84" s="85" t="s">
        <v>924</v>
      </c>
      <c r="C84" s="85" t="s">
        <v>925</v>
      </c>
      <c r="D84" s="85" t="s">
        <v>926</v>
      </c>
      <c r="E84" s="152" t="s">
        <v>909</v>
      </c>
      <c r="F84" s="153" t="s">
        <v>697</v>
      </c>
      <c r="O84">
        <v>83</v>
      </c>
      <c r="P84" t="s">
        <v>924</v>
      </c>
      <c r="Q84">
        <v>10628972</v>
      </c>
      <c r="R84" t="s">
        <v>926</v>
      </c>
      <c r="S84">
        <v>1.5E-3</v>
      </c>
      <c r="T84" t="s">
        <v>697</v>
      </c>
    </row>
    <row r="85" spans="1:20" x14ac:dyDescent="0.3">
      <c r="A85" s="151" t="s">
        <v>927</v>
      </c>
      <c r="B85" s="85" t="s">
        <v>928</v>
      </c>
      <c r="C85" s="85" t="s">
        <v>929</v>
      </c>
      <c r="D85" s="85" t="s">
        <v>686</v>
      </c>
      <c r="E85" s="152" t="s">
        <v>909</v>
      </c>
      <c r="F85" s="153" t="s">
        <v>930</v>
      </c>
      <c r="O85">
        <v>84</v>
      </c>
      <c r="P85" t="s">
        <v>928</v>
      </c>
      <c r="Q85">
        <v>10528477</v>
      </c>
      <c r="R85" t="s">
        <v>686</v>
      </c>
      <c r="S85">
        <v>1.5E-3</v>
      </c>
      <c r="T85" t="s">
        <v>930</v>
      </c>
    </row>
    <row r="86" spans="1:20" x14ac:dyDescent="0.3">
      <c r="A86" s="151" t="s">
        <v>931</v>
      </c>
      <c r="B86" s="85" t="s">
        <v>932</v>
      </c>
      <c r="C86" s="85" t="s">
        <v>933</v>
      </c>
      <c r="D86" s="85" t="s">
        <v>905</v>
      </c>
      <c r="E86" s="152" t="s">
        <v>909</v>
      </c>
      <c r="F86" s="153" t="s">
        <v>643</v>
      </c>
      <c r="O86">
        <v>85</v>
      </c>
      <c r="P86" t="s">
        <v>932</v>
      </c>
      <c r="Q86">
        <v>10477800</v>
      </c>
      <c r="R86" t="s">
        <v>905</v>
      </c>
      <c r="S86">
        <v>1.5E-3</v>
      </c>
      <c r="T86" t="s">
        <v>643</v>
      </c>
    </row>
    <row r="87" spans="1:20" x14ac:dyDescent="0.3">
      <c r="A87" s="151" t="s">
        <v>934</v>
      </c>
      <c r="B87" s="85" t="s">
        <v>935</v>
      </c>
      <c r="C87" s="85" t="s">
        <v>936</v>
      </c>
      <c r="D87" s="85" t="s">
        <v>641</v>
      </c>
      <c r="E87" s="152" t="s">
        <v>937</v>
      </c>
      <c r="F87" s="153" t="s">
        <v>601</v>
      </c>
      <c r="O87">
        <v>86</v>
      </c>
      <c r="P87" t="s">
        <v>935</v>
      </c>
      <c r="Q87">
        <v>10378267</v>
      </c>
      <c r="R87" t="s">
        <v>641</v>
      </c>
      <c r="S87">
        <v>1.4E-3</v>
      </c>
      <c r="T87" t="s">
        <v>601</v>
      </c>
    </row>
    <row r="88" spans="1:20" x14ac:dyDescent="0.3">
      <c r="A88" s="151" t="s">
        <v>938</v>
      </c>
      <c r="B88" s="85" t="s">
        <v>939</v>
      </c>
      <c r="C88" s="85" t="s">
        <v>940</v>
      </c>
      <c r="D88" s="85" t="s">
        <v>599</v>
      </c>
      <c r="E88" s="152" t="s">
        <v>937</v>
      </c>
      <c r="F88" s="153" t="s">
        <v>633</v>
      </c>
      <c r="O88">
        <v>87</v>
      </c>
      <c r="P88" t="s">
        <v>939</v>
      </c>
      <c r="Q88">
        <v>10315244</v>
      </c>
      <c r="R88" t="s">
        <v>599</v>
      </c>
      <c r="S88">
        <v>1.4E-3</v>
      </c>
      <c r="T88" t="s">
        <v>633</v>
      </c>
    </row>
    <row r="89" spans="1:20" x14ac:dyDescent="0.3">
      <c r="A89" s="151" t="s">
        <v>941</v>
      </c>
      <c r="B89" s="85" t="s">
        <v>942</v>
      </c>
      <c r="C89" s="85" t="s">
        <v>943</v>
      </c>
      <c r="D89" s="85" t="s">
        <v>663</v>
      </c>
      <c r="E89" s="152" t="s">
        <v>937</v>
      </c>
      <c r="F89" s="153" t="s">
        <v>643</v>
      </c>
      <c r="O89">
        <v>88</v>
      </c>
      <c r="P89" t="s">
        <v>942</v>
      </c>
      <c r="Q89">
        <v>9849000</v>
      </c>
      <c r="R89" t="s">
        <v>663</v>
      </c>
      <c r="S89">
        <v>1.4E-3</v>
      </c>
      <c r="T89" t="s">
        <v>643</v>
      </c>
    </row>
    <row r="90" spans="1:20" x14ac:dyDescent="0.3">
      <c r="A90" s="151" t="s">
        <v>944</v>
      </c>
      <c r="B90" s="85" t="s">
        <v>945</v>
      </c>
      <c r="C90" s="85" t="s">
        <v>946</v>
      </c>
      <c r="D90" s="85" t="s">
        <v>599</v>
      </c>
      <c r="E90" s="152" t="s">
        <v>937</v>
      </c>
      <c r="F90" s="153" t="s">
        <v>677</v>
      </c>
      <c r="O90">
        <v>89</v>
      </c>
      <c r="P90" t="s">
        <v>945</v>
      </c>
      <c r="Q90">
        <v>9823827</v>
      </c>
      <c r="R90" t="s">
        <v>599</v>
      </c>
      <c r="S90">
        <v>1.4E-3</v>
      </c>
      <c r="T90" t="s">
        <v>677</v>
      </c>
    </row>
    <row r="91" spans="1:20" x14ac:dyDescent="0.3">
      <c r="A91" s="151" t="s">
        <v>947</v>
      </c>
      <c r="B91" s="85" t="s">
        <v>948</v>
      </c>
      <c r="C91" s="85" t="s">
        <v>949</v>
      </c>
      <c r="D91" s="85" t="s">
        <v>810</v>
      </c>
      <c r="E91" s="152" t="s">
        <v>950</v>
      </c>
      <c r="F91" s="153" t="s">
        <v>628</v>
      </c>
      <c r="O91">
        <v>90</v>
      </c>
      <c r="P91" t="s">
        <v>948</v>
      </c>
      <c r="Q91">
        <v>9753627</v>
      </c>
      <c r="R91" t="s">
        <v>810</v>
      </c>
      <c r="S91">
        <v>1.2999999999999999E-3</v>
      </c>
      <c r="T91" t="s">
        <v>628</v>
      </c>
    </row>
    <row r="92" spans="1:20" x14ac:dyDescent="0.3">
      <c r="A92" s="151" t="s">
        <v>951</v>
      </c>
      <c r="B92" s="85" t="s">
        <v>952</v>
      </c>
      <c r="C92" s="85" t="s">
        <v>953</v>
      </c>
      <c r="D92" s="85" t="s">
        <v>621</v>
      </c>
      <c r="E92" s="152" t="s">
        <v>950</v>
      </c>
      <c r="F92" s="153" t="s">
        <v>601</v>
      </c>
      <c r="O92">
        <v>91</v>
      </c>
      <c r="P92" t="s">
        <v>952</v>
      </c>
      <c r="Q92">
        <v>9593000</v>
      </c>
      <c r="R92" t="s">
        <v>621</v>
      </c>
      <c r="S92">
        <v>1.2999999999999999E-3</v>
      </c>
      <c r="T92" t="s">
        <v>601</v>
      </c>
    </row>
    <row r="93" spans="1:20" x14ac:dyDescent="0.3">
      <c r="A93" s="151" t="s">
        <v>954</v>
      </c>
      <c r="B93" s="85" t="s">
        <v>955</v>
      </c>
      <c r="C93" s="85" t="s">
        <v>956</v>
      </c>
      <c r="D93" s="85" t="s">
        <v>599</v>
      </c>
      <c r="E93" s="152" t="s">
        <v>950</v>
      </c>
      <c r="F93" s="153" t="s">
        <v>614</v>
      </c>
      <c r="O93">
        <v>92</v>
      </c>
      <c r="P93" t="s">
        <v>955</v>
      </c>
      <c r="Q93">
        <v>9577000</v>
      </c>
      <c r="R93" t="s">
        <v>599</v>
      </c>
      <c r="S93">
        <v>1.2999999999999999E-3</v>
      </c>
      <c r="T93" t="s">
        <v>614</v>
      </c>
    </row>
    <row r="94" spans="1:20" x14ac:dyDescent="0.3">
      <c r="A94" s="151" t="s">
        <v>957</v>
      </c>
      <c r="B94" s="85" t="s">
        <v>958</v>
      </c>
      <c r="C94" s="85" t="s">
        <v>959</v>
      </c>
      <c r="D94" s="85" t="s">
        <v>621</v>
      </c>
      <c r="E94" s="152" t="s">
        <v>950</v>
      </c>
      <c r="F94" s="153" t="s">
        <v>960</v>
      </c>
      <c r="O94">
        <v>93</v>
      </c>
      <c r="P94" t="s">
        <v>958</v>
      </c>
      <c r="Q94">
        <v>9481000</v>
      </c>
      <c r="R94" t="s">
        <v>621</v>
      </c>
      <c r="S94">
        <v>1.2999999999999999E-3</v>
      </c>
      <c r="T94" t="s">
        <v>960</v>
      </c>
    </row>
    <row r="95" spans="1:20" x14ac:dyDescent="0.3">
      <c r="A95" s="151" t="s">
        <v>961</v>
      </c>
      <c r="B95" s="85" t="s">
        <v>962</v>
      </c>
      <c r="C95" s="85" t="s">
        <v>963</v>
      </c>
      <c r="D95" s="85" t="s">
        <v>641</v>
      </c>
      <c r="E95" s="152" t="s">
        <v>964</v>
      </c>
      <c r="F95" s="153" t="s">
        <v>643</v>
      </c>
      <c r="O95">
        <v>94</v>
      </c>
      <c r="P95" t="s">
        <v>962</v>
      </c>
      <c r="Q95">
        <v>8725111</v>
      </c>
      <c r="R95" t="s">
        <v>641</v>
      </c>
      <c r="S95">
        <v>1.1999999999999999E-3</v>
      </c>
      <c r="T95" t="s">
        <v>643</v>
      </c>
    </row>
    <row r="96" spans="1:20" x14ac:dyDescent="0.3">
      <c r="A96" s="151" t="s">
        <v>965</v>
      </c>
      <c r="B96" s="85" t="s">
        <v>966</v>
      </c>
      <c r="C96" s="85" t="s">
        <v>967</v>
      </c>
      <c r="D96" s="85" t="s">
        <v>621</v>
      </c>
      <c r="E96" s="152" t="s">
        <v>964</v>
      </c>
      <c r="F96" s="153" t="s">
        <v>968</v>
      </c>
      <c r="O96">
        <v>95</v>
      </c>
      <c r="P96" t="s">
        <v>966</v>
      </c>
      <c r="Q96">
        <v>8579747</v>
      </c>
      <c r="R96" t="s">
        <v>621</v>
      </c>
      <c r="S96">
        <v>1.1999999999999999E-3</v>
      </c>
      <c r="T96" t="s">
        <v>968</v>
      </c>
    </row>
    <row r="97" spans="1:20" x14ac:dyDescent="0.3">
      <c r="A97" s="151" t="s">
        <v>969</v>
      </c>
      <c r="B97" s="85" t="s">
        <v>970</v>
      </c>
      <c r="C97" s="85" t="s">
        <v>971</v>
      </c>
      <c r="D97" s="85" t="s">
        <v>621</v>
      </c>
      <c r="E97" s="152" t="s">
        <v>964</v>
      </c>
      <c r="F97" s="153" t="s">
        <v>601</v>
      </c>
      <c r="O97">
        <v>96</v>
      </c>
      <c r="P97" t="s">
        <v>970</v>
      </c>
      <c r="Q97">
        <v>8354000</v>
      </c>
      <c r="R97" t="s">
        <v>621</v>
      </c>
      <c r="S97">
        <v>1.1999999999999999E-3</v>
      </c>
      <c r="T97" t="s">
        <v>601</v>
      </c>
    </row>
    <row r="98" spans="1:20" x14ac:dyDescent="0.3">
      <c r="A98" s="151" t="s">
        <v>972</v>
      </c>
      <c r="B98" s="85" t="s">
        <v>973</v>
      </c>
      <c r="C98" s="85" t="s">
        <v>974</v>
      </c>
      <c r="D98" s="85" t="s">
        <v>810</v>
      </c>
      <c r="E98" s="152" t="s">
        <v>975</v>
      </c>
      <c r="F98" s="153" t="s">
        <v>976</v>
      </c>
      <c r="O98">
        <v>97</v>
      </c>
      <c r="P98" t="s">
        <v>973</v>
      </c>
      <c r="Q98">
        <v>8309400</v>
      </c>
      <c r="R98" t="s">
        <v>810</v>
      </c>
      <c r="S98">
        <v>1.1000000000000001E-3</v>
      </c>
      <c r="T98" t="s">
        <v>976</v>
      </c>
    </row>
    <row r="99" spans="1:20" x14ac:dyDescent="0.3">
      <c r="A99" s="151" t="s">
        <v>977</v>
      </c>
      <c r="B99" s="85" t="s">
        <v>978</v>
      </c>
      <c r="C99" s="85" t="s">
        <v>979</v>
      </c>
      <c r="D99" s="85" t="s">
        <v>686</v>
      </c>
      <c r="E99" s="152" t="s">
        <v>975</v>
      </c>
      <c r="F99" s="153" t="s">
        <v>968</v>
      </c>
      <c r="O99">
        <v>98</v>
      </c>
      <c r="P99" t="s">
        <v>978</v>
      </c>
      <c r="Q99">
        <v>8211700</v>
      </c>
      <c r="R99" t="s">
        <v>686</v>
      </c>
      <c r="S99">
        <v>1.1000000000000001E-3</v>
      </c>
      <c r="T99" t="s">
        <v>968</v>
      </c>
    </row>
    <row r="100" spans="1:20" x14ac:dyDescent="0.3">
      <c r="A100" s="151" t="s">
        <v>980</v>
      </c>
      <c r="B100" s="85" t="s">
        <v>981</v>
      </c>
      <c r="C100" s="85" t="s">
        <v>982</v>
      </c>
      <c r="D100" s="85" t="s">
        <v>681</v>
      </c>
      <c r="E100" s="152" t="s">
        <v>983</v>
      </c>
      <c r="F100" s="153" t="s">
        <v>643</v>
      </c>
      <c r="O100">
        <v>99</v>
      </c>
      <c r="P100" t="s">
        <v>981</v>
      </c>
      <c r="Q100">
        <v>7398500</v>
      </c>
      <c r="R100" t="s">
        <v>681</v>
      </c>
      <c r="S100">
        <v>1.0200000000000001E-3</v>
      </c>
      <c r="T100" t="s">
        <v>643</v>
      </c>
    </row>
    <row r="101" spans="1:20" x14ac:dyDescent="0.3">
      <c r="A101" s="151" t="s">
        <v>984</v>
      </c>
      <c r="B101" s="85" t="s">
        <v>985</v>
      </c>
      <c r="C101" s="85" t="s">
        <v>986</v>
      </c>
      <c r="D101" s="85" t="s">
        <v>663</v>
      </c>
      <c r="E101" s="152" t="s">
        <v>987</v>
      </c>
      <c r="F101" s="153" t="s">
        <v>601</v>
      </c>
      <c r="O101">
        <v>100</v>
      </c>
      <c r="P101" t="s">
        <v>985</v>
      </c>
      <c r="Q101">
        <v>7264100</v>
      </c>
      <c r="R101" t="s">
        <v>663</v>
      </c>
      <c r="S101">
        <v>1E-3</v>
      </c>
      <c r="T101" t="s">
        <v>601</v>
      </c>
    </row>
    <row r="102" spans="1:20" x14ac:dyDescent="0.3">
      <c r="A102" s="151" t="s">
        <v>988</v>
      </c>
      <c r="B102" s="85" t="s">
        <v>989</v>
      </c>
      <c r="C102" s="85" t="s">
        <v>990</v>
      </c>
      <c r="D102" s="85" t="s">
        <v>905</v>
      </c>
      <c r="E102" s="152" t="s">
        <v>987</v>
      </c>
      <c r="F102" s="153" t="s">
        <v>601</v>
      </c>
      <c r="O102">
        <v>101</v>
      </c>
      <c r="P102" t="s">
        <v>989</v>
      </c>
      <c r="Q102">
        <v>7245677</v>
      </c>
      <c r="R102" t="s">
        <v>905</v>
      </c>
      <c r="S102">
        <v>1E-3</v>
      </c>
      <c r="T102" t="s">
        <v>601</v>
      </c>
    </row>
    <row r="103" spans="1:20" x14ac:dyDescent="0.3">
      <c r="A103" s="151" t="s">
        <v>991</v>
      </c>
      <c r="B103" s="85" t="s">
        <v>992</v>
      </c>
      <c r="C103" s="85" t="s">
        <v>993</v>
      </c>
      <c r="D103" s="85" t="s">
        <v>599</v>
      </c>
      <c r="E103" s="152" t="s">
        <v>994</v>
      </c>
      <c r="F103" s="153" t="s">
        <v>614</v>
      </c>
      <c r="O103">
        <v>102</v>
      </c>
      <c r="P103" t="s">
        <v>992</v>
      </c>
      <c r="Q103">
        <v>7171000</v>
      </c>
      <c r="R103" t="s">
        <v>599</v>
      </c>
      <c r="S103">
        <v>9.8999999999999999E-4</v>
      </c>
      <c r="T103" t="s">
        <v>614</v>
      </c>
    </row>
    <row r="104" spans="1:20" x14ac:dyDescent="0.3">
      <c r="A104" s="151" t="s">
        <v>995</v>
      </c>
      <c r="B104" s="85" t="s">
        <v>996</v>
      </c>
      <c r="C104" s="85" t="s">
        <v>997</v>
      </c>
      <c r="D104" s="85" t="s">
        <v>774</v>
      </c>
      <c r="E104" s="152" t="s">
        <v>994</v>
      </c>
      <c r="F104" s="153" t="s">
        <v>643</v>
      </c>
      <c r="O104">
        <v>103</v>
      </c>
      <c r="P104" t="s">
        <v>996</v>
      </c>
      <c r="Q104">
        <v>7146759</v>
      </c>
      <c r="R104" t="s">
        <v>774</v>
      </c>
      <c r="S104">
        <v>9.8999999999999999E-4</v>
      </c>
      <c r="T104" t="s">
        <v>643</v>
      </c>
    </row>
    <row r="105" spans="1:20" x14ac:dyDescent="0.3">
      <c r="A105" s="151" t="s">
        <v>998</v>
      </c>
      <c r="B105" s="85" t="s">
        <v>999</v>
      </c>
      <c r="C105" s="85" t="s">
        <v>1000</v>
      </c>
      <c r="D105" s="85" t="s">
        <v>1001</v>
      </c>
      <c r="E105" s="152" t="s">
        <v>1002</v>
      </c>
      <c r="F105" s="153" t="s">
        <v>601</v>
      </c>
      <c r="O105">
        <v>104</v>
      </c>
      <c r="P105" t="s">
        <v>999</v>
      </c>
      <c r="Q105">
        <v>7003406</v>
      </c>
      <c r="R105" t="s">
        <v>1001</v>
      </c>
      <c r="S105">
        <v>9.7000000000000005E-4</v>
      </c>
      <c r="T105" t="s">
        <v>601</v>
      </c>
    </row>
    <row r="106" spans="1:20" x14ac:dyDescent="0.3">
      <c r="A106" s="151" t="s">
        <v>1003</v>
      </c>
      <c r="B106" s="85" t="s">
        <v>1004</v>
      </c>
      <c r="C106" s="85" t="s">
        <v>1005</v>
      </c>
      <c r="D106" s="85" t="s">
        <v>599</v>
      </c>
      <c r="E106" s="152" t="s">
        <v>1006</v>
      </c>
      <c r="F106" s="153" t="s">
        <v>793</v>
      </c>
      <c r="O106">
        <v>105</v>
      </c>
      <c r="P106" t="s">
        <v>1004</v>
      </c>
      <c r="Q106">
        <v>6802000</v>
      </c>
      <c r="R106" t="s">
        <v>599</v>
      </c>
      <c r="S106">
        <v>9.3999999999999997E-4</v>
      </c>
      <c r="T106" t="s">
        <v>793</v>
      </c>
    </row>
    <row r="107" spans="1:20" x14ac:dyDescent="0.3">
      <c r="A107" s="151" t="s">
        <v>1007</v>
      </c>
      <c r="B107" s="85" t="s">
        <v>1008</v>
      </c>
      <c r="C107" s="85" t="s">
        <v>1009</v>
      </c>
      <c r="D107" s="85" t="s">
        <v>599</v>
      </c>
      <c r="E107" s="152" t="s">
        <v>1010</v>
      </c>
      <c r="F107" s="153" t="s">
        <v>614</v>
      </c>
      <c r="O107">
        <v>106</v>
      </c>
      <c r="P107" t="s">
        <v>1008</v>
      </c>
      <c r="Q107">
        <v>6738000</v>
      </c>
      <c r="R107" t="s">
        <v>599</v>
      </c>
      <c r="S107">
        <v>9.3000000000000005E-4</v>
      </c>
      <c r="T107" t="s">
        <v>614</v>
      </c>
    </row>
    <row r="108" spans="1:20" x14ac:dyDescent="0.3">
      <c r="A108" s="151" t="s">
        <v>1011</v>
      </c>
      <c r="B108" s="85" t="s">
        <v>1012</v>
      </c>
      <c r="C108" s="85" t="s">
        <v>1013</v>
      </c>
      <c r="D108" s="85" t="s">
        <v>585</v>
      </c>
      <c r="E108" s="152" t="s">
        <v>1014</v>
      </c>
      <c r="F108" s="153" t="s">
        <v>587</v>
      </c>
      <c r="O108">
        <v>107</v>
      </c>
      <c r="P108" t="s">
        <v>1012</v>
      </c>
      <c r="Q108">
        <v>6698310</v>
      </c>
      <c r="R108" t="s">
        <v>585</v>
      </c>
      <c r="S108">
        <v>9.2699999999999998E-4</v>
      </c>
      <c r="T108" t="s">
        <v>587</v>
      </c>
    </row>
    <row r="109" spans="1:20" x14ac:dyDescent="0.3">
      <c r="A109" s="151" t="s">
        <v>1015</v>
      </c>
      <c r="B109" s="85" t="s">
        <v>1016</v>
      </c>
      <c r="C109" s="85" t="s">
        <v>1017</v>
      </c>
      <c r="D109" s="85" t="s">
        <v>1018</v>
      </c>
      <c r="E109" s="152" t="s">
        <v>1019</v>
      </c>
      <c r="F109" s="153" t="s">
        <v>601</v>
      </c>
      <c r="O109">
        <v>108</v>
      </c>
      <c r="P109" t="s">
        <v>1016</v>
      </c>
      <c r="Q109">
        <v>6401240</v>
      </c>
      <c r="R109" t="s">
        <v>1018</v>
      </c>
      <c r="S109">
        <v>8.8999999999999995E-4</v>
      </c>
      <c r="T109" t="s">
        <v>601</v>
      </c>
    </row>
    <row r="110" spans="1:20" x14ac:dyDescent="0.3">
      <c r="A110" s="151" t="s">
        <v>1020</v>
      </c>
      <c r="B110" s="85" t="s">
        <v>1021</v>
      </c>
      <c r="C110" s="85" t="s">
        <v>1022</v>
      </c>
      <c r="D110" s="85" t="s">
        <v>599</v>
      </c>
      <c r="E110" s="152" t="s">
        <v>1023</v>
      </c>
      <c r="F110" s="153" t="s">
        <v>614</v>
      </c>
      <c r="O110">
        <v>109</v>
      </c>
      <c r="P110" t="s">
        <v>1021</v>
      </c>
      <c r="Q110">
        <v>6319000</v>
      </c>
      <c r="R110" t="s">
        <v>599</v>
      </c>
      <c r="S110">
        <v>8.7000000000000001E-4</v>
      </c>
      <c r="T110" t="s">
        <v>614</v>
      </c>
    </row>
    <row r="111" spans="1:20" x14ac:dyDescent="0.3">
      <c r="A111" s="151" t="s">
        <v>1024</v>
      </c>
      <c r="B111" s="85" t="s">
        <v>1025</v>
      </c>
      <c r="C111" s="85" t="s">
        <v>1026</v>
      </c>
      <c r="D111" s="85" t="s">
        <v>599</v>
      </c>
      <c r="E111" s="152" t="s">
        <v>1023</v>
      </c>
      <c r="F111" s="153" t="s">
        <v>614</v>
      </c>
      <c r="O111">
        <v>110</v>
      </c>
      <c r="P111" t="s">
        <v>1025</v>
      </c>
      <c r="Q111">
        <v>6317000</v>
      </c>
      <c r="R111" t="s">
        <v>599</v>
      </c>
      <c r="S111">
        <v>8.7000000000000001E-4</v>
      </c>
      <c r="T111" t="s">
        <v>614</v>
      </c>
    </row>
    <row r="112" spans="1:20" x14ac:dyDescent="0.3">
      <c r="A112" s="151" t="s">
        <v>1027</v>
      </c>
      <c r="B112" s="85" t="s">
        <v>1028</v>
      </c>
      <c r="C112" s="85" t="s">
        <v>1029</v>
      </c>
      <c r="D112" s="85" t="s">
        <v>1030</v>
      </c>
      <c r="E112" s="152" t="s">
        <v>1031</v>
      </c>
      <c r="F112" s="153" t="s">
        <v>601</v>
      </c>
      <c r="O112">
        <v>111</v>
      </c>
      <c r="P112" t="s">
        <v>1028</v>
      </c>
      <c r="Q112">
        <v>6134270</v>
      </c>
      <c r="R112" t="s">
        <v>1030</v>
      </c>
      <c r="S112">
        <v>8.4999999999999995E-4</v>
      </c>
      <c r="T112" t="s">
        <v>601</v>
      </c>
    </row>
    <row r="113" spans="1:20" x14ac:dyDescent="0.3">
      <c r="A113" s="151" t="s">
        <v>1032</v>
      </c>
      <c r="B113" s="85" t="s">
        <v>1033</v>
      </c>
      <c r="C113" s="85" t="s">
        <v>1034</v>
      </c>
      <c r="D113" s="85" t="s">
        <v>621</v>
      </c>
      <c r="E113" s="152" t="s">
        <v>1035</v>
      </c>
      <c r="F113" s="153" t="s">
        <v>601</v>
      </c>
      <c r="O113">
        <v>112</v>
      </c>
      <c r="P113" t="s">
        <v>1033</v>
      </c>
      <c r="Q113">
        <v>5895100</v>
      </c>
      <c r="R113" t="s">
        <v>621</v>
      </c>
      <c r="S113">
        <v>8.1999999999999998E-4</v>
      </c>
      <c r="T113" t="s">
        <v>601</v>
      </c>
    </row>
    <row r="114" spans="1:20" x14ac:dyDescent="0.3">
      <c r="A114" s="151" t="s">
        <v>1036</v>
      </c>
      <c r="B114" s="85" t="s">
        <v>1037</v>
      </c>
      <c r="C114" s="85" t="s">
        <v>1038</v>
      </c>
      <c r="D114" s="85" t="s">
        <v>621</v>
      </c>
      <c r="E114" s="152" t="s">
        <v>1039</v>
      </c>
      <c r="F114" s="153" t="s">
        <v>960</v>
      </c>
      <c r="O114">
        <v>113</v>
      </c>
      <c r="P114" t="s">
        <v>1037</v>
      </c>
      <c r="Q114">
        <v>5659715</v>
      </c>
      <c r="R114" t="s">
        <v>621</v>
      </c>
      <c r="S114">
        <v>7.7999999999999999E-4</v>
      </c>
      <c r="T114" t="s">
        <v>960</v>
      </c>
    </row>
    <row r="115" spans="1:20" x14ac:dyDescent="0.3">
      <c r="A115" s="151" t="s">
        <v>1040</v>
      </c>
      <c r="B115" s="85" t="s">
        <v>1041</v>
      </c>
      <c r="C115" s="85" t="s">
        <v>1042</v>
      </c>
      <c r="D115" s="85" t="s">
        <v>626</v>
      </c>
      <c r="E115" s="152" t="s">
        <v>1043</v>
      </c>
      <c r="F115" s="153" t="s">
        <v>587</v>
      </c>
      <c r="O115">
        <v>114</v>
      </c>
      <c r="P115" t="s">
        <v>1041</v>
      </c>
      <c r="Q115">
        <v>5475526</v>
      </c>
      <c r="R115" t="s">
        <v>626</v>
      </c>
      <c r="S115">
        <v>7.6000000000000004E-4</v>
      </c>
      <c r="T115" t="s">
        <v>587</v>
      </c>
    </row>
    <row r="116" spans="1:20" x14ac:dyDescent="0.3">
      <c r="A116" s="151" t="s">
        <v>1044</v>
      </c>
      <c r="B116" s="85" t="s">
        <v>1045</v>
      </c>
      <c r="C116" s="85" t="s">
        <v>1046</v>
      </c>
      <c r="D116" s="85" t="s">
        <v>641</v>
      </c>
      <c r="E116" s="152" t="s">
        <v>1043</v>
      </c>
      <c r="F116" s="153" t="s">
        <v>601</v>
      </c>
      <c r="O116">
        <v>115</v>
      </c>
      <c r="P116" t="s">
        <v>1045</v>
      </c>
      <c r="Q116">
        <v>5469700</v>
      </c>
      <c r="R116" t="s">
        <v>641</v>
      </c>
      <c r="S116">
        <v>7.6000000000000004E-4</v>
      </c>
      <c r="T116" t="s">
        <v>601</v>
      </c>
    </row>
    <row r="117" spans="1:20" x14ac:dyDescent="0.3">
      <c r="A117" s="151" t="s">
        <v>1047</v>
      </c>
      <c r="B117" s="85" t="s">
        <v>1048</v>
      </c>
      <c r="C117" s="85" t="s">
        <v>1049</v>
      </c>
      <c r="D117" s="85" t="s">
        <v>686</v>
      </c>
      <c r="E117" s="152" t="s">
        <v>1050</v>
      </c>
      <c r="F117" s="153" t="s">
        <v>601</v>
      </c>
      <c r="O117">
        <v>116</v>
      </c>
      <c r="P117" t="s">
        <v>1048</v>
      </c>
      <c r="Q117">
        <v>5421034</v>
      </c>
      <c r="R117" t="s">
        <v>686</v>
      </c>
      <c r="S117">
        <v>7.5000000000000002E-4</v>
      </c>
      <c r="T117" t="s">
        <v>601</v>
      </c>
    </row>
    <row r="118" spans="1:20" x14ac:dyDescent="0.3">
      <c r="A118" s="151" t="s">
        <v>1051</v>
      </c>
      <c r="B118" s="85" t="s">
        <v>499</v>
      </c>
      <c r="C118" s="85" t="s">
        <v>1052</v>
      </c>
      <c r="D118" s="85" t="s">
        <v>621</v>
      </c>
      <c r="E118" s="152" t="s">
        <v>1053</v>
      </c>
      <c r="F118" s="153" t="s">
        <v>960</v>
      </c>
      <c r="O118">
        <v>117</v>
      </c>
      <c r="P118" t="s">
        <v>499</v>
      </c>
      <c r="Q118">
        <v>5165802</v>
      </c>
      <c r="R118" t="s">
        <v>621</v>
      </c>
      <c r="S118">
        <v>7.1000000000000002E-4</v>
      </c>
      <c r="T118" t="s">
        <v>960</v>
      </c>
    </row>
    <row r="119" spans="1:20" x14ac:dyDescent="0.3">
      <c r="A119" s="151" t="s">
        <v>1054</v>
      </c>
      <c r="B119" s="85" t="s">
        <v>1055</v>
      </c>
      <c r="C119" s="85" t="s">
        <v>1056</v>
      </c>
      <c r="D119" s="85" t="s">
        <v>599</v>
      </c>
      <c r="E119" s="152" t="s">
        <v>1057</v>
      </c>
      <c r="F119" s="153" t="s">
        <v>614</v>
      </c>
      <c r="O119">
        <v>118</v>
      </c>
      <c r="P119" t="s">
        <v>1055</v>
      </c>
      <c r="Q119">
        <v>4803000</v>
      </c>
      <c r="R119" t="s">
        <v>599</v>
      </c>
      <c r="S119">
        <v>6.6E-4</v>
      </c>
      <c r="T119" t="s">
        <v>614</v>
      </c>
    </row>
    <row r="120" spans="1:20" x14ac:dyDescent="0.3">
      <c r="A120" s="151" t="s">
        <v>1058</v>
      </c>
      <c r="B120" s="85" t="s">
        <v>1059</v>
      </c>
      <c r="C120" s="85" t="s">
        <v>1060</v>
      </c>
      <c r="D120" s="85" t="s">
        <v>654</v>
      </c>
      <c r="E120" s="152" t="s">
        <v>1057</v>
      </c>
      <c r="F120" s="153" t="s">
        <v>601</v>
      </c>
      <c r="O120">
        <v>119</v>
      </c>
      <c r="P120" t="s">
        <v>1059</v>
      </c>
      <c r="Q120">
        <v>4773130</v>
      </c>
      <c r="R120" t="s">
        <v>654</v>
      </c>
      <c r="S120">
        <v>6.6E-4</v>
      </c>
      <c r="T120" t="s">
        <v>601</v>
      </c>
    </row>
    <row r="121" spans="1:20" x14ac:dyDescent="0.3">
      <c r="A121" s="151" t="s">
        <v>1061</v>
      </c>
      <c r="B121" s="85" t="s">
        <v>1062</v>
      </c>
      <c r="C121" s="85" t="s">
        <v>1063</v>
      </c>
      <c r="D121" s="85" t="s">
        <v>1064</v>
      </c>
      <c r="E121" s="152" t="s">
        <v>1057</v>
      </c>
      <c r="F121" s="153" t="s">
        <v>1065</v>
      </c>
      <c r="O121">
        <v>120</v>
      </c>
      <c r="P121" t="s">
        <v>1062</v>
      </c>
      <c r="Q121">
        <v>4751120</v>
      </c>
      <c r="R121" t="s">
        <v>1064</v>
      </c>
      <c r="S121">
        <v>6.6E-4</v>
      </c>
      <c r="T121" t="s">
        <v>1065</v>
      </c>
    </row>
    <row r="122" spans="1:20" x14ac:dyDescent="0.3">
      <c r="A122" s="151" t="s">
        <v>1066</v>
      </c>
      <c r="B122" s="85" t="s">
        <v>1067</v>
      </c>
      <c r="C122" s="85" t="s">
        <v>1068</v>
      </c>
      <c r="D122" s="85" t="s">
        <v>599</v>
      </c>
      <c r="E122" s="152" t="s">
        <v>1069</v>
      </c>
      <c r="F122" s="153" t="s">
        <v>614</v>
      </c>
      <c r="O122">
        <v>121</v>
      </c>
      <c r="P122" t="s">
        <v>1067</v>
      </c>
      <c r="Q122">
        <v>4671000</v>
      </c>
      <c r="R122" t="s">
        <v>599</v>
      </c>
      <c r="S122">
        <v>6.4999999999999997E-4</v>
      </c>
      <c r="T122" t="s">
        <v>614</v>
      </c>
    </row>
    <row r="123" spans="1:20" x14ac:dyDescent="0.3">
      <c r="A123" s="151" t="s">
        <v>1070</v>
      </c>
      <c r="B123" s="85" t="s">
        <v>1071</v>
      </c>
      <c r="C123" s="85" t="s">
        <v>1072</v>
      </c>
      <c r="D123" s="85" t="s">
        <v>1073</v>
      </c>
      <c r="E123" s="152" t="s">
        <v>1074</v>
      </c>
      <c r="F123" s="153" t="s">
        <v>643</v>
      </c>
      <c r="O123">
        <v>122</v>
      </c>
      <c r="P123" t="s">
        <v>1071</v>
      </c>
      <c r="Q123">
        <v>4609600</v>
      </c>
      <c r="R123" t="s">
        <v>1073</v>
      </c>
      <c r="S123">
        <v>6.4000000000000005E-4</v>
      </c>
      <c r="T123" t="s">
        <v>643</v>
      </c>
    </row>
    <row r="124" spans="1:20" x14ac:dyDescent="0.3">
      <c r="A124" s="151" t="s">
        <v>1075</v>
      </c>
      <c r="B124" s="85" t="s">
        <v>1076</v>
      </c>
      <c r="C124" s="85" t="s">
        <v>1077</v>
      </c>
      <c r="D124" s="85" t="s">
        <v>585</v>
      </c>
      <c r="E124" s="152" t="s">
        <v>1078</v>
      </c>
      <c r="F124" s="153" t="s">
        <v>587</v>
      </c>
      <c r="O124">
        <v>123</v>
      </c>
      <c r="P124" t="s">
        <v>1076</v>
      </c>
      <c r="Q124">
        <v>4566220</v>
      </c>
      <c r="R124" t="s">
        <v>585</v>
      </c>
      <c r="S124">
        <v>6.3199999999999997E-4</v>
      </c>
      <c r="T124" t="s">
        <v>587</v>
      </c>
    </row>
    <row r="125" spans="1:20" x14ac:dyDescent="0.3">
      <c r="A125" s="151" t="s">
        <v>1079</v>
      </c>
      <c r="B125" s="85" t="s">
        <v>1080</v>
      </c>
      <c r="C125" s="85" t="s">
        <v>1081</v>
      </c>
      <c r="D125" s="85" t="s">
        <v>641</v>
      </c>
      <c r="E125" s="152" t="s">
        <v>1082</v>
      </c>
      <c r="F125" s="153" t="s">
        <v>601</v>
      </c>
      <c r="O125">
        <v>124</v>
      </c>
      <c r="P125" t="s">
        <v>1080</v>
      </c>
      <c r="Q125">
        <v>4550368</v>
      </c>
      <c r="R125" t="s">
        <v>641</v>
      </c>
      <c r="S125">
        <v>6.3000000000000003E-4</v>
      </c>
      <c r="T125" t="s">
        <v>601</v>
      </c>
    </row>
    <row r="126" spans="1:20" x14ac:dyDescent="0.3">
      <c r="A126" s="151" t="s">
        <v>1083</v>
      </c>
      <c r="B126" s="85" t="s">
        <v>1084</v>
      </c>
      <c r="C126" s="85" t="s">
        <v>1085</v>
      </c>
      <c r="D126" s="85" t="s">
        <v>599</v>
      </c>
      <c r="E126" s="152" t="s">
        <v>1086</v>
      </c>
      <c r="F126" s="153" t="s">
        <v>614</v>
      </c>
      <c r="O126">
        <v>125</v>
      </c>
      <c r="P126" t="s">
        <v>1084</v>
      </c>
      <c r="Q126">
        <v>4503000</v>
      </c>
      <c r="R126" t="s">
        <v>599</v>
      </c>
      <c r="S126">
        <v>6.2E-4</v>
      </c>
      <c r="T126" t="s">
        <v>614</v>
      </c>
    </row>
    <row r="127" spans="1:20" x14ac:dyDescent="0.3">
      <c r="A127" s="151" t="s">
        <v>1087</v>
      </c>
      <c r="B127" s="85" t="s">
        <v>1088</v>
      </c>
      <c r="C127" s="85" t="s">
        <v>1089</v>
      </c>
      <c r="D127" s="85" t="s">
        <v>774</v>
      </c>
      <c r="E127" s="152" t="s">
        <v>1086</v>
      </c>
      <c r="F127" s="153" t="s">
        <v>643</v>
      </c>
      <c r="O127">
        <v>126</v>
      </c>
      <c r="P127" t="s">
        <v>1088</v>
      </c>
      <c r="Q127">
        <v>4490500</v>
      </c>
      <c r="R127" t="s">
        <v>774</v>
      </c>
      <c r="S127">
        <v>6.2E-4</v>
      </c>
      <c r="T127" t="s">
        <v>643</v>
      </c>
    </row>
    <row r="128" spans="1:20" x14ac:dyDescent="0.3">
      <c r="A128" s="151" t="s">
        <v>1090</v>
      </c>
      <c r="B128" s="85" t="s">
        <v>1091</v>
      </c>
      <c r="C128" s="85" t="s">
        <v>1092</v>
      </c>
      <c r="D128" s="85" t="s">
        <v>1093</v>
      </c>
      <c r="E128" s="152" t="s">
        <v>1094</v>
      </c>
      <c r="F128" s="153" t="s">
        <v>643</v>
      </c>
      <c r="O128">
        <v>127</v>
      </c>
      <c r="P128" t="s">
        <v>1091</v>
      </c>
      <c r="Q128">
        <v>4267558</v>
      </c>
      <c r="R128" t="s">
        <v>1093</v>
      </c>
      <c r="S128">
        <v>5.9000000000000003E-4</v>
      </c>
      <c r="T128" t="s">
        <v>643</v>
      </c>
    </row>
    <row r="129" spans="1:20" x14ac:dyDescent="0.3">
      <c r="A129" s="151" t="s">
        <v>1095</v>
      </c>
      <c r="B129" s="85" t="s">
        <v>1096</v>
      </c>
      <c r="C129" s="85" t="s">
        <v>1097</v>
      </c>
      <c r="D129" s="85" t="s">
        <v>1098</v>
      </c>
      <c r="E129" s="152" t="s">
        <v>1099</v>
      </c>
      <c r="F129" s="153" t="s">
        <v>1100</v>
      </c>
      <c r="O129">
        <v>128</v>
      </c>
      <c r="P129" t="s">
        <v>1096</v>
      </c>
      <c r="Q129">
        <v>4130593</v>
      </c>
      <c r="R129" t="s">
        <v>1098</v>
      </c>
      <c r="S129">
        <v>5.6999999999999998E-4</v>
      </c>
      <c r="T129" t="s">
        <v>1100</v>
      </c>
    </row>
    <row r="130" spans="1:20" x14ac:dyDescent="0.3">
      <c r="A130" s="151" t="s">
        <v>1101</v>
      </c>
      <c r="B130" s="85" t="s">
        <v>1102</v>
      </c>
      <c r="C130" s="85" t="s">
        <v>1103</v>
      </c>
      <c r="D130" s="85" t="s">
        <v>1093</v>
      </c>
      <c r="E130" s="152" t="s">
        <v>1099</v>
      </c>
      <c r="F130" s="153" t="s">
        <v>601</v>
      </c>
      <c r="O130">
        <v>129</v>
      </c>
      <c r="P130" t="s">
        <v>1102</v>
      </c>
      <c r="Q130">
        <v>4104000</v>
      </c>
      <c r="R130" t="s">
        <v>1093</v>
      </c>
      <c r="S130">
        <v>5.6999999999999998E-4</v>
      </c>
      <c r="T130" t="s">
        <v>601</v>
      </c>
    </row>
    <row r="131" spans="1:20" x14ac:dyDescent="0.3">
      <c r="A131" s="151" t="s">
        <v>1104</v>
      </c>
      <c r="B131" s="85" t="s">
        <v>1105</v>
      </c>
      <c r="C131" s="85" t="s">
        <v>1106</v>
      </c>
      <c r="D131" s="85" t="s">
        <v>1107</v>
      </c>
      <c r="E131" s="152" t="s">
        <v>1108</v>
      </c>
      <c r="F131" s="153" t="s">
        <v>1109</v>
      </c>
      <c r="O131">
        <v>130</v>
      </c>
      <c r="P131" t="s">
        <v>1105</v>
      </c>
      <c r="Q131">
        <v>3791622</v>
      </c>
      <c r="R131" t="s">
        <v>1107</v>
      </c>
      <c r="S131">
        <v>5.1999999999999995E-4</v>
      </c>
      <c r="T131" t="s">
        <v>1109</v>
      </c>
    </row>
    <row r="132" spans="1:20" x14ac:dyDescent="0.3">
      <c r="A132" s="151" t="s">
        <v>1110</v>
      </c>
      <c r="B132" s="85" t="s">
        <v>1111</v>
      </c>
      <c r="C132" s="85" t="s">
        <v>1112</v>
      </c>
      <c r="D132" s="85" t="s">
        <v>599</v>
      </c>
      <c r="E132" s="152" t="s">
        <v>1113</v>
      </c>
      <c r="F132" s="153" t="s">
        <v>601</v>
      </c>
      <c r="O132">
        <v>131</v>
      </c>
      <c r="P132" t="s">
        <v>1111</v>
      </c>
      <c r="Q132">
        <v>3764166</v>
      </c>
      <c r="R132" t="s">
        <v>599</v>
      </c>
      <c r="S132">
        <v>5.0000000000000001E-4</v>
      </c>
      <c r="T132" t="s">
        <v>601</v>
      </c>
    </row>
    <row r="133" spans="1:20" x14ac:dyDescent="0.3">
      <c r="A133" s="151" t="s">
        <v>1114</v>
      </c>
      <c r="B133" s="85" t="s">
        <v>1115</v>
      </c>
      <c r="C133" s="85" t="s">
        <v>1116</v>
      </c>
      <c r="D133" s="85" t="s">
        <v>599</v>
      </c>
      <c r="E133" s="152" t="s">
        <v>1113</v>
      </c>
      <c r="F133" s="153" t="s">
        <v>643</v>
      </c>
      <c r="O133">
        <v>132</v>
      </c>
      <c r="P133" t="s">
        <v>1115</v>
      </c>
      <c r="Q133">
        <v>3631775</v>
      </c>
      <c r="R133" t="s">
        <v>599</v>
      </c>
      <c r="S133">
        <v>5.0000000000000001E-4</v>
      </c>
      <c r="T133" t="s">
        <v>643</v>
      </c>
    </row>
    <row r="134" spans="1:20" x14ac:dyDescent="0.3">
      <c r="A134" s="151" t="s">
        <v>1117</v>
      </c>
      <c r="B134" s="85" t="s">
        <v>1118</v>
      </c>
      <c r="C134" s="85" t="s">
        <v>1119</v>
      </c>
      <c r="D134" s="85" t="s">
        <v>774</v>
      </c>
      <c r="E134" s="152" t="s">
        <v>1120</v>
      </c>
      <c r="F134" s="153" t="s">
        <v>601</v>
      </c>
      <c r="O134">
        <v>133</v>
      </c>
      <c r="P134" t="s">
        <v>1118</v>
      </c>
      <c r="Q134">
        <v>3557600</v>
      </c>
      <c r="R134" t="s">
        <v>774</v>
      </c>
      <c r="S134">
        <v>4.8999999999999998E-4</v>
      </c>
      <c r="T134" t="s">
        <v>601</v>
      </c>
    </row>
    <row r="135" spans="1:20" x14ac:dyDescent="0.3">
      <c r="A135" s="151" t="s">
        <v>1121</v>
      </c>
      <c r="B135" s="85" t="s">
        <v>1122</v>
      </c>
      <c r="C135" s="85" t="s">
        <v>1123</v>
      </c>
      <c r="D135" s="85" t="s">
        <v>641</v>
      </c>
      <c r="E135" s="152" t="s">
        <v>1120</v>
      </c>
      <c r="F135" s="153" t="s">
        <v>601</v>
      </c>
      <c r="O135">
        <v>134</v>
      </c>
      <c r="P135" t="s">
        <v>1122</v>
      </c>
      <c r="Q135">
        <v>3548397</v>
      </c>
      <c r="R135" t="s">
        <v>641</v>
      </c>
      <c r="S135">
        <v>4.8999999999999998E-4</v>
      </c>
      <c r="T135" t="s">
        <v>601</v>
      </c>
    </row>
    <row r="136" spans="1:20" x14ac:dyDescent="0.3">
      <c r="A136" s="151" t="s">
        <v>1124</v>
      </c>
      <c r="B136" s="85" t="s">
        <v>1125</v>
      </c>
      <c r="C136" s="85" t="s">
        <v>1126</v>
      </c>
      <c r="D136" s="85" t="s">
        <v>654</v>
      </c>
      <c r="E136" s="152" t="s">
        <v>1127</v>
      </c>
      <c r="F136" s="153" t="s">
        <v>643</v>
      </c>
      <c r="O136">
        <v>135</v>
      </c>
      <c r="P136" t="s">
        <v>1125</v>
      </c>
      <c r="Q136">
        <v>3404189</v>
      </c>
      <c r="R136" t="s">
        <v>654</v>
      </c>
      <c r="S136">
        <v>4.6999999999999999E-4</v>
      </c>
      <c r="T136" t="s">
        <v>643</v>
      </c>
    </row>
    <row r="137" spans="1:20" x14ac:dyDescent="0.3">
      <c r="A137" s="151" t="s">
        <v>1128</v>
      </c>
      <c r="B137" s="85" t="s">
        <v>1129</v>
      </c>
      <c r="C137" s="85" t="s">
        <v>1130</v>
      </c>
      <c r="D137" s="85" t="s">
        <v>1093</v>
      </c>
      <c r="E137" s="152" t="s">
        <v>1131</v>
      </c>
      <c r="F137" s="153" t="s">
        <v>601</v>
      </c>
      <c r="O137">
        <v>136</v>
      </c>
      <c r="P137" t="s">
        <v>1129</v>
      </c>
      <c r="Q137">
        <v>3268431</v>
      </c>
      <c r="R137" t="s">
        <v>1093</v>
      </c>
      <c r="S137">
        <v>4.4999999999999999E-4</v>
      </c>
      <c r="T137" t="s">
        <v>601</v>
      </c>
    </row>
    <row r="138" spans="1:20" x14ac:dyDescent="0.3">
      <c r="A138" s="151" t="s">
        <v>1132</v>
      </c>
      <c r="B138" s="85" t="s">
        <v>1133</v>
      </c>
      <c r="C138" s="85" t="s">
        <v>1134</v>
      </c>
      <c r="D138" s="85" t="s">
        <v>686</v>
      </c>
      <c r="E138" s="152" t="s">
        <v>1135</v>
      </c>
      <c r="F138" s="153" t="s">
        <v>960</v>
      </c>
      <c r="O138">
        <v>137</v>
      </c>
      <c r="P138" t="s">
        <v>1133</v>
      </c>
      <c r="Q138">
        <v>3013900</v>
      </c>
      <c r="R138" t="s">
        <v>686</v>
      </c>
      <c r="S138">
        <v>4.2000000000000002E-4</v>
      </c>
      <c r="T138" t="s">
        <v>960</v>
      </c>
    </row>
    <row r="139" spans="1:20" x14ac:dyDescent="0.3">
      <c r="A139" s="151" t="s">
        <v>1136</v>
      </c>
      <c r="B139" s="85" t="s">
        <v>1137</v>
      </c>
      <c r="C139" s="85" t="s">
        <v>1138</v>
      </c>
      <c r="D139" s="85" t="s">
        <v>1139</v>
      </c>
      <c r="E139" s="152" t="s">
        <v>1140</v>
      </c>
      <c r="F139" s="153" t="s">
        <v>601</v>
      </c>
      <c r="O139">
        <v>138</v>
      </c>
      <c r="P139" t="s">
        <v>1137</v>
      </c>
      <c r="Q139">
        <v>3000000</v>
      </c>
      <c r="R139" t="s">
        <v>1139</v>
      </c>
      <c r="S139">
        <v>4.0999999999999999E-4</v>
      </c>
      <c r="T139" t="s">
        <v>601</v>
      </c>
    </row>
    <row r="140" spans="1:20" x14ac:dyDescent="0.3">
      <c r="A140" s="151" t="s">
        <v>1141</v>
      </c>
      <c r="B140" s="85" t="s">
        <v>1142</v>
      </c>
      <c r="C140" s="85" t="s">
        <v>1143</v>
      </c>
      <c r="D140" s="85" t="s">
        <v>1144</v>
      </c>
      <c r="E140" s="152" t="s">
        <v>1145</v>
      </c>
      <c r="F140" s="153" t="s">
        <v>628</v>
      </c>
      <c r="O140">
        <v>139</v>
      </c>
      <c r="P140" t="s">
        <v>1142</v>
      </c>
      <c r="Q140">
        <v>2919306</v>
      </c>
      <c r="R140" t="s">
        <v>1144</v>
      </c>
      <c r="S140">
        <v>4.0000000000000002E-4</v>
      </c>
      <c r="T140" t="s">
        <v>628</v>
      </c>
    </row>
    <row r="141" spans="1:20" x14ac:dyDescent="0.3">
      <c r="A141" s="151" t="s">
        <v>1146</v>
      </c>
      <c r="B141" s="85" t="s">
        <v>1147</v>
      </c>
      <c r="C141" s="85" t="s">
        <v>1148</v>
      </c>
      <c r="D141" s="85" t="s">
        <v>621</v>
      </c>
      <c r="E141" s="152" t="s">
        <v>1145</v>
      </c>
      <c r="F141" s="153" t="s">
        <v>643</v>
      </c>
      <c r="O141">
        <v>140</v>
      </c>
      <c r="P141" t="s">
        <v>1147</v>
      </c>
      <c r="Q141">
        <v>2893005</v>
      </c>
      <c r="R141" t="s">
        <v>621</v>
      </c>
      <c r="S141">
        <v>4.0000000000000002E-4</v>
      </c>
      <c r="T141" t="s">
        <v>643</v>
      </c>
    </row>
    <row r="142" spans="1:20" x14ac:dyDescent="0.3">
      <c r="A142" s="151" t="s">
        <v>1149</v>
      </c>
      <c r="B142" s="85" t="s">
        <v>486</v>
      </c>
      <c r="C142" s="85" t="s">
        <v>1150</v>
      </c>
      <c r="D142" s="85" t="s">
        <v>905</v>
      </c>
      <c r="E142" s="152" t="s">
        <v>1151</v>
      </c>
      <c r="F142" s="153" t="s">
        <v>643</v>
      </c>
      <c r="O142">
        <v>141</v>
      </c>
      <c r="P142" t="s">
        <v>486</v>
      </c>
      <c r="Q142">
        <v>2717991</v>
      </c>
      <c r="R142" t="s">
        <v>905</v>
      </c>
      <c r="S142">
        <v>3.8000000000000002E-4</v>
      </c>
      <c r="T142" t="s">
        <v>643</v>
      </c>
    </row>
    <row r="143" spans="1:20" x14ac:dyDescent="0.3">
      <c r="A143" s="151" t="s">
        <v>1152</v>
      </c>
      <c r="B143" s="85" t="s">
        <v>1153</v>
      </c>
      <c r="C143" s="85" t="s">
        <v>1154</v>
      </c>
      <c r="D143" s="85" t="s">
        <v>1155</v>
      </c>
      <c r="E143" s="152" t="s">
        <v>1156</v>
      </c>
      <c r="F143" s="153" t="s">
        <v>628</v>
      </c>
      <c r="O143">
        <v>142</v>
      </c>
      <c r="P143" t="s">
        <v>1153</v>
      </c>
      <c r="Q143">
        <v>2334029</v>
      </c>
      <c r="R143" t="s">
        <v>1155</v>
      </c>
      <c r="S143">
        <v>3.2000000000000003E-4</v>
      </c>
      <c r="T143" t="s">
        <v>628</v>
      </c>
    </row>
    <row r="144" spans="1:20" x14ac:dyDescent="0.3">
      <c r="A144" s="151" t="s">
        <v>1157</v>
      </c>
      <c r="B144" s="85" t="s">
        <v>1158</v>
      </c>
      <c r="C144" s="85" t="s">
        <v>1159</v>
      </c>
      <c r="D144" s="85" t="s">
        <v>599</v>
      </c>
      <c r="E144" s="152" t="s">
        <v>1160</v>
      </c>
      <c r="F144" s="153" t="s">
        <v>614</v>
      </c>
      <c r="O144">
        <v>143</v>
      </c>
      <c r="P144" t="s">
        <v>1158</v>
      </c>
      <c r="Q144">
        <v>2120000</v>
      </c>
      <c r="R144" t="s">
        <v>599</v>
      </c>
      <c r="S144">
        <v>2.9E-4</v>
      </c>
      <c r="T144" t="s">
        <v>614</v>
      </c>
    </row>
    <row r="145" spans="1:20" x14ac:dyDescent="0.3">
      <c r="A145" s="151" t="s">
        <v>1161</v>
      </c>
      <c r="B145" s="85" t="s">
        <v>1162</v>
      </c>
      <c r="C145" s="85" t="s">
        <v>1163</v>
      </c>
      <c r="D145" s="85" t="s">
        <v>1164</v>
      </c>
      <c r="E145" s="152" t="s">
        <v>1160</v>
      </c>
      <c r="F145" s="153" t="s">
        <v>1165</v>
      </c>
      <c r="O145">
        <v>144</v>
      </c>
      <c r="P145" t="s">
        <v>1162</v>
      </c>
      <c r="Q145">
        <v>2113077</v>
      </c>
      <c r="R145" t="s">
        <v>1164</v>
      </c>
      <c r="S145">
        <v>2.9E-4</v>
      </c>
      <c r="T145" t="s">
        <v>1165</v>
      </c>
    </row>
    <row r="146" spans="1:20" x14ac:dyDescent="0.3">
      <c r="A146" s="151" t="s">
        <v>1166</v>
      </c>
      <c r="B146" s="85" t="s">
        <v>1167</v>
      </c>
      <c r="C146" s="85" t="s">
        <v>1168</v>
      </c>
      <c r="D146" s="85" t="s">
        <v>905</v>
      </c>
      <c r="E146" s="152" t="s">
        <v>1160</v>
      </c>
      <c r="F146" s="153" t="s">
        <v>601</v>
      </c>
      <c r="O146">
        <v>145</v>
      </c>
      <c r="P146" t="s">
        <v>1167</v>
      </c>
      <c r="Q146">
        <v>2065769</v>
      </c>
      <c r="R146" t="s">
        <v>905</v>
      </c>
      <c r="S146">
        <v>2.9E-4</v>
      </c>
      <c r="T146" t="s">
        <v>601</v>
      </c>
    </row>
    <row r="147" spans="1:20" x14ac:dyDescent="0.3">
      <c r="A147" s="151" t="s">
        <v>1169</v>
      </c>
      <c r="B147" s="85" t="s">
        <v>1170</v>
      </c>
      <c r="C147" s="85" t="s">
        <v>1171</v>
      </c>
      <c r="D147" s="85" t="s">
        <v>585</v>
      </c>
      <c r="E147" s="152" t="s">
        <v>1160</v>
      </c>
      <c r="F147" s="153" t="s">
        <v>587</v>
      </c>
      <c r="O147">
        <v>146</v>
      </c>
      <c r="P147" t="s">
        <v>1170</v>
      </c>
      <c r="Q147">
        <v>2065857</v>
      </c>
      <c r="R147" t="s">
        <v>585</v>
      </c>
      <c r="S147">
        <v>2.9E-4</v>
      </c>
      <c r="T147" t="s">
        <v>587</v>
      </c>
    </row>
    <row r="148" spans="1:20" x14ac:dyDescent="0.3">
      <c r="A148" s="151" t="s">
        <v>1172</v>
      </c>
      <c r="B148" s="85" t="s">
        <v>1173</v>
      </c>
      <c r="C148" s="85" t="s">
        <v>1174</v>
      </c>
      <c r="D148" s="85" t="s">
        <v>1175</v>
      </c>
      <c r="E148" s="152" t="s">
        <v>1176</v>
      </c>
      <c r="F148" s="153" t="s">
        <v>1165</v>
      </c>
      <c r="O148">
        <v>147</v>
      </c>
      <c r="P148" t="s">
        <v>1173</v>
      </c>
      <c r="Q148">
        <v>2024904</v>
      </c>
      <c r="R148" t="s">
        <v>1175</v>
      </c>
      <c r="S148">
        <v>2.7999999999999998E-4</v>
      </c>
      <c r="T148" t="s">
        <v>1165</v>
      </c>
    </row>
    <row r="149" spans="1:20" x14ac:dyDescent="0.3">
      <c r="A149" s="151" t="s">
        <v>1177</v>
      </c>
      <c r="B149" s="85" t="s">
        <v>1178</v>
      </c>
      <c r="C149" s="85" t="s">
        <v>1179</v>
      </c>
      <c r="D149" s="85" t="s">
        <v>626</v>
      </c>
      <c r="E149" s="152" t="s">
        <v>1180</v>
      </c>
      <c r="F149" s="153" t="s">
        <v>628</v>
      </c>
      <c r="O149">
        <v>148</v>
      </c>
      <c r="P149" t="s">
        <v>1178</v>
      </c>
      <c r="Q149">
        <v>1986700</v>
      </c>
      <c r="R149" t="s">
        <v>626</v>
      </c>
      <c r="S149">
        <v>2.7E-4</v>
      </c>
      <c r="T149" t="s">
        <v>628</v>
      </c>
    </row>
    <row r="150" spans="1:20" x14ac:dyDescent="0.3">
      <c r="A150" s="151" t="s">
        <v>1181</v>
      </c>
      <c r="B150" s="85" t="s">
        <v>1182</v>
      </c>
      <c r="C150" s="85" t="s">
        <v>1183</v>
      </c>
      <c r="D150" s="85" t="s">
        <v>1184</v>
      </c>
      <c r="E150" s="152" t="s">
        <v>1185</v>
      </c>
      <c r="F150" s="153" t="s">
        <v>1109</v>
      </c>
      <c r="O150">
        <v>149</v>
      </c>
      <c r="P150" t="s">
        <v>1182</v>
      </c>
      <c r="Q150">
        <v>1882450</v>
      </c>
      <c r="R150" t="s">
        <v>1184</v>
      </c>
      <c r="S150">
        <v>2.5999999999999998E-4</v>
      </c>
      <c r="T150" t="s">
        <v>1109</v>
      </c>
    </row>
    <row r="151" spans="1:20" x14ac:dyDescent="0.3">
      <c r="A151" s="151" t="s">
        <v>1186</v>
      </c>
      <c r="B151" s="85" t="s">
        <v>1187</v>
      </c>
      <c r="C151" s="85" t="s">
        <v>1188</v>
      </c>
      <c r="D151" s="85" t="s">
        <v>1001</v>
      </c>
      <c r="E151" s="152" t="s">
        <v>1189</v>
      </c>
      <c r="F151" s="153" t="s">
        <v>677</v>
      </c>
      <c r="O151">
        <v>150</v>
      </c>
      <c r="P151" t="s">
        <v>1187</v>
      </c>
      <c r="Q151">
        <v>1827231</v>
      </c>
      <c r="R151" t="s">
        <v>1001</v>
      </c>
      <c r="S151">
        <v>2.5000000000000001E-4</v>
      </c>
      <c r="T151" t="s">
        <v>677</v>
      </c>
    </row>
    <row r="152" spans="1:20" x14ac:dyDescent="0.3">
      <c r="A152" s="151" t="s">
        <v>1190</v>
      </c>
      <c r="B152" s="85" t="s">
        <v>1191</v>
      </c>
      <c r="C152" s="85" t="s">
        <v>1192</v>
      </c>
      <c r="D152" s="85" t="s">
        <v>599</v>
      </c>
      <c r="E152" s="152" t="s">
        <v>1189</v>
      </c>
      <c r="F152" s="153" t="s">
        <v>614</v>
      </c>
      <c r="O152">
        <v>151</v>
      </c>
      <c r="P152" t="s">
        <v>1191</v>
      </c>
      <c r="Q152">
        <v>1788000</v>
      </c>
      <c r="R152" t="s">
        <v>599</v>
      </c>
      <c r="S152">
        <v>2.5000000000000001E-4</v>
      </c>
      <c r="T152" t="s">
        <v>614</v>
      </c>
    </row>
    <row r="153" spans="1:20" x14ac:dyDescent="0.3">
      <c r="A153" s="151" t="s">
        <v>1193</v>
      </c>
      <c r="B153" s="85" t="s">
        <v>1194</v>
      </c>
      <c r="C153" s="85" t="s">
        <v>1195</v>
      </c>
      <c r="D153" s="85" t="s">
        <v>599</v>
      </c>
      <c r="E153" s="152" t="s">
        <v>1196</v>
      </c>
      <c r="F153" s="153" t="s">
        <v>614</v>
      </c>
      <c r="O153">
        <v>152</v>
      </c>
      <c r="P153" t="s">
        <v>1194</v>
      </c>
      <c r="Q153">
        <v>1751000</v>
      </c>
      <c r="R153" t="s">
        <v>599</v>
      </c>
      <c r="S153">
        <v>2.4000000000000001E-4</v>
      </c>
      <c r="T153" t="s">
        <v>614</v>
      </c>
    </row>
    <row r="154" spans="1:20" x14ac:dyDescent="0.3">
      <c r="A154" s="151" t="s">
        <v>1197</v>
      </c>
      <c r="B154" s="85" t="s">
        <v>1198</v>
      </c>
      <c r="C154" s="85" t="s">
        <v>1199</v>
      </c>
      <c r="D154" s="85" t="s">
        <v>681</v>
      </c>
      <c r="E154" s="152" t="s">
        <v>1200</v>
      </c>
      <c r="F154" s="153" t="s">
        <v>643</v>
      </c>
      <c r="O154">
        <v>153</v>
      </c>
      <c r="P154" t="s">
        <v>1198</v>
      </c>
      <c r="Q154">
        <v>1430000</v>
      </c>
      <c r="R154" t="s">
        <v>681</v>
      </c>
      <c r="S154">
        <v>2.0000000000000001E-4</v>
      </c>
      <c r="T154" t="s">
        <v>643</v>
      </c>
    </row>
    <row r="155" spans="1:20" x14ac:dyDescent="0.3">
      <c r="A155" s="151" t="s">
        <v>1201</v>
      </c>
      <c r="B155" s="85" t="s">
        <v>1202</v>
      </c>
      <c r="C155" s="85" t="s">
        <v>1203</v>
      </c>
      <c r="D155" s="85" t="s">
        <v>1204</v>
      </c>
      <c r="E155" s="152" t="s">
        <v>1205</v>
      </c>
      <c r="F155" s="153" t="s">
        <v>1206</v>
      </c>
      <c r="O155">
        <v>154</v>
      </c>
      <c r="P155" t="s">
        <v>1202</v>
      </c>
      <c r="Q155">
        <v>1328019</v>
      </c>
      <c r="R155" t="s">
        <v>1204</v>
      </c>
      <c r="S155">
        <v>1.8000000000000001E-4</v>
      </c>
      <c r="T155" t="s">
        <v>1206</v>
      </c>
    </row>
    <row r="156" spans="1:20" x14ac:dyDescent="0.3">
      <c r="A156" s="151" t="s">
        <v>1207</v>
      </c>
      <c r="B156" s="85" t="s">
        <v>1208</v>
      </c>
      <c r="C156" s="85" t="s">
        <v>1209</v>
      </c>
      <c r="D156" s="85" t="s">
        <v>641</v>
      </c>
      <c r="E156" s="152" t="s">
        <v>1205</v>
      </c>
      <c r="F156" s="153" t="s">
        <v>677</v>
      </c>
      <c r="O156">
        <v>155</v>
      </c>
      <c r="P156" t="s">
        <v>1208</v>
      </c>
      <c r="Q156">
        <v>1316500</v>
      </c>
      <c r="R156" t="s">
        <v>641</v>
      </c>
      <c r="S156">
        <v>1.8000000000000001E-4</v>
      </c>
      <c r="T156" t="s">
        <v>677</v>
      </c>
    </row>
    <row r="157" spans="1:20" x14ac:dyDescent="0.3">
      <c r="A157" s="151" t="s">
        <v>1210</v>
      </c>
      <c r="B157" s="85" t="s">
        <v>1211</v>
      </c>
      <c r="C157" s="85" t="s">
        <v>1212</v>
      </c>
      <c r="D157" s="85" t="s">
        <v>621</v>
      </c>
      <c r="E157" s="152" t="s">
        <v>1205</v>
      </c>
      <c r="F157" s="153" t="s">
        <v>601</v>
      </c>
      <c r="O157">
        <v>156</v>
      </c>
      <c r="P157" t="s">
        <v>1211</v>
      </c>
      <c r="Q157">
        <v>1312252</v>
      </c>
      <c r="R157" t="s">
        <v>621</v>
      </c>
      <c r="S157">
        <v>1.8000000000000001E-4</v>
      </c>
      <c r="T157" t="s">
        <v>601</v>
      </c>
    </row>
    <row r="158" spans="1:20" x14ac:dyDescent="0.3">
      <c r="A158" s="151" t="s">
        <v>1213</v>
      </c>
      <c r="B158" s="85" t="s">
        <v>1214</v>
      </c>
      <c r="C158" s="85" t="s">
        <v>1215</v>
      </c>
      <c r="D158" s="85" t="s">
        <v>641</v>
      </c>
      <c r="E158" s="152" t="s">
        <v>1216</v>
      </c>
      <c r="F158" s="153" t="s">
        <v>601</v>
      </c>
      <c r="O158">
        <v>157</v>
      </c>
      <c r="P158" t="s">
        <v>1214</v>
      </c>
      <c r="Q158">
        <v>1261208</v>
      </c>
      <c r="R158" t="s">
        <v>641</v>
      </c>
      <c r="S158">
        <v>1.7000000000000001E-4</v>
      </c>
      <c r="T158" t="s">
        <v>601</v>
      </c>
    </row>
    <row r="159" spans="1:20" x14ac:dyDescent="0.3">
      <c r="A159" s="151" t="s">
        <v>1217</v>
      </c>
      <c r="B159" s="85" t="s">
        <v>1218</v>
      </c>
      <c r="C159" s="85" t="s">
        <v>1219</v>
      </c>
      <c r="D159" s="85" t="s">
        <v>641</v>
      </c>
      <c r="E159" s="152" t="s">
        <v>1216</v>
      </c>
      <c r="F159" s="153" t="s">
        <v>601</v>
      </c>
      <c r="O159">
        <v>158</v>
      </c>
      <c r="P159" t="s">
        <v>1218</v>
      </c>
      <c r="Q159">
        <v>1212107</v>
      </c>
      <c r="R159" t="s">
        <v>641</v>
      </c>
      <c r="S159">
        <v>1.7000000000000001E-4</v>
      </c>
      <c r="T159" t="s">
        <v>601</v>
      </c>
    </row>
    <row r="160" spans="1:20" x14ac:dyDescent="0.3">
      <c r="A160" s="151" t="s">
        <v>1220</v>
      </c>
      <c r="B160" s="85" t="s">
        <v>1221</v>
      </c>
      <c r="C160" s="85" t="s">
        <v>1222</v>
      </c>
      <c r="D160" s="85" t="s">
        <v>599</v>
      </c>
      <c r="E160" s="152" t="s">
        <v>1223</v>
      </c>
      <c r="F160" s="153" t="s">
        <v>633</v>
      </c>
      <c r="O160">
        <v>159</v>
      </c>
      <c r="P160" t="s">
        <v>1221</v>
      </c>
      <c r="Q160">
        <v>1119375</v>
      </c>
      <c r="R160" t="s">
        <v>599</v>
      </c>
      <c r="S160">
        <v>1.4999999999999999E-4</v>
      </c>
      <c r="T160" t="s">
        <v>633</v>
      </c>
    </row>
    <row r="161" spans="1:20" x14ac:dyDescent="0.3">
      <c r="A161" s="151" t="s">
        <v>1224</v>
      </c>
      <c r="B161" s="85" t="s">
        <v>1225</v>
      </c>
      <c r="C161" s="85" t="s">
        <v>1226</v>
      </c>
      <c r="D161" s="85" t="s">
        <v>599</v>
      </c>
      <c r="E161" s="152" t="s">
        <v>1227</v>
      </c>
      <c r="F161" s="153" t="s">
        <v>614</v>
      </c>
      <c r="O161">
        <v>160</v>
      </c>
      <c r="P161" t="s">
        <v>1225</v>
      </c>
      <c r="Q161">
        <v>900000</v>
      </c>
      <c r="R161" t="s">
        <v>599</v>
      </c>
      <c r="S161">
        <v>1.2E-4</v>
      </c>
      <c r="T161" t="s">
        <v>614</v>
      </c>
    </row>
    <row r="162" spans="1:20" x14ac:dyDescent="0.3">
      <c r="A162" s="151" t="s">
        <v>1228</v>
      </c>
      <c r="B162" s="85" t="s">
        <v>1229</v>
      </c>
      <c r="C162" s="85" t="s">
        <v>1230</v>
      </c>
      <c r="D162" s="85" t="s">
        <v>681</v>
      </c>
      <c r="E162" s="152" t="s">
        <v>1231</v>
      </c>
      <c r="F162" s="153" t="s">
        <v>643</v>
      </c>
      <c r="O162">
        <v>161</v>
      </c>
      <c r="P162" t="s">
        <v>1229</v>
      </c>
      <c r="Q162">
        <v>859178</v>
      </c>
      <c r="R162" t="s">
        <v>681</v>
      </c>
      <c r="S162">
        <v>1.1900000000000001E-4</v>
      </c>
      <c r="T162" t="s">
        <v>643</v>
      </c>
    </row>
    <row r="163" spans="1:20" x14ac:dyDescent="0.3">
      <c r="A163" s="151" t="s">
        <v>1232</v>
      </c>
      <c r="B163" s="85" t="s">
        <v>1233</v>
      </c>
      <c r="C163" s="85" t="s">
        <v>1234</v>
      </c>
      <c r="D163" s="85" t="s">
        <v>774</v>
      </c>
      <c r="E163" s="152" t="s">
        <v>1227</v>
      </c>
      <c r="F163" s="153" t="s">
        <v>601</v>
      </c>
      <c r="O163">
        <v>162</v>
      </c>
      <c r="P163" t="s">
        <v>1233</v>
      </c>
      <c r="Q163">
        <v>858000</v>
      </c>
      <c r="R163" t="s">
        <v>774</v>
      </c>
      <c r="S163">
        <v>1.2E-4</v>
      </c>
      <c r="T163" t="s">
        <v>601</v>
      </c>
    </row>
    <row r="164" spans="1:20" x14ac:dyDescent="0.3">
      <c r="A164" s="151" t="s">
        <v>1235</v>
      </c>
      <c r="B164" s="85" t="s">
        <v>1236</v>
      </c>
      <c r="C164" s="85" t="s">
        <v>1237</v>
      </c>
      <c r="D164" s="85" t="s">
        <v>774</v>
      </c>
      <c r="E164" s="152" t="s">
        <v>1227</v>
      </c>
      <c r="F164" s="153" t="s">
        <v>1238</v>
      </c>
      <c r="O164">
        <v>163</v>
      </c>
      <c r="P164" t="s">
        <v>1236</v>
      </c>
      <c r="Q164">
        <v>844994</v>
      </c>
      <c r="R164" t="s">
        <v>774</v>
      </c>
      <c r="S164">
        <v>1.2E-4</v>
      </c>
      <c r="T164" t="s">
        <v>1238</v>
      </c>
    </row>
    <row r="165" spans="1:20" x14ac:dyDescent="0.3">
      <c r="A165" s="151" t="s">
        <v>1239</v>
      </c>
      <c r="B165" s="85" t="s">
        <v>1240</v>
      </c>
      <c r="C165" s="85" t="s">
        <v>1241</v>
      </c>
      <c r="D165" s="85" t="s">
        <v>641</v>
      </c>
      <c r="E165" s="152" t="s">
        <v>1242</v>
      </c>
      <c r="F165" s="153" t="s">
        <v>601</v>
      </c>
      <c r="O165">
        <v>164</v>
      </c>
      <c r="P165" t="s">
        <v>1240</v>
      </c>
      <c r="Q165">
        <v>763952</v>
      </c>
      <c r="R165" t="s">
        <v>641</v>
      </c>
      <c r="S165">
        <v>1.1E-4</v>
      </c>
      <c r="T165" t="s">
        <v>601</v>
      </c>
    </row>
    <row r="166" spans="1:20" x14ac:dyDescent="0.3">
      <c r="A166" s="151" t="s">
        <v>1243</v>
      </c>
      <c r="B166" s="85" t="s">
        <v>1244</v>
      </c>
      <c r="C166" s="85" t="s">
        <v>1245</v>
      </c>
      <c r="D166" s="85" t="s">
        <v>585</v>
      </c>
      <c r="E166" s="152" t="s">
        <v>1246</v>
      </c>
      <c r="F166" s="153" t="s">
        <v>587</v>
      </c>
      <c r="O166">
        <v>165</v>
      </c>
      <c r="P166" t="s">
        <v>1244</v>
      </c>
      <c r="Q166">
        <v>757940</v>
      </c>
      <c r="R166" t="s">
        <v>585</v>
      </c>
      <c r="S166">
        <v>1.05E-4</v>
      </c>
      <c r="T166" t="s">
        <v>587</v>
      </c>
    </row>
    <row r="167" spans="1:20" x14ac:dyDescent="0.3">
      <c r="A167" s="151" t="s">
        <v>1247</v>
      </c>
      <c r="B167" s="85" t="s">
        <v>1248</v>
      </c>
      <c r="C167" s="85" t="s">
        <v>1249</v>
      </c>
      <c r="D167" s="85" t="s">
        <v>681</v>
      </c>
      <c r="E167" s="152" t="s">
        <v>1250</v>
      </c>
      <c r="F167" s="153" t="s">
        <v>601</v>
      </c>
      <c r="O167">
        <v>166</v>
      </c>
      <c r="P167" t="s">
        <v>1248</v>
      </c>
      <c r="Q167">
        <v>746900</v>
      </c>
      <c r="R167" t="s">
        <v>681</v>
      </c>
      <c r="S167">
        <v>1E-4</v>
      </c>
      <c r="T167" t="s">
        <v>601</v>
      </c>
    </row>
    <row r="168" spans="1:20" x14ac:dyDescent="0.3">
      <c r="A168" s="151" t="s">
        <v>1251</v>
      </c>
      <c r="B168" s="85" t="s">
        <v>1252</v>
      </c>
      <c r="C168" s="85" t="s">
        <v>1253</v>
      </c>
      <c r="D168" s="85" t="s">
        <v>686</v>
      </c>
      <c r="E168" s="152" t="s">
        <v>1254</v>
      </c>
      <c r="F168" s="153" t="s">
        <v>930</v>
      </c>
      <c r="O168">
        <v>167</v>
      </c>
      <c r="P168" t="s">
        <v>1252</v>
      </c>
      <c r="Q168">
        <v>631000</v>
      </c>
      <c r="R168" t="s">
        <v>686</v>
      </c>
      <c r="S168">
        <v>8.7000000000000001E-5</v>
      </c>
      <c r="T168" t="s">
        <v>930</v>
      </c>
    </row>
    <row r="169" spans="1:20" x14ac:dyDescent="0.3">
      <c r="A169" s="151" t="s">
        <v>1255</v>
      </c>
      <c r="B169" s="85" t="s">
        <v>1256</v>
      </c>
      <c r="C169" s="85" t="s">
        <v>1257</v>
      </c>
      <c r="D169" s="85" t="s">
        <v>1258</v>
      </c>
      <c r="E169" s="152" t="s">
        <v>1259</v>
      </c>
      <c r="F169" s="153" t="s">
        <v>1165</v>
      </c>
      <c r="O169">
        <v>168</v>
      </c>
      <c r="P169" t="s">
        <v>1256</v>
      </c>
      <c r="Q169">
        <v>620029</v>
      </c>
      <c r="R169" t="s">
        <v>1258</v>
      </c>
      <c r="S169">
        <v>8.6000000000000003E-5</v>
      </c>
      <c r="T169" t="s">
        <v>1165</v>
      </c>
    </row>
    <row r="170" spans="1:20" x14ac:dyDescent="0.3">
      <c r="A170" s="151" t="s">
        <v>1260</v>
      </c>
      <c r="B170" s="85" t="s">
        <v>1261</v>
      </c>
      <c r="C170" s="85" t="s">
        <v>1262</v>
      </c>
      <c r="D170" s="85" t="s">
        <v>599</v>
      </c>
      <c r="E170" s="152" t="s">
        <v>1263</v>
      </c>
      <c r="F170" s="153" t="s">
        <v>614</v>
      </c>
      <c r="O170">
        <v>169</v>
      </c>
      <c r="P170" t="s">
        <v>1261</v>
      </c>
      <c r="Q170">
        <v>604000</v>
      </c>
      <c r="R170" t="s">
        <v>599</v>
      </c>
      <c r="S170">
        <v>8.3999999999999995E-5</v>
      </c>
      <c r="T170" t="s">
        <v>614</v>
      </c>
    </row>
    <row r="171" spans="1:20" x14ac:dyDescent="0.3">
      <c r="A171" s="151" t="s">
        <v>1264</v>
      </c>
      <c r="B171" s="85" t="s">
        <v>1265</v>
      </c>
      <c r="C171" s="85" t="s">
        <v>1266</v>
      </c>
      <c r="D171" s="85" t="s">
        <v>681</v>
      </c>
      <c r="E171" s="152" t="s">
        <v>1267</v>
      </c>
      <c r="F171" s="153" t="s">
        <v>643</v>
      </c>
      <c r="O171">
        <v>170</v>
      </c>
      <c r="P171" t="s">
        <v>1265</v>
      </c>
      <c r="Q171">
        <v>581344</v>
      </c>
      <c r="R171" t="s">
        <v>681</v>
      </c>
      <c r="S171">
        <v>8.0000000000000007E-5</v>
      </c>
      <c r="T171" t="s">
        <v>643</v>
      </c>
    </row>
    <row r="172" spans="1:20" x14ac:dyDescent="0.3">
      <c r="A172" s="151" t="s">
        <v>1268</v>
      </c>
      <c r="B172" s="85" t="s">
        <v>1269</v>
      </c>
      <c r="C172" s="85" t="s">
        <v>1270</v>
      </c>
      <c r="D172" s="85" t="s">
        <v>905</v>
      </c>
      <c r="E172" s="152" t="s">
        <v>1271</v>
      </c>
      <c r="F172" s="153" t="s">
        <v>643</v>
      </c>
      <c r="O172">
        <v>171</v>
      </c>
      <c r="P172" t="s">
        <v>1269</v>
      </c>
      <c r="Q172">
        <v>549700</v>
      </c>
      <c r="R172" t="s">
        <v>905</v>
      </c>
      <c r="S172">
        <v>7.3999999999999996E-5</v>
      </c>
      <c r="T172" t="s">
        <v>643</v>
      </c>
    </row>
    <row r="173" spans="1:20" x14ac:dyDescent="0.3">
      <c r="A173" s="151" t="s">
        <v>1272</v>
      </c>
      <c r="B173" s="85" t="s">
        <v>1273</v>
      </c>
      <c r="C173" s="85" t="s">
        <v>1274</v>
      </c>
      <c r="D173" s="85" t="s">
        <v>1275</v>
      </c>
      <c r="E173" s="152" t="s">
        <v>1271</v>
      </c>
      <c r="F173" s="153" t="s">
        <v>1065</v>
      </c>
      <c r="O173">
        <v>172</v>
      </c>
      <c r="P173" t="s">
        <v>1273</v>
      </c>
      <c r="Q173">
        <v>534189</v>
      </c>
      <c r="R173" t="s">
        <v>1275</v>
      </c>
      <c r="S173">
        <v>7.3999999999999996E-5</v>
      </c>
      <c r="T173" t="s">
        <v>1065</v>
      </c>
    </row>
    <row r="174" spans="1:20" x14ac:dyDescent="0.3">
      <c r="A174" s="151" t="s">
        <v>1276</v>
      </c>
      <c r="B174" s="85" t="s">
        <v>1277</v>
      </c>
      <c r="C174" s="85" t="s">
        <v>1278</v>
      </c>
      <c r="D174" s="85" t="s">
        <v>641</v>
      </c>
      <c r="E174" s="152" t="s">
        <v>1279</v>
      </c>
      <c r="F174" s="153" t="s">
        <v>677</v>
      </c>
      <c r="O174">
        <v>173</v>
      </c>
      <c r="P174" t="s">
        <v>1277</v>
      </c>
      <c r="Q174">
        <v>518467</v>
      </c>
      <c r="R174" t="s">
        <v>641</v>
      </c>
      <c r="S174">
        <v>7.2000000000000002E-5</v>
      </c>
      <c r="T174" t="s">
        <v>677</v>
      </c>
    </row>
    <row r="175" spans="1:20" x14ac:dyDescent="0.3">
      <c r="A175" s="151" t="s">
        <v>1280</v>
      </c>
      <c r="B175" s="85" t="s">
        <v>1281</v>
      </c>
      <c r="C175" s="85" t="s">
        <v>1282</v>
      </c>
      <c r="D175" s="85" t="s">
        <v>774</v>
      </c>
      <c r="E175" s="152" t="s">
        <v>1283</v>
      </c>
      <c r="F175" s="153" t="s">
        <v>601</v>
      </c>
      <c r="O175">
        <v>174</v>
      </c>
      <c r="P175" t="s">
        <v>1281</v>
      </c>
      <c r="Q175">
        <v>505153</v>
      </c>
      <c r="R175" t="s">
        <v>774</v>
      </c>
      <c r="S175">
        <v>6.9999999999999994E-5</v>
      </c>
      <c r="T175" t="s">
        <v>601</v>
      </c>
    </row>
    <row r="176" spans="1:20" x14ac:dyDescent="0.3">
      <c r="A176" s="151" t="s">
        <v>1284</v>
      </c>
      <c r="B176" s="85" t="s">
        <v>1285</v>
      </c>
      <c r="C176" s="85" t="s">
        <v>1286</v>
      </c>
      <c r="D176" s="85" t="s">
        <v>905</v>
      </c>
      <c r="E176" s="152" t="s">
        <v>1287</v>
      </c>
      <c r="F176" s="153" t="s">
        <v>1238</v>
      </c>
      <c r="O176">
        <v>175</v>
      </c>
      <c r="P176" t="s">
        <v>1285</v>
      </c>
      <c r="Q176">
        <v>425384</v>
      </c>
      <c r="R176" t="s">
        <v>905</v>
      </c>
      <c r="S176">
        <v>5.8999999999999998E-5</v>
      </c>
      <c r="T176" t="s">
        <v>1238</v>
      </c>
    </row>
    <row r="177" spans="1:20" x14ac:dyDescent="0.3">
      <c r="A177" s="151" t="s">
        <v>1288</v>
      </c>
      <c r="B177" s="85" t="s">
        <v>1289</v>
      </c>
      <c r="C177" s="85" t="s">
        <v>1290</v>
      </c>
      <c r="D177" s="85" t="s">
        <v>1291</v>
      </c>
      <c r="E177" s="152" t="s">
        <v>1292</v>
      </c>
      <c r="F177" s="153" t="s">
        <v>1238</v>
      </c>
      <c r="O177">
        <v>176</v>
      </c>
      <c r="P177" t="s">
        <v>1289</v>
      </c>
      <c r="Q177">
        <v>405739</v>
      </c>
      <c r="R177" t="s">
        <v>1291</v>
      </c>
      <c r="S177">
        <v>5.5999999999999999E-5</v>
      </c>
      <c r="T177" t="s">
        <v>1238</v>
      </c>
    </row>
    <row r="178" spans="1:20" x14ac:dyDescent="0.3">
      <c r="A178" s="151" t="s">
        <v>1293</v>
      </c>
      <c r="B178" s="85" t="s">
        <v>1294</v>
      </c>
      <c r="C178" s="85" t="s">
        <v>1295</v>
      </c>
      <c r="D178" s="85" t="s">
        <v>1296</v>
      </c>
      <c r="E178" s="152" t="s">
        <v>1297</v>
      </c>
      <c r="F178" s="153" t="s">
        <v>1298</v>
      </c>
      <c r="O178">
        <v>177</v>
      </c>
      <c r="P178" t="s">
        <v>1294</v>
      </c>
      <c r="Q178">
        <v>393372</v>
      </c>
      <c r="R178" t="s">
        <v>1296</v>
      </c>
      <c r="S178">
        <v>5.3999999999999998E-5</v>
      </c>
      <c r="T178" t="s">
        <v>1298</v>
      </c>
    </row>
    <row r="179" spans="1:20" x14ac:dyDescent="0.3">
      <c r="A179" s="151" t="s">
        <v>1299</v>
      </c>
      <c r="B179" s="85" t="s">
        <v>1300</v>
      </c>
      <c r="C179" s="85" t="s">
        <v>1301</v>
      </c>
      <c r="D179" s="85" t="s">
        <v>1291</v>
      </c>
      <c r="E179" s="152" t="s">
        <v>1302</v>
      </c>
      <c r="F179" s="153" t="s">
        <v>1238</v>
      </c>
      <c r="O179">
        <v>178</v>
      </c>
      <c r="P179" t="s">
        <v>1300</v>
      </c>
      <c r="Q179">
        <v>386486</v>
      </c>
      <c r="R179" t="s">
        <v>1291</v>
      </c>
      <c r="S179">
        <v>5.3000000000000001E-5</v>
      </c>
      <c r="T179" t="s">
        <v>1238</v>
      </c>
    </row>
    <row r="180" spans="1:20" x14ac:dyDescent="0.3">
      <c r="A180" s="151" t="s">
        <v>1303</v>
      </c>
      <c r="B180" s="85" t="s">
        <v>1304</v>
      </c>
      <c r="C180" s="85" t="s">
        <v>1305</v>
      </c>
      <c r="D180" s="85" t="s">
        <v>681</v>
      </c>
      <c r="E180" s="152" t="s">
        <v>1306</v>
      </c>
      <c r="F180" s="153" t="s">
        <v>643</v>
      </c>
      <c r="O180">
        <v>179</v>
      </c>
      <c r="P180" t="s">
        <v>1304</v>
      </c>
      <c r="Q180">
        <v>368390</v>
      </c>
      <c r="R180" t="s">
        <v>681</v>
      </c>
      <c r="S180">
        <v>5.1E-5</v>
      </c>
      <c r="T180" t="s">
        <v>643</v>
      </c>
    </row>
    <row r="181" spans="1:20" x14ac:dyDescent="0.3">
      <c r="A181" s="151" t="s">
        <v>1307</v>
      </c>
      <c r="B181" s="85" t="s">
        <v>1308</v>
      </c>
      <c r="C181" s="85" t="s">
        <v>1309</v>
      </c>
      <c r="D181" s="85" t="s">
        <v>681</v>
      </c>
      <c r="E181" s="152" t="s">
        <v>1310</v>
      </c>
      <c r="F181" s="153" t="s">
        <v>601</v>
      </c>
      <c r="O181">
        <v>180</v>
      </c>
      <c r="P181" t="s">
        <v>1308</v>
      </c>
      <c r="Q181">
        <v>349728</v>
      </c>
      <c r="R181" t="s">
        <v>681</v>
      </c>
      <c r="S181">
        <v>4.8000000000000001E-5</v>
      </c>
      <c r="T181" t="s">
        <v>601</v>
      </c>
    </row>
    <row r="182" spans="1:20" x14ac:dyDescent="0.3">
      <c r="A182" s="151" t="s">
        <v>1311</v>
      </c>
      <c r="B182" s="85" t="s">
        <v>1312</v>
      </c>
      <c r="C182" s="85" t="s">
        <v>1313</v>
      </c>
      <c r="D182" s="85" t="s">
        <v>1314</v>
      </c>
      <c r="E182" s="152" t="s">
        <v>1315</v>
      </c>
      <c r="F182" s="153" t="s">
        <v>697</v>
      </c>
      <c r="O182">
        <v>181</v>
      </c>
      <c r="P182" t="s">
        <v>1312</v>
      </c>
      <c r="Q182">
        <v>341256</v>
      </c>
      <c r="R182" t="s">
        <v>1314</v>
      </c>
      <c r="S182">
        <v>4.6999999999999997E-5</v>
      </c>
      <c r="T182" t="s">
        <v>697</v>
      </c>
    </row>
    <row r="183" spans="1:20" x14ac:dyDescent="0.3">
      <c r="A183" s="151" t="s">
        <v>1316</v>
      </c>
      <c r="B183" s="85" t="s">
        <v>1317</v>
      </c>
      <c r="C183" s="85" t="s">
        <v>1318</v>
      </c>
      <c r="D183" s="85" t="s">
        <v>663</v>
      </c>
      <c r="E183" s="152" t="s">
        <v>1319</v>
      </c>
      <c r="F183" s="153" t="s">
        <v>930</v>
      </c>
      <c r="O183">
        <v>182</v>
      </c>
      <c r="P183" t="s">
        <v>1317</v>
      </c>
      <c r="Q183">
        <v>329040</v>
      </c>
      <c r="R183" t="s">
        <v>663</v>
      </c>
      <c r="S183">
        <v>4.6E-5</v>
      </c>
      <c r="T183" t="s">
        <v>930</v>
      </c>
    </row>
    <row r="184" spans="1:20" x14ac:dyDescent="0.3">
      <c r="A184" s="151" t="s">
        <v>1320</v>
      </c>
      <c r="B184" s="85" t="s">
        <v>1321</v>
      </c>
      <c r="C184" s="85" t="s">
        <v>1322</v>
      </c>
      <c r="D184" s="85" t="s">
        <v>1323</v>
      </c>
      <c r="E184" s="152" t="s">
        <v>1324</v>
      </c>
      <c r="F184" s="153" t="s">
        <v>1325</v>
      </c>
      <c r="O184">
        <v>183</v>
      </c>
      <c r="P184" t="s">
        <v>1321</v>
      </c>
      <c r="Q184">
        <v>294906</v>
      </c>
      <c r="R184" t="s">
        <v>1323</v>
      </c>
      <c r="S184">
        <v>4.0000000000000003E-5</v>
      </c>
      <c r="T184" t="s">
        <v>1325</v>
      </c>
    </row>
    <row r="185" spans="1:20" x14ac:dyDescent="0.3">
      <c r="A185" s="151" t="s">
        <v>1326</v>
      </c>
      <c r="B185" s="85" t="s">
        <v>1327</v>
      </c>
      <c r="C185" s="85" t="s">
        <v>1328</v>
      </c>
      <c r="D185" s="85" t="s">
        <v>681</v>
      </c>
      <c r="E185" s="152" t="s">
        <v>1329</v>
      </c>
      <c r="F185" s="153" t="s">
        <v>601</v>
      </c>
      <c r="O185">
        <v>184</v>
      </c>
      <c r="P185" t="s">
        <v>1327</v>
      </c>
      <c r="Q185">
        <v>285000</v>
      </c>
      <c r="R185" t="s">
        <v>681</v>
      </c>
      <c r="S185">
        <v>3.8999999999999999E-5</v>
      </c>
      <c r="T185" t="s">
        <v>601</v>
      </c>
    </row>
    <row r="186" spans="1:20" x14ac:dyDescent="0.3">
      <c r="A186" s="151" t="s">
        <v>1330</v>
      </c>
      <c r="B186" s="85" t="s">
        <v>1331</v>
      </c>
      <c r="C186" s="85" t="s">
        <v>1332</v>
      </c>
      <c r="D186" s="85" t="s">
        <v>1333</v>
      </c>
      <c r="E186" s="152" t="s">
        <v>1334</v>
      </c>
      <c r="F186" s="153" t="s">
        <v>697</v>
      </c>
      <c r="O186">
        <v>185</v>
      </c>
      <c r="P186" t="s">
        <v>1331</v>
      </c>
      <c r="Q186">
        <v>268767</v>
      </c>
      <c r="R186" t="s">
        <v>1333</v>
      </c>
      <c r="S186">
        <v>3.6999999999999998E-5</v>
      </c>
      <c r="T186" t="s">
        <v>697</v>
      </c>
    </row>
    <row r="187" spans="1:20" x14ac:dyDescent="0.3">
      <c r="A187" s="151" t="s">
        <v>1335</v>
      </c>
      <c r="B187" s="85" t="s">
        <v>1336</v>
      </c>
      <c r="C187" s="85" t="s">
        <v>1337</v>
      </c>
      <c r="D187" s="85" t="s">
        <v>1338</v>
      </c>
      <c r="E187" s="152" t="s">
        <v>1334</v>
      </c>
      <c r="F187" s="153" t="s">
        <v>1065</v>
      </c>
      <c r="O187">
        <v>186</v>
      </c>
      <c r="P187" t="s">
        <v>1336</v>
      </c>
      <c r="Q187">
        <v>268270</v>
      </c>
      <c r="R187" t="s">
        <v>1338</v>
      </c>
      <c r="S187">
        <v>3.6999999999999998E-5</v>
      </c>
      <c r="T187" t="s">
        <v>1065</v>
      </c>
    </row>
    <row r="188" spans="1:20" x14ac:dyDescent="0.3">
      <c r="A188" s="151" t="s">
        <v>1339</v>
      </c>
      <c r="B188" s="85" t="s">
        <v>1340</v>
      </c>
      <c r="C188" s="85" t="s">
        <v>1341</v>
      </c>
      <c r="D188" s="85" t="s">
        <v>681</v>
      </c>
      <c r="E188" s="152" t="s">
        <v>1334</v>
      </c>
      <c r="F188" s="153" t="s">
        <v>643</v>
      </c>
      <c r="O188">
        <v>187</v>
      </c>
      <c r="P188" t="s">
        <v>1340</v>
      </c>
      <c r="Q188">
        <v>264652</v>
      </c>
      <c r="R188" t="s">
        <v>681</v>
      </c>
      <c r="S188">
        <v>3.6999999999999998E-5</v>
      </c>
      <c r="T188" t="s">
        <v>643</v>
      </c>
    </row>
    <row r="189" spans="1:20" x14ac:dyDescent="0.3">
      <c r="A189" s="151" t="s">
        <v>1342</v>
      </c>
      <c r="B189" s="85" t="s">
        <v>1343</v>
      </c>
      <c r="C189" s="85" t="s">
        <v>1344</v>
      </c>
      <c r="D189" s="85" t="s">
        <v>1345</v>
      </c>
      <c r="E189" s="152" t="s">
        <v>1346</v>
      </c>
      <c r="F189" s="153" t="s">
        <v>1325</v>
      </c>
      <c r="O189">
        <v>188</v>
      </c>
      <c r="P189" t="s">
        <v>1343</v>
      </c>
      <c r="Q189">
        <v>240705</v>
      </c>
      <c r="R189" t="s">
        <v>1345</v>
      </c>
      <c r="S189">
        <v>3.3000000000000003E-5</v>
      </c>
      <c r="T189" t="s">
        <v>1325</v>
      </c>
    </row>
    <row r="190" spans="1:20" x14ac:dyDescent="0.3">
      <c r="A190" s="151" t="s">
        <v>1347</v>
      </c>
      <c r="B190" s="85" t="s">
        <v>1348</v>
      </c>
      <c r="C190" s="85" t="s">
        <v>1349</v>
      </c>
      <c r="D190" s="85" t="s">
        <v>1350</v>
      </c>
      <c r="E190" s="152" t="s">
        <v>1346</v>
      </c>
      <c r="F190" s="153" t="s">
        <v>643</v>
      </c>
      <c r="O190">
        <v>189</v>
      </c>
      <c r="P190" t="s">
        <v>1348</v>
      </c>
      <c r="Q190">
        <v>239648</v>
      </c>
      <c r="R190" t="s">
        <v>1350</v>
      </c>
      <c r="S190">
        <v>3.3000000000000003E-5</v>
      </c>
      <c r="T190" t="s">
        <v>643</v>
      </c>
    </row>
    <row r="191" spans="1:20" x14ac:dyDescent="0.3">
      <c r="A191" s="151" t="s">
        <v>1351</v>
      </c>
      <c r="B191" s="85" t="s">
        <v>1352</v>
      </c>
      <c r="C191" s="85" t="s">
        <v>1353</v>
      </c>
      <c r="D191" s="85" t="s">
        <v>1354</v>
      </c>
      <c r="E191" s="152" t="s">
        <v>1355</v>
      </c>
      <c r="F191" s="153" t="s">
        <v>1356</v>
      </c>
      <c r="O191">
        <v>190</v>
      </c>
      <c r="P191" t="s">
        <v>1352</v>
      </c>
      <c r="Q191">
        <v>212645</v>
      </c>
      <c r="R191" t="s">
        <v>1354</v>
      </c>
      <c r="S191">
        <v>2.9E-5</v>
      </c>
      <c r="T191" t="s">
        <v>1356</v>
      </c>
    </row>
    <row r="192" spans="1:20" x14ac:dyDescent="0.3">
      <c r="A192" s="151" t="s">
        <v>1357</v>
      </c>
      <c r="B192" s="85" t="s">
        <v>1358</v>
      </c>
      <c r="C192" s="85" t="s">
        <v>1359</v>
      </c>
      <c r="D192" s="85" t="s">
        <v>1360</v>
      </c>
      <c r="E192" s="152" t="s">
        <v>1361</v>
      </c>
      <c r="F192" s="153" t="s">
        <v>1165</v>
      </c>
      <c r="O192">
        <v>191</v>
      </c>
      <c r="P192" t="s">
        <v>1358</v>
      </c>
      <c r="Q192">
        <v>187820</v>
      </c>
      <c r="R192" t="s">
        <v>1360</v>
      </c>
      <c r="S192">
        <v>2.5999999999999998E-5</v>
      </c>
      <c r="T192" t="s">
        <v>1165</v>
      </c>
    </row>
    <row r="193" spans="1:20" x14ac:dyDescent="0.3">
      <c r="A193" s="151" t="s">
        <v>1362</v>
      </c>
      <c r="B193" s="85" t="s">
        <v>1363</v>
      </c>
      <c r="C193" s="85" t="s">
        <v>1364</v>
      </c>
      <c r="D193" s="85" t="s">
        <v>1365</v>
      </c>
      <c r="E193" s="152" t="s">
        <v>1361</v>
      </c>
      <c r="F193" s="153" t="s">
        <v>1356</v>
      </c>
      <c r="O193">
        <v>192</v>
      </c>
      <c r="P193" t="s">
        <v>1363</v>
      </c>
      <c r="Q193">
        <v>187356</v>
      </c>
      <c r="R193" t="s">
        <v>1365</v>
      </c>
      <c r="S193">
        <v>2.5999999999999998E-5</v>
      </c>
      <c r="T193" t="s">
        <v>1356</v>
      </c>
    </row>
    <row r="194" spans="1:20" x14ac:dyDescent="0.3">
      <c r="A194" s="151" t="s">
        <v>1366</v>
      </c>
      <c r="B194" s="85" t="s">
        <v>1367</v>
      </c>
      <c r="C194" s="85" t="s">
        <v>1368</v>
      </c>
      <c r="D194" s="85" t="s">
        <v>599</v>
      </c>
      <c r="E194" s="152" t="s">
        <v>1361</v>
      </c>
      <c r="F194" s="153" t="s">
        <v>614</v>
      </c>
      <c r="O194">
        <v>193</v>
      </c>
      <c r="P194" t="s">
        <v>1367</v>
      </c>
      <c r="Q194">
        <v>185000</v>
      </c>
      <c r="R194" t="s">
        <v>599</v>
      </c>
      <c r="S194">
        <v>2.5999999999999998E-5</v>
      </c>
      <c r="T194" t="s">
        <v>614</v>
      </c>
    </row>
    <row r="195" spans="1:20" x14ac:dyDescent="0.3">
      <c r="A195" s="151" t="s">
        <v>1369</v>
      </c>
      <c r="B195" s="85" t="s">
        <v>1370</v>
      </c>
      <c r="C195" s="85" t="s">
        <v>1371</v>
      </c>
      <c r="D195" s="85" t="s">
        <v>1372</v>
      </c>
      <c r="E195" s="152" t="s">
        <v>1373</v>
      </c>
      <c r="F195" s="153" t="s">
        <v>1374</v>
      </c>
      <c r="O195">
        <v>194</v>
      </c>
      <c r="P195" t="s">
        <v>1370</v>
      </c>
      <c r="Q195">
        <v>159358</v>
      </c>
      <c r="R195" t="s">
        <v>1372</v>
      </c>
      <c r="S195">
        <v>2.1999999999999999E-5</v>
      </c>
      <c r="T195" t="s">
        <v>1374</v>
      </c>
    </row>
    <row r="196" spans="1:20" x14ac:dyDescent="0.3">
      <c r="A196" s="151" t="s">
        <v>1375</v>
      </c>
      <c r="B196" s="85" t="s">
        <v>1376</v>
      </c>
      <c r="C196" s="85" t="s">
        <v>1377</v>
      </c>
      <c r="D196" s="85" t="s">
        <v>774</v>
      </c>
      <c r="E196" s="152" t="s">
        <v>1378</v>
      </c>
      <c r="F196" s="153" t="s">
        <v>643</v>
      </c>
      <c r="O196">
        <v>195</v>
      </c>
      <c r="P196" t="s">
        <v>1376</v>
      </c>
      <c r="Q196">
        <v>154843</v>
      </c>
      <c r="R196" t="s">
        <v>774</v>
      </c>
      <c r="S196">
        <v>2.0999999999999999E-5</v>
      </c>
      <c r="T196" t="s">
        <v>643</v>
      </c>
    </row>
    <row r="197" spans="1:20" x14ac:dyDescent="0.3">
      <c r="A197" s="151" t="s">
        <v>1379</v>
      </c>
      <c r="B197" s="85" t="s">
        <v>1380</v>
      </c>
      <c r="C197" s="85" t="s">
        <v>1381</v>
      </c>
      <c r="D197" s="85" t="s">
        <v>599</v>
      </c>
      <c r="E197" s="152" t="s">
        <v>1382</v>
      </c>
      <c r="F197" s="153" t="s">
        <v>614</v>
      </c>
      <c r="O197">
        <v>196</v>
      </c>
      <c r="P197" t="s">
        <v>1380</v>
      </c>
      <c r="Q197">
        <v>109000</v>
      </c>
      <c r="R197" t="s">
        <v>599</v>
      </c>
      <c r="S197">
        <v>1.5E-5</v>
      </c>
      <c r="T197" t="s">
        <v>614</v>
      </c>
    </row>
    <row r="198" spans="1:20" x14ac:dyDescent="0.3">
      <c r="A198" s="151" t="s">
        <v>1383</v>
      </c>
      <c r="B198" s="85" t="s">
        <v>1384</v>
      </c>
      <c r="C198" s="85" t="s">
        <v>1385</v>
      </c>
      <c r="D198" s="85" t="s">
        <v>1386</v>
      </c>
      <c r="E198" s="152" t="s">
        <v>1382</v>
      </c>
      <c r="F198" s="153" t="s">
        <v>930</v>
      </c>
      <c r="O198">
        <v>197</v>
      </c>
      <c r="P198" t="s">
        <v>1384</v>
      </c>
      <c r="Q198">
        <v>107394</v>
      </c>
      <c r="R198" t="s">
        <v>1386</v>
      </c>
      <c r="S198">
        <v>1.5E-5</v>
      </c>
      <c r="T198" t="s">
        <v>930</v>
      </c>
    </row>
    <row r="199" spans="1:20" x14ac:dyDescent="0.3">
      <c r="A199" s="151" t="s">
        <v>1387</v>
      </c>
      <c r="B199" s="85" t="s">
        <v>1388</v>
      </c>
      <c r="C199" s="85" t="s">
        <v>1389</v>
      </c>
      <c r="D199" s="85" t="s">
        <v>681</v>
      </c>
      <c r="E199" s="152" t="s">
        <v>1382</v>
      </c>
      <c r="F199" s="153" t="s">
        <v>643</v>
      </c>
      <c r="O199">
        <v>198</v>
      </c>
      <c r="P199" t="s">
        <v>1388</v>
      </c>
      <c r="Q199">
        <v>106461</v>
      </c>
      <c r="R199" t="s">
        <v>681</v>
      </c>
      <c r="S199">
        <v>1.5E-5</v>
      </c>
      <c r="T199" t="s">
        <v>643</v>
      </c>
    </row>
    <row r="200" spans="1:20" x14ac:dyDescent="0.3">
      <c r="A200" s="151" t="s">
        <v>1390</v>
      </c>
      <c r="B200" s="85" t="s">
        <v>1391</v>
      </c>
      <c r="C200" s="85" t="s">
        <v>1392</v>
      </c>
      <c r="D200" s="85" t="s">
        <v>1372</v>
      </c>
      <c r="E200" s="152" t="s">
        <v>1382</v>
      </c>
      <c r="F200" s="153" t="s">
        <v>1374</v>
      </c>
      <c r="O200">
        <v>199</v>
      </c>
      <c r="P200" t="s">
        <v>1391</v>
      </c>
      <c r="Q200">
        <v>106405</v>
      </c>
      <c r="R200" t="s">
        <v>1372</v>
      </c>
      <c r="S200">
        <v>1.5E-5</v>
      </c>
      <c r="T200" t="s">
        <v>1374</v>
      </c>
    </row>
    <row r="201" spans="1:20" x14ac:dyDescent="0.3">
      <c r="A201" s="151" t="s">
        <v>1393</v>
      </c>
      <c r="B201" s="85" t="s">
        <v>1394</v>
      </c>
      <c r="C201" s="85" t="s">
        <v>1395</v>
      </c>
      <c r="D201" s="85" t="s">
        <v>1396</v>
      </c>
      <c r="E201" s="152" t="s">
        <v>1397</v>
      </c>
      <c r="F201" s="153" t="s">
        <v>1206</v>
      </c>
      <c r="O201">
        <v>200</v>
      </c>
      <c r="P201" t="s">
        <v>1394</v>
      </c>
      <c r="Q201">
        <v>103328</v>
      </c>
      <c r="R201" t="s">
        <v>1396</v>
      </c>
      <c r="S201">
        <v>1.4E-5</v>
      </c>
      <c r="T201" t="s">
        <v>1206</v>
      </c>
    </row>
    <row r="202" spans="1:20" x14ac:dyDescent="0.3">
      <c r="A202" s="151" t="s">
        <v>1398</v>
      </c>
      <c r="B202" s="85" t="s">
        <v>1399</v>
      </c>
      <c r="C202" s="85" t="s">
        <v>1400</v>
      </c>
      <c r="D202" s="85" t="s">
        <v>1401</v>
      </c>
      <c r="E202" s="152" t="s">
        <v>1397</v>
      </c>
      <c r="F202" s="153" t="s">
        <v>1206</v>
      </c>
      <c r="O202">
        <v>201</v>
      </c>
      <c r="P202" t="s">
        <v>1399</v>
      </c>
      <c r="Q202">
        <v>103252</v>
      </c>
      <c r="R202" t="s">
        <v>1401</v>
      </c>
      <c r="S202">
        <v>1.4E-5</v>
      </c>
      <c r="T202" t="s">
        <v>1206</v>
      </c>
    </row>
    <row r="203" spans="1:20" x14ac:dyDescent="0.3">
      <c r="A203" s="151" t="s">
        <v>1402</v>
      </c>
      <c r="B203" s="85" t="s">
        <v>1403</v>
      </c>
      <c r="C203" s="85" t="s">
        <v>1404</v>
      </c>
      <c r="D203" s="85" t="s">
        <v>681</v>
      </c>
      <c r="E203" s="152" t="s">
        <v>1397</v>
      </c>
      <c r="F203" s="153" t="s">
        <v>643</v>
      </c>
      <c r="O203">
        <v>202</v>
      </c>
      <c r="P203" t="s">
        <v>1403</v>
      </c>
      <c r="Q203">
        <v>101351</v>
      </c>
      <c r="R203" t="s">
        <v>681</v>
      </c>
      <c r="S203">
        <v>1.4E-5</v>
      </c>
      <c r="T203" t="s">
        <v>643</v>
      </c>
    </row>
    <row r="204" spans="1:20" x14ac:dyDescent="0.3">
      <c r="A204" s="151" t="s">
        <v>1405</v>
      </c>
      <c r="B204" s="85" t="s">
        <v>1406</v>
      </c>
      <c r="C204" s="85" t="s">
        <v>1407</v>
      </c>
      <c r="D204" s="85" t="s">
        <v>1408</v>
      </c>
      <c r="E204" s="152" t="s">
        <v>1397</v>
      </c>
      <c r="F204" s="153" t="s">
        <v>643</v>
      </c>
      <c r="O204">
        <v>203</v>
      </c>
      <c r="P204" t="s">
        <v>1406</v>
      </c>
      <c r="Q204">
        <v>99000</v>
      </c>
      <c r="R204" t="s">
        <v>1408</v>
      </c>
      <c r="S204">
        <v>1.4E-5</v>
      </c>
      <c r="T204" t="s">
        <v>643</v>
      </c>
    </row>
    <row r="205" spans="1:20" x14ac:dyDescent="0.3">
      <c r="A205" s="151" t="s">
        <v>1409</v>
      </c>
      <c r="B205" s="85" t="s">
        <v>1410</v>
      </c>
      <c r="C205" s="85" t="s">
        <v>1411</v>
      </c>
      <c r="D205" s="85" t="s">
        <v>681</v>
      </c>
      <c r="E205" s="152" t="s">
        <v>1412</v>
      </c>
      <c r="F205" s="153" t="s">
        <v>643</v>
      </c>
      <c r="O205">
        <v>204</v>
      </c>
      <c r="P205" t="s">
        <v>1410</v>
      </c>
      <c r="Q205">
        <v>89949</v>
      </c>
      <c r="R205" t="s">
        <v>681</v>
      </c>
      <c r="S205">
        <v>1.2E-5</v>
      </c>
      <c r="T205" t="s">
        <v>643</v>
      </c>
    </row>
    <row r="206" spans="1:20" x14ac:dyDescent="0.3">
      <c r="A206" s="151" t="s">
        <v>1413</v>
      </c>
      <c r="B206" s="85" t="s">
        <v>1414</v>
      </c>
      <c r="C206" s="85" t="s">
        <v>1415</v>
      </c>
      <c r="D206" s="85" t="s">
        <v>1416</v>
      </c>
      <c r="E206" s="152" t="s">
        <v>1412</v>
      </c>
      <c r="F206" s="153" t="s">
        <v>1298</v>
      </c>
      <c r="O206">
        <v>205</v>
      </c>
      <c r="P206" t="s">
        <v>1414</v>
      </c>
      <c r="Q206">
        <v>86295</v>
      </c>
      <c r="R206" t="s">
        <v>1416</v>
      </c>
      <c r="S206">
        <v>1.2E-5</v>
      </c>
      <c r="T206" t="s">
        <v>1298</v>
      </c>
    </row>
    <row r="207" spans="1:20" x14ac:dyDescent="0.3">
      <c r="A207" s="151" t="s">
        <v>1417</v>
      </c>
      <c r="B207" s="85" t="s">
        <v>1418</v>
      </c>
      <c r="C207" s="85" t="s">
        <v>1419</v>
      </c>
      <c r="D207" s="85" t="s">
        <v>1420</v>
      </c>
      <c r="E207" s="152" t="s">
        <v>1412</v>
      </c>
      <c r="F207" s="153" t="s">
        <v>1206</v>
      </c>
      <c r="O207">
        <v>206</v>
      </c>
      <c r="P207" t="s">
        <v>1418</v>
      </c>
      <c r="Q207">
        <v>84497</v>
      </c>
      <c r="R207" t="s">
        <v>1420</v>
      </c>
      <c r="S207">
        <v>1.2E-5</v>
      </c>
      <c r="T207" t="s">
        <v>1206</v>
      </c>
    </row>
    <row r="208" spans="1:20" x14ac:dyDescent="0.3">
      <c r="A208" s="151" t="s">
        <v>1421</v>
      </c>
      <c r="B208" s="85" t="s">
        <v>1422</v>
      </c>
      <c r="C208" s="85" t="s">
        <v>1423</v>
      </c>
      <c r="D208" s="85" t="s">
        <v>641</v>
      </c>
      <c r="E208" s="152" t="s">
        <v>1424</v>
      </c>
      <c r="F208" s="153" t="s">
        <v>643</v>
      </c>
      <c r="O208">
        <v>207</v>
      </c>
      <c r="P208" t="s">
        <v>1422</v>
      </c>
      <c r="Q208">
        <v>76949</v>
      </c>
      <c r="R208" t="s">
        <v>641</v>
      </c>
      <c r="S208">
        <v>1.1E-5</v>
      </c>
      <c r="T208" t="s">
        <v>643</v>
      </c>
    </row>
    <row r="209" spans="1:20" x14ac:dyDescent="0.3">
      <c r="A209" s="151" t="s">
        <v>1425</v>
      </c>
      <c r="B209" s="85" t="s">
        <v>1426</v>
      </c>
      <c r="C209" s="85" t="s">
        <v>1427</v>
      </c>
      <c r="D209" s="85" t="s">
        <v>1428</v>
      </c>
      <c r="E209" s="152" t="s">
        <v>1429</v>
      </c>
      <c r="F209" s="153" t="s">
        <v>1298</v>
      </c>
      <c r="O209">
        <v>208</v>
      </c>
      <c r="P209" t="s">
        <v>1426</v>
      </c>
      <c r="Q209">
        <v>71293</v>
      </c>
      <c r="R209" t="s">
        <v>1428</v>
      </c>
      <c r="S209">
        <v>9.9000000000000001E-6</v>
      </c>
      <c r="T209" t="s">
        <v>1298</v>
      </c>
    </row>
    <row r="210" spans="1:20" x14ac:dyDescent="0.3">
      <c r="A210" s="151" t="s">
        <v>1430</v>
      </c>
      <c r="B210" s="85" t="s">
        <v>1431</v>
      </c>
      <c r="C210" s="85" t="s">
        <v>1432</v>
      </c>
      <c r="D210" s="85" t="s">
        <v>1433</v>
      </c>
      <c r="E210" s="152" t="s">
        <v>1434</v>
      </c>
      <c r="F210" s="153" t="s">
        <v>1374</v>
      </c>
      <c r="O210">
        <v>209</v>
      </c>
      <c r="P210" t="s">
        <v>1431</v>
      </c>
      <c r="Q210">
        <v>64237</v>
      </c>
      <c r="R210" t="s">
        <v>1433</v>
      </c>
      <c r="S210">
        <v>8.8999999999999995E-6</v>
      </c>
      <c r="T210" t="s">
        <v>1374</v>
      </c>
    </row>
    <row r="211" spans="1:20" x14ac:dyDescent="0.3">
      <c r="A211" s="151" t="s">
        <v>1435</v>
      </c>
      <c r="B211" s="85" t="s">
        <v>1436</v>
      </c>
      <c r="C211" s="85" t="s">
        <v>1437</v>
      </c>
      <c r="D211" s="85" t="s">
        <v>1438</v>
      </c>
      <c r="E211" s="152" t="s">
        <v>1439</v>
      </c>
      <c r="F211" s="153" t="s">
        <v>643</v>
      </c>
      <c r="O211">
        <v>210</v>
      </c>
      <c r="P211" t="s">
        <v>1436</v>
      </c>
      <c r="Q211">
        <v>63085</v>
      </c>
      <c r="R211" t="s">
        <v>1438</v>
      </c>
      <c r="S211">
        <v>8.6999999999999997E-6</v>
      </c>
      <c r="T211" t="s">
        <v>643</v>
      </c>
    </row>
    <row r="212" spans="1:20" x14ac:dyDescent="0.3">
      <c r="A212" s="151" t="s">
        <v>1440</v>
      </c>
      <c r="B212" s="85" t="s">
        <v>1441</v>
      </c>
      <c r="C212" s="85" t="s">
        <v>1442</v>
      </c>
      <c r="D212" s="85" t="s">
        <v>681</v>
      </c>
      <c r="E212" s="152" t="s">
        <v>1443</v>
      </c>
      <c r="F212" s="153" t="s">
        <v>643</v>
      </c>
      <c r="O212">
        <v>211</v>
      </c>
      <c r="P212" t="s">
        <v>1441</v>
      </c>
      <c r="Q212">
        <v>56086</v>
      </c>
      <c r="R212" t="s">
        <v>681</v>
      </c>
      <c r="S212">
        <v>7.7999999999999999E-6</v>
      </c>
      <c r="T212" t="s">
        <v>643</v>
      </c>
    </row>
    <row r="213" spans="1:20" x14ac:dyDescent="0.3">
      <c r="A213" s="151" t="s">
        <v>1444</v>
      </c>
      <c r="B213" s="85" t="s">
        <v>1445</v>
      </c>
      <c r="C213" s="85" t="s">
        <v>1446</v>
      </c>
      <c r="D213" s="85" t="s">
        <v>621</v>
      </c>
      <c r="E213" s="152" t="s">
        <v>1447</v>
      </c>
      <c r="F213" s="153" t="s">
        <v>643</v>
      </c>
      <c r="O213">
        <v>212</v>
      </c>
      <c r="P213" t="s">
        <v>1445</v>
      </c>
      <c r="Q213">
        <v>55984</v>
      </c>
      <c r="R213" t="s">
        <v>621</v>
      </c>
      <c r="S213">
        <v>7.7000000000000008E-6</v>
      </c>
      <c r="T213" t="s">
        <v>643</v>
      </c>
    </row>
    <row r="214" spans="1:20" x14ac:dyDescent="0.3">
      <c r="A214" s="151" t="s">
        <v>1448</v>
      </c>
      <c r="B214" s="85" t="s">
        <v>1449</v>
      </c>
      <c r="C214" s="85" t="s">
        <v>1450</v>
      </c>
      <c r="D214" s="85" t="s">
        <v>1030</v>
      </c>
      <c r="E214" s="152" t="s">
        <v>1447</v>
      </c>
      <c r="F214" s="153" t="s">
        <v>601</v>
      </c>
      <c r="O214">
        <v>213</v>
      </c>
      <c r="P214" t="s">
        <v>1449</v>
      </c>
      <c r="Q214">
        <v>55691</v>
      </c>
      <c r="R214" t="s">
        <v>1030</v>
      </c>
      <c r="S214">
        <v>7.7000000000000008E-6</v>
      </c>
      <c r="T214" t="s">
        <v>601</v>
      </c>
    </row>
    <row r="215" spans="1:20" x14ac:dyDescent="0.3">
      <c r="A215" s="151" t="s">
        <v>1451</v>
      </c>
      <c r="B215" s="85" t="s">
        <v>1452</v>
      </c>
      <c r="C215" s="85" t="s">
        <v>1453</v>
      </c>
      <c r="D215" s="85" t="s">
        <v>1372</v>
      </c>
      <c r="E215" s="152" t="s">
        <v>1447</v>
      </c>
      <c r="F215" s="153" t="s">
        <v>1374</v>
      </c>
      <c r="O215">
        <v>214</v>
      </c>
      <c r="P215" t="s">
        <v>1452</v>
      </c>
      <c r="Q215">
        <v>55519</v>
      </c>
      <c r="R215" t="s">
        <v>1372</v>
      </c>
      <c r="S215">
        <v>7.7000000000000008E-6</v>
      </c>
      <c r="T215" t="s">
        <v>1374</v>
      </c>
    </row>
    <row r="216" spans="1:20" x14ac:dyDescent="0.3">
      <c r="A216" s="151" t="s">
        <v>1454</v>
      </c>
      <c r="B216" s="85" t="s">
        <v>1455</v>
      </c>
      <c r="C216" s="85" t="s">
        <v>1456</v>
      </c>
      <c r="D216" s="85" t="s">
        <v>599</v>
      </c>
      <c r="E216" s="152" t="s">
        <v>1457</v>
      </c>
      <c r="F216" s="153" t="s">
        <v>614</v>
      </c>
      <c r="O216">
        <v>215</v>
      </c>
      <c r="P216" t="s">
        <v>1455</v>
      </c>
      <c r="Q216">
        <v>55000</v>
      </c>
      <c r="R216" t="s">
        <v>599</v>
      </c>
      <c r="S216">
        <v>7.6000000000000001E-6</v>
      </c>
      <c r="T216" t="s">
        <v>614</v>
      </c>
    </row>
    <row r="217" spans="1:20" x14ac:dyDescent="0.3">
      <c r="A217" s="151" t="s">
        <v>1458</v>
      </c>
      <c r="B217" s="85" t="s">
        <v>1459</v>
      </c>
      <c r="C217" s="85" t="s">
        <v>1460</v>
      </c>
      <c r="D217" s="85" t="s">
        <v>1372</v>
      </c>
      <c r="E217" s="152" t="s">
        <v>1461</v>
      </c>
      <c r="F217" s="153" t="s">
        <v>1374</v>
      </c>
      <c r="O217">
        <v>216</v>
      </c>
      <c r="P217" t="s">
        <v>1459</v>
      </c>
      <c r="Q217">
        <v>53883</v>
      </c>
      <c r="R217" t="s">
        <v>1372</v>
      </c>
      <c r="S217">
        <v>7.5000000000000002E-6</v>
      </c>
      <c r="T217" t="s">
        <v>1374</v>
      </c>
    </row>
    <row r="218" spans="1:20" x14ac:dyDescent="0.3">
      <c r="A218" s="151" t="s">
        <v>1462</v>
      </c>
      <c r="B218" s="85" t="s">
        <v>1463</v>
      </c>
      <c r="C218" s="85" t="s">
        <v>1464</v>
      </c>
      <c r="D218" s="85" t="s">
        <v>1465</v>
      </c>
      <c r="E218" s="152" t="s">
        <v>1466</v>
      </c>
      <c r="F218" s="153" t="s">
        <v>1467</v>
      </c>
      <c r="O218">
        <v>217</v>
      </c>
      <c r="P218" t="s">
        <v>1463</v>
      </c>
      <c r="Q218">
        <v>51547</v>
      </c>
      <c r="R218" t="s">
        <v>1465</v>
      </c>
      <c r="S218">
        <v>7.0999999999999998E-6</v>
      </c>
      <c r="T218" t="s">
        <v>1467</v>
      </c>
    </row>
    <row r="219" spans="1:20" x14ac:dyDescent="0.3">
      <c r="A219" s="151" t="s">
        <v>1468</v>
      </c>
      <c r="B219" s="85" t="s">
        <v>1469</v>
      </c>
      <c r="C219" s="85" t="s">
        <v>1470</v>
      </c>
      <c r="D219" s="85" t="s">
        <v>1471</v>
      </c>
      <c r="E219" s="152" t="s">
        <v>1472</v>
      </c>
      <c r="F219" s="153" t="s">
        <v>628</v>
      </c>
      <c r="O219">
        <v>218</v>
      </c>
      <c r="P219" t="s">
        <v>1469</v>
      </c>
      <c r="Q219">
        <v>48679</v>
      </c>
      <c r="R219" t="s">
        <v>1471</v>
      </c>
      <c r="S219">
        <v>6.7000000000000002E-6</v>
      </c>
      <c r="T219" t="s">
        <v>628</v>
      </c>
    </row>
    <row r="220" spans="1:20" x14ac:dyDescent="0.3">
      <c r="A220" s="151" t="s">
        <v>1473</v>
      </c>
      <c r="B220" s="85" t="s">
        <v>1474</v>
      </c>
      <c r="C220" s="85" t="s">
        <v>1475</v>
      </c>
      <c r="D220" s="85" t="s">
        <v>1476</v>
      </c>
      <c r="E220" s="152" t="s">
        <v>1477</v>
      </c>
      <c r="F220" s="153" t="s">
        <v>601</v>
      </c>
      <c r="O220">
        <v>219</v>
      </c>
      <c r="P220" t="s">
        <v>1474</v>
      </c>
      <c r="Q220">
        <v>37429</v>
      </c>
      <c r="R220" t="s">
        <v>1476</v>
      </c>
      <c r="S220">
        <v>5.2000000000000002E-6</v>
      </c>
      <c r="T220" t="s">
        <v>601</v>
      </c>
    </row>
    <row r="221" spans="1:20" x14ac:dyDescent="0.3">
      <c r="A221" s="151" t="s">
        <v>1478</v>
      </c>
      <c r="B221" s="85" t="s">
        <v>1479</v>
      </c>
      <c r="C221" s="85" t="s">
        <v>1480</v>
      </c>
      <c r="D221" s="85" t="s">
        <v>905</v>
      </c>
      <c r="E221" s="152" t="s">
        <v>1481</v>
      </c>
      <c r="F221" s="153" t="s">
        <v>1482</v>
      </c>
      <c r="O221">
        <v>220</v>
      </c>
      <c r="P221" t="s">
        <v>1479</v>
      </c>
      <c r="Q221">
        <v>37132</v>
      </c>
      <c r="R221" t="s">
        <v>905</v>
      </c>
      <c r="S221">
        <v>5.1000000000000003E-6</v>
      </c>
      <c r="T221" t="s">
        <v>1482</v>
      </c>
    </row>
    <row r="222" spans="1:20" x14ac:dyDescent="0.3">
      <c r="A222" s="151" t="s">
        <v>1483</v>
      </c>
      <c r="B222" s="85" t="s">
        <v>1484</v>
      </c>
      <c r="C222" s="85" t="s">
        <v>1485</v>
      </c>
      <c r="D222" s="85" t="s">
        <v>905</v>
      </c>
      <c r="E222" s="152" t="s">
        <v>1481</v>
      </c>
      <c r="F222" s="153" t="s">
        <v>643</v>
      </c>
      <c r="O222">
        <v>221</v>
      </c>
      <c r="P222" t="s">
        <v>1484</v>
      </c>
      <c r="Q222">
        <v>36950</v>
      </c>
      <c r="R222" t="s">
        <v>905</v>
      </c>
      <c r="S222">
        <v>5.1000000000000003E-6</v>
      </c>
      <c r="T222" t="s">
        <v>643</v>
      </c>
    </row>
    <row r="223" spans="1:20" x14ac:dyDescent="0.3">
      <c r="A223" s="151" t="s">
        <v>1486</v>
      </c>
      <c r="B223" s="85" t="s">
        <v>1487</v>
      </c>
      <c r="C223" s="85" t="s">
        <v>1488</v>
      </c>
      <c r="D223" s="85" t="s">
        <v>1350</v>
      </c>
      <c r="E223" s="152" t="s">
        <v>1489</v>
      </c>
      <c r="F223" s="153" t="s">
        <v>643</v>
      </c>
      <c r="O223">
        <v>222</v>
      </c>
      <c r="P223" t="s">
        <v>1487</v>
      </c>
      <c r="Q223">
        <v>35742</v>
      </c>
      <c r="R223" t="s">
        <v>1350</v>
      </c>
      <c r="S223">
        <v>4.8999999999999997E-6</v>
      </c>
      <c r="T223" t="s">
        <v>643</v>
      </c>
    </row>
    <row r="224" spans="1:20" x14ac:dyDescent="0.3">
      <c r="A224" s="151" t="s">
        <v>1490</v>
      </c>
      <c r="B224" s="85" t="s">
        <v>1491</v>
      </c>
      <c r="C224" s="85" t="s">
        <v>1492</v>
      </c>
      <c r="D224" s="85" t="s">
        <v>663</v>
      </c>
      <c r="E224" s="152" t="s">
        <v>1493</v>
      </c>
      <c r="F224" s="153" t="s">
        <v>628</v>
      </c>
      <c r="O224">
        <v>223</v>
      </c>
      <c r="P224" t="s">
        <v>1491</v>
      </c>
      <c r="Q224">
        <v>32789</v>
      </c>
      <c r="R224" t="s">
        <v>663</v>
      </c>
      <c r="S224">
        <v>4.5000000000000001E-6</v>
      </c>
      <c r="T224" t="s">
        <v>628</v>
      </c>
    </row>
    <row r="225" spans="1:20" x14ac:dyDescent="0.3">
      <c r="A225" s="151" t="s">
        <v>1494</v>
      </c>
      <c r="B225" s="85" t="s">
        <v>1495</v>
      </c>
      <c r="C225" s="85" t="s">
        <v>1496</v>
      </c>
      <c r="D225" s="85" t="s">
        <v>1497</v>
      </c>
      <c r="E225" s="152" t="s">
        <v>1498</v>
      </c>
      <c r="F225" s="153" t="s">
        <v>1356</v>
      </c>
      <c r="O225">
        <v>224</v>
      </c>
      <c r="P225" t="s">
        <v>1495</v>
      </c>
      <c r="Q225">
        <v>31458</v>
      </c>
      <c r="R225" t="s">
        <v>1497</v>
      </c>
      <c r="S225">
        <v>4.4000000000000002E-6</v>
      </c>
      <c r="T225" t="s">
        <v>1356</v>
      </c>
    </row>
    <row r="226" spans="1:20" x14ac:dyDescent="0.3">
      <c r="A226" s="151" t="s">
        <v>1499</v>
      </c>
      <c r="B226" s="85" t="s">
        <v>1500</v>
      </c>
      <c r="C226" s="85" t="s">
        <v>1501</v>
      </c>
      <c r="D226" s="85" t="s">
        <v>1408</v>
      </c>
      <c r="E226" s="152" t="s">
        <v>1502</v>
      </c>
      <c r="F226" s="153" t="s">
        <v>643</v>
      </c>
      <c r="O226">
        <v>225</v>
      </c>
      <c r="P226" t="s">
        <v>1500</v>
      </c>
      <c r="Q226">
        <v>30001</v>
      </c>
      <c r="R226" t="s">
        <v>1408</v>
      </c>
      <c r="S226">
        <v>4.0999999999999997E-6</v>
      </c>
      <c r="T226" t="s">
        <v>643</v>
      </c>
    </row>
    <row r="227" spans="1:20" x14ac:dyDescent="0.3">
      <c r="A227" s="151" t="s">
        <v>1503</v>
      </c>
      <c r="B227" s="85" t="s">
        <v>1504</v>
      </c>
      <c r="C227" s="85" t="s">
        <v>1505</v>
      </c>
      <c r="D227" s="85" t="s">
        <v>686</v>
      </c>
      <c r="E227" s="152" t="s">
        <v>1506</v>
      </c>
      <c r="F227" s="153" t="s">
        <v>601</v>
      </c>
      <c r="O227">
        <v>226</v>
      </c>
      <c r="P227" t="s">
        <v>1504</v>
      </c>
      <c r="Q227">
        <v>28875</v>
      </c>
      <c r="R227" t="s">
        <v>686</v>
      </c>
      <c r="S227">
        <v>3.9999999999999998E-6</v>
      </c>
      <c r="T227" t="s">
        <v>601</v>
      </c>
    </row>
    <row r="228" spans="1:20" x14ac:dyDescent="0.3">
      <c r="A228" s="151" t="s">
        <v>1507</v>
      </c>
      <c r="B228" s="85" t="s">
        <v>1508</v>
      </c>
      <c r="C228" s="85" t="s">
        <v>1509</v>
      </c>
      <c r="D228" s="85" t="s">
        <v>1510</v>
      </c>
      <c r="E228" s="152" t="s">
        <v>1511</v>
      </c>
      <c r="F228" s="153" t="s">
        <v>1512</v>
      </c>
      <c r="O228">
        <v>227</v>
      </c>
      <c r="P228" t="s">
        <v>1508</v>
      </c>
      <c r="Q228">
        <v>28054</v>
      </c>
      <c r="R228" t="s">
        <v>1510</v>
      </c>
      <c r="S228">
        <v>3.8999999999999999E-6</v>
      </c>
      <c r="T228" t="s">
        <v>1512</v>
      </c>
    </row>
    <row r="229" spans="1:20" x14ac:dyDescent="0.3">
      <c r="A229" s="151" t="s">
        <v>1513</v>
      </c>
      <c r="B229" s="85" t="s">
        <v>1514</v>
      </c>
      <c r="C229" s="85" t="s">
        <v>1515</v>
      </c>
      <c r="D229" s="85" t="s">
        <v>1291</v>
      </c>
      <c r="E229" s="152" t="s">
        <v>1516</v>
      </c>
      <c r="F229" s="153" t="s">
        <v>601</v>
      </c>
      <c r="O229">
        <v>228</v>
      </c>
      <c r="P229" t="s">
        <v>1514</v>
      </c>
      <c r="Q229">
        <v>23296</v>
      </c>
      <c r="R229" t="s">
        <v>1291</v>
      </c>
      <c r="S229">
        <v>3.1999999999999999E-6</v>
      </c>
      <c r="T229" t="s">
        <v>601</v>
      </c>
    </row>
    <row r="230" spans="1:20" x14ac:dyDescent="0.3">
      <c r="A230" s="151" t="s">
        <v>1517</v>
      </c>
      <c r="B230" s="85" t="s">
        <v>1518</v>
      </c>
      <c r="C230" s="85" t="s">
        <v>1519</v>
      </c>
      <c r="D230" s="85" t="s">
        <v>681</v>
      </c>
      <c r="E230" s="152" t="s">
        <v>1520</v>
      </c>
      <c r="F230" s="153" t="s">
        <v>643</v>
      </c>
      <c r="O230">
        <v>229</v>
      </c>
      <c r="P230" t="s">
        <v>1518</v>
      </c>
      <c r="Q230">
        <v>20901</v>
      </c>
      <c r="R230" t="s">
        <v>681</v>
      </c>
      <c r="S230">
        <v>2.9000000000000002E-6</v>
      </c>
      <c r="T230" t="s">
        <v>643</v>
      </c>
    </row>
    <row r="231" spans="1:20" x14ac:dyDescent="0.3">
      <c r="A231" s="151" t="s">
        <v>1521</v>
      </c>
      <c r="B231" s="85" t="s">
        <v>1522</v>
      </c>
      <c r="C231" s="85" t="s">
        <v>1523</v>
      </c>
      <c r="D231" s="85" t="s">
        <v>1524</v>
      </c>
      <c r="E231" s="152" t="s">
        <v>1525</v>
      </c>
      <c r="F231" s="153" t="s">
        <v>1165</v>
      </c>
      <c r="O231">
        <v>230</v>
      </c>
      <c r="P231" t="s">
        <v>1522</v>
      </c>
      <c r="Q231">
        <v>14974</v>
      </c>
      <c r="R231" t="s">
        <v>1524</v>
      </c>
      <c r="S231">
        <v>2.0999999999999998E-6</v>
      </c>
      <c r="T231" t="s">
        <v>1165</v>
      </c>
    </row>
    <row r="232" spans="1:20" x14ac:dyDescent="0.3">
      <c r="A232" s="151" t="s">
        <v>1526</v>
      </c>
      <c r="B232" s="85" t="s">
        <v>1527</v>
      </c>
      <c r="C232" s="85" t="s">
        <v>1528</v>
      </c>
      <c r="D232" s="85" t="s">
        <v>1529</v>
      </c>
      <c r="E232" s="152" t="s">
        <v>1530</v>
      </c>
      <c r="F232" s="153" t="s">
        <v>1298</v>
      </c>
      <c r="O232">
        <v>231</v>
      </c>
      <c r="P232" t="s">
        <v>1527</v>
      </c>
      <c r="Q232">
        <v>13452</v>
      </c>
      <c r="R232" t="s">
        <v>1529</v>
      </c>
      <c r="S232">
        <v>1.9E-6</v>
      </c>
      <c r="T232" t="s">
        <v>1298</v>
      </c>
    </row>
    <row r="233" spans="1:20" x14ac:dyDescent="0.3">
      <c r="A233" s="151" t="s">
        <v>1531</v>
      </c>
      <c r="B233" s="85" t="s">
        <v>1532</v>
      </c>
      <c r="C233" s="85" t="s">
        <v>1533</v>
      </c>
      <c r="D233" s="85" t="s">
        <v>681</v>
      </c>
      <c r="E233" s="152" t="s">
        <v>1534</v>
      </c>
      <c r="F233" s="153" t="s">
        <v>643</v>
      </c>
      <c r="O233">
        <v>232</v>
      </c>
      <c r="P233" t="s">
        <v>1532</v>
      </c>
      <c r="Q233">
        <v>13135</v>
      </c>
      <c r="R233" t="s">
        <v>681</v>
      </c>
      <c r="S233">
        <v>1.7999999999999999E-6</v>
      </c>
      <c r="T233" t="s">
        <v>643</v>
      </c>
    </row>
    <row r="234" spans="1:20" x14ac:dyDescent="0.3">
      <c r="A234" s="151" t="s">
        <v>1535</v>
      </c>
      <c r="B234" s="85" t="s">
        <v>1536</v>
      </c>
      <c r="C234" s="85" t="s">
        <v>1537</v>
      </c>
      <c r="D234" s="85" t="s">
        <v>681</v>
      </c>
      <c r="E234" s="152" t="s">
        <v>1538</v>
      </c>
      <c r="F234" s="153" t="s">
        <v>643</v>
      </c>
      <c r="O234">
        <v>233</v>
      </c>
      <c r="P234" t="s">
        <v>1536</v>
      </c>
      <c r="Q234">
        <v>11323</v>
      </c>
      <c r="R234" t="s">
        <v>681</v>
      </c>
      <c r="S234">
        <v>1.5999999999999999E-6</v>
      </c>
      <c r="T234" t="s">
        <v>643</v>
      </c>
    </row>
    <row r="235" spans="1:20" x14ac:dyDescent="0.3">
      <c r="A235" s="151" t="s">
        <v>1539</v>
      </c>
      <c r="B235" s="85" t="s">
        <v>1540</v>
      </c>
      <c r="C235" s="85" t="s">
        <v>1541</v>
      </c>
      <c r="D235" s="85" t="s">
        <v>1542</v>
      </c>
      <c r="E235" s="152" t="s">
        <v>1543</v>
      </c>
      <c r="F235" s="153" t="s">
        <v>1206</v>
      </c>
      <c r="O235">
        <v>234</v>
      </c>
      <c r="P235" t="s">
        <v>1540</v>
      </c>
      <c r="Q235">
        <v>10084</v>
      </c>
      <c r="R235" t="s">
        <v>1542</v>
      </c>
      <c r="S235">
        <v>1.3999999999999999E-6</v>
      </c>
      <c r="T235" t="s">
        <v>1206</v>
      </c>
    </row>
    <row r="236" spans="1:20" x14ac:dyDescent="0.3">
      <c r="A236" s="151" t="s">
        <v>1544</v>
      </c>
      <c r="B236" s="85" t="s">
        <v>1545</v>
      </c>
      <c r="C236" s="85" t="s">
        <v>1546</v>
      </c>
      <c r="D236" s="85" t="s">
        <v>1350</v>
      </c>
      <c r="E236" s="152" t="s">
        <v>1547</v>
      </c>
      <c r="F236" s="153" t="s">
        <v>643</v>
      </c>
      <c r="O236">
        <v>235</v>
      </c>
      <c r="P236" t="s">
        <v>1545</v>
      </c>
      <c r="Q236">
        <v>9131</v>
      </c>
      <c r="R236" t="s">
        <v>1350</v>
      </c>
      <c r="S236">
        <v>1.3E-6</v>
      </c>
      <c r="T236" t="s">
        <v>643</v>
      </c>
    </row>
    <row r="237" spans="1:20" x14ac:dyDescent="0.3">
      <c r="A237" s="151" t="s">
        <v>1548</v>
      </c>
      <c r="B237" s="85" t="s">
        <v>1549</v>
      </c>
      <c r="C237" s="85" t="s">
        <v>1550</v>
      </c>
      <c r="D237" s="85" t="s">
        <v>1350</v>
      </c>
      <c r="E237" s="152" t="s">
        <v>1551</v>
      </c>
      <c r="F237" s="153" t="s">
        <v>643</v>
      </c>
      <c r="O237">
        <v>236</v>
      </c>
      <c r="P237" t="s">
        <v>1549</v>
      </c>
      <c r="Q237">
        <v>6069</v>
      </c>
      <c r="R237" t="s">
        <v>1350</v>
      </c>
      <c r="S237">
        <v>8.4E-7</v>
      </c>
      <c r="T237" t="s">
        <v>643</v>
      </c>
    </row>
    <row r="238" spans="1:20" x14ac:dyDescent="0.3">
      <c r="A238" s="151" t="s">
        <v>1552</v>
      </c>
      <c r="B238" s="85" t="s">
        <v>1553</v>
      </c>
      <c r="C238" s="85" t="s">
        <v>1554</v>
      </c>
      <c r="D238" s="85" t="s">
        <v>1396</v>
      </c>
      <c r="E238" s="152" t="s">
        <v>1555</v>
      </c>
      <c r="F238" s="153" t="s">
        <v>1206</v>
      </c>
      <c r="O238">
        <v>237</v>
      </c>
      <c r="P238" t="s">
        <v>1553</v>
      </c>
      <c r="Q238">
        <v>4922</v>
      </c>
      <c r="R238" t="s">
        <v>1396</v>
      </c>
      <c r="S238">
        <v>6.7999999999999995E-7</v>
      </c>
      <c r="T238" t="s">
        <v>1206</v>
      </c>
    </row>
    <row r="239" spans="1:20" x14ac:dyDescent="0.3">
      <c r="A239" s="151" t="s">
        <v>1556</v>
      </c>
      <c r="B239" s="85" t="s">
        <v>1557</v>
      </c>
      <c r="C239" s="85" t="s">
        <v>1558</v>
      </c>
      <c r="D239" s="85" t="s">
        <v>599</v>
      </c>
      <c r="E239" s="152" t="s">
        <v>1559</v>
      </c>
      <c r="F239" s="153" t="s">
        <v>614</v>
      </c>
      <c r="O239">
        <v>238</v>
      </c>
      <c r="P239" t="s">
        <v>1557</v>
      </c>
      <c r="Q239">
        <v>4000</v>
      </c>
      <c r="R239" t="s">
        <v>599</v>
      </c>
      <c r="S239">
        <v>5.5000000000000003E-7</v>
      </c>
      <c r="T239" t="s">
        <v>614</v>
      </c>
    </row>
    <row r="240" spans="1:20" x14ac:dyDescent="0.3">
      <c r="A240" s="151" t="s">
        <v>1560</v>
      </c>
      <c r="B240" s="85" t="s">
        <v>1561</v>
      </c>
      <c r="C240" s="85" t="s">
        <v>1562</v>
      </c>
      <c r="D240" s="85" t="s">
        <v>599</v>
      </c>
      <c r="E240" s="152" t="s">
        <v>1563</v>
      </c>
      <c r="F240" s="153" t="s">
        <v>614</v>
      </c>
      <c r="O240">
        <v>239</v>
      </c>
      <c r="P240" t="s">
        <v>1561</v>
      </c>
      <c r="Q240">
        <v>3000</v>
      </c>
      <c r="R240" t="s">
        <v>599</v>
      </c>
      <c r="S240">
        <v>4.0999999999999999E-7</v>
      </c>
      <c r="T240" t="s">
        <v>614</v>
      </c>
    </row>
    <row r="241" spans="1:20" x14ac:dyDescent="0.3">
      <c r="A241" s="151" t="s">
        <v>1564</v>
      </c>
      <c r="B241" s="85" t="s">
        <v>1565</v>
      </c>
      <c r="C241" s="85" t="s">
        <v>1566</v>
      </c>
      <c r="D241" s="85" t="s">
        <v>641</v>
      </c>
      <c r="E241" s="152" t="s">
        <v>1567</v>
      </c>
      <c r="F241" s="153" t="s">
        <v>601</v>
      </c>
      <c r="O241">
        <v>240</v>
      </c>
      <c r="P241" t="s">
        <v>1565</v>
      </c>
      <c r="Q241">
        <v>2562</v>
      </c>
      <c r="R241" t="s">
        <v>641</v>
      </c>
      <c r="S241">
        <v>3.7E-7</v>
      </c>
      <c r="T241" t="s">
        <v>601</v>
      </c>
    </row>
    <row r="242" spans="1:20" x14ac:dyDescent="0.3">
      <c r="A242" s="151" t="s">
        <v>1568</v>
      </c>
      <c r="B242" s="85" t="s">
        <v>1569</v>
      </c>
      <c r="C242" s="85" t="s">
        <v>1570</v>
      </c>
      <c r="D242" s="85" t="s">
        <v>1571</v>
      </c>
      <c r="E242" s="152" t="s">
        <v>1572</v>
      </c>
      <c r="F242" s="153" t="s">
        <v>1206</v>
      </c>
      <c r="O242">
        <v>241</v>
      </c>
      <c r="P242" t="s">
        <v>1569</v>
      </c>
      <c r="Q242">
        <v>2302</v>
      </c>
      <c r="R242" t="s">
        <v>1571</v>
      </c>
      <c r="S242">
        <v>3.2000000000000001E-7</v>
      </c>
      <c r="T242" t="s">
        <v>1206</v>
      </c>
    </row>
    <row r="243" spans="1:20" x14ac:dyDescent="0.3">
      <c r="A243" s="151" t="s">
        <v>1573</v>
      </c>
      <c r="B243" s="85" t="s">
        <v>1574</v>
      </c>
      <c r="C243" s="85" t="s">
        <v>1575</v>
      </c>
      <c r="D243" s="85" t="s">
        <v>1571</v>
      </c>
      <c r="E243" s="152" t="s">
        <v>1576</v>
      </c>
      <c r="F243" s="153" t="s">
        <v>1206</v>
      </c>
      <c r="O243">
        <v>242</v>
      </c>
      <c r="P243" t="s">
        <v>1574</v>
      </c>
      <c r="Q243">
        <v>2072</v>
      </c>
      <c r="R243" t="s">
        <v>1571</v>
      </c>
      <c r="S243">
        <v>2.8999999999999998E-7</v>
      </c>
      <c r="T243" t="s">
        <v>1206</v>
      </c>
    </row>
    <row r="244" spans="1:20" x14ac:dyDescent="0.3">
      <c r="A244" s="151" t="s">
        <v>1577</v>
      </c>
      <c r="B244" s="85" t="s">
        <v>1578</v>
      </c>
      <c r="C244" s="85" t="s">
        <v>1579</v>
      </c>
      <c r="D244" s="85" t="s">
        <v>1580</v>
      </c>
      <c r="E244" s="152" t="s">
        <v>1581</v>
      </c>
      <c r="F244" s="153" t="s">
        <v>1165</v>
      </c>
      <c r="O244">
        <v>243</v>
      </c>
      <c r="P244" t="s">
        <v>1578</v>
      </c>
      <c r="Q244">
        <v>1613</v>
      </c>
      <c r="R244" t="s">
        <v>1580</v>
      </c>
      <c r="S244">
        <v>2.2000000000000001E-7</v>
      </c>
      <c r="T244" t="s">
        <v>1165</v>
      </c>
    </row>
    <row r="245" spans="1:20" x14ac:dyDescent="0.3">
      <c r="A245" s="151" t="s">
        <v>1582</v>
      </c>
      <c r="B245" s="85" t="s">
        <v>1583</v>
      </c>
      <c r="C245" s="85" t="s">
        <v>1584</v>
      </c>
      <c r="D245" s="85" t="s">
        <v>1585</v>
      </c>
      <c r="E245" s="152" t="s">
        <v>1586</v>
      </c>
      <c r="F245" s="153" t="s">
        <v>1165</v>
      </c>
      <c r="O245">
        <v>244</v>
      </c>
      <c r="P245" t="s">
        <v>1583</v>
      </c>
      <c r="Q245">
        <v>1411</v>
      </c>
      <c r="R245" t="s">
        <v>1585</v>
      </c>
      <c r="S245">
        <v>1.9999999999999999E-7</v>
      </c>
      <c r="T245" t="s">
        <v>1165</v>
      </c>
    </row>
    <row r="246" spans="1:20" x14ac:dyDescent="0.3">
      <c r="A246" s="151" t="s">
        <v>1587</v>
      </c>
      <c r="B246" s="85" t="s">
        <v>1588</v>
      </c>
      <c r="C246" s="85" t="s">
        <v>1589</v>
      </c>
      <c r="D246" s="85" t="s">
        <v>1093</v>
      </c>
      <c r="E246" s="152" t="s">
        <v>1590</v>
      </c>
      <c r="F246" s="153" t="s">
        <v>601</v>
      </c>
      <c r="O246">
        <v>245</v>
      </c>
      <c r="P246" t="s">
        <v>1588</v>
      </c>
      <c r="Q246">
        <v>839</v>
      </c>
      <c r="R246" t="s">
        <v>1093</v>
      </c>
      <c r="S246">
        <v>1.1999999999999999E-7</v>
      </c>
      <c r="T246" t="s">
        <v>601</v>
      </c>
    </row>
    <row r="247" spans="1:20" x14ac:dyDescent="0.3">
      <c r="A247" s="151" t="s">
        <v>1591</v>
      </c>
      <c r="B247" s="85" t="s">
        <v>1592</v>
      </c>
      <c r="C247" s="85" t="s">
        <v>1593</v>
      </c>
      <c r="D247" s="85" t="s">
        <v>1571</v>
      </c>
      <c r="E247" s="152" t="s">
        <v>1594</v>
      </c>
      <c r="F247" s="153" t="s">
        <v>1206</v>
      </c>
      <c r="O247">
        <v>246</v>
      </c>
      <c r="P247" t="s">
        <v>1592</v>
      </c>
      <c r="Q247">
        <v>550</v>
      </c>
      <c r="R247" t="s">
        <v>1571</v>
      </c>
      <c r="S247">
        <v>7.6000000000000006E-8</v>
      </c>
      <c r="T247" t="s">
        <v>1206</v>
      </c>
    </row>
    <row r="248" spans="1:20" x14ac:dyDescent="0.3">
      <c r="A248" s="154" t="s">
        <v>1595</v>
      </c>
      <c r="B248" s="155" t="s">
        <v>1596</v>
      </c>
      <c r="C248" s="155" t="s">
        <v>821</v>
      </c>
      <c r="D248" s="155" t="s">
        <v>1030</v>
      </c>
      <c r="E248" s="156" t="s">
        <v>1597</v>
      </c>
      <c r="F248" s="157" t="s">
        <v>601</v>
      </c>
      <c r="O248">
        <v>247</v>
      </c>
      <c r="P248" t="s">
        <v>1596</v>
      </c>
      <c r="Q248">
        <v>56</v>
      </c>
      <c r="R248" t="s">
        <v>1030</v>
      </c>
      <c r="S248">
        <v>7.6999999999999995E-9</v>
      </c>
      <c r="T248" t="s">
        <v>601</v>
      </c>
    </row>
  </sheetData>
  <mergeCells count="2">
    <mergeCell ref="H1:L1"/>
    <mergeCell ref="H2:L14"/>
  </mergeCells>
  <pageMargins left="0.7" right="0.7" top="0.75" bottom="0.75" header="0.3" footer="0.3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F35C-2E0E-4CB3-A0E9-B30A041D6F27}">
  <dimension ref="A1:R248"/>
  <sheetViews>
    <sheetView workbookViewId="0">
      <selection activeCell="F12" sqref="F12"/>
    </sheetView>
  </sheetViews>
  <sheetFormatPr defaultRowHeight="14.4" x14ac:dyDescent="0.3"/>
  <cols>
    <col min="2" max="2" width="42.33203125" bestFit="1" customWidth="1"/>
    <col min="3" max="3" width="12.33203125" bestFit="1" customWidth="1"/>
    <col min="4" max="4" width="17.33203125" bestFit="1" customWidth="1"/>
    <col min="5" max="5" width="12" bestFit="1" customWidth="1"/>
    <col min="6" max="6" width="26.5546875" bestFit="1" customWidth="1"/>
    <col min="14" max="14" width="7.44140625" bestFit="1" customWidth="1"/>
    <col min="15" max="15" width="42.33203125" bestFit="1" customWidth="1"/>
    <col min="16" max="16" width="12.44140625" bestFit="1" customWidth="1"/>
    <col min="17" max="17" width="17.33203125" bestFit="1" customWidth="1"/>
    <col min="18" max="18" width="23" bestFit="1" customWidth="1"/>
  </cols>
  <sheetData>
    <row r="1" spans="1:18" ht="72.599999999999994" x14ac:dyDescent="0.35">
      <c r="A1" s="158" t="s">
        <v>577</v>
      </c>
      <c r="B1" s="159" t="s">
        <v>578</v>
      </c>
      <c r="C1" s="159" t="s">
        <v>579</v>
      </c>
      <c r="D1" s="159" t="s">
        <v>284</v>
      </c>
      <c r="E1" s="160" t="s">
        <v>580</v>
      </c>
      <c r="F1" s="161" t="s">
        <v>581</v>
      </c>
      <c r="H1" s="174" t="s">
        <v>1599</v>
      </c>
      <c r="I1" s="174"/>
      <c r="J1" s="174"/>
      <c r="K1" s="174"/>
      <c r="L1" s="174"/>
      <c r="N1" t="s">
        <v>577</v>
      </c>
      <c r="O1" t="s">
        <v>578</v>
      </c>
      <c r="P1" t="s">
        <v>579</v>
      </c>
      <c r="Q1" t="s">
        <v>284</v>
      </c>
      <c r="R1" t="s">
        <v>580</v>
      </c>
    </row>
    <row r="2" spans="1:18" ht="14.4" customHeight="1" x14ac:dyDescent="0.3">
      <c r="A2" s="151" t="s">
        <v>582</v>
      </c>
      <c r="B2" s="85" t="s">
        <v>583</v>
      </c>
      <c r="C2" s="85" t="s">
        <v>584</v>
      </c>
      <c r="D2" s="85" t="s">
        <v>585</v>
      </c>
      <c r="E2" s="152" t="s">
        <v>586</v>
      </c>
      <c r="F2" s="153" t="s">
        <v>587</v>
      </c>
      <c r="H2" s="175" t="s">
        <v>1608</v>
      </c>
      <c r="I2" s="175"/>
      <c r="J2" s="175"/>
      <c r="K2" s="175"/>
      <c r="L2" s="175"/>
      <c r="N2">
        <v>1</v>
      </c>
      <c r="O2" t="s">
        <v>583</v>
      </c>
      <c r="P2">
        <v>1368570000</v>
      </c>
      <c r="Q2" t="s">
        <v>585</v>
      </c>
      <c r="R2">
        <v>0.189</v>
      </c>
    </row>
    <row r="3" spans="1:18" x14ac:dyDescent="0.3">
      <c r="A3" s="151" t="s">
        <v>588</v>
      </c>
      <c r="B3" s="85" t="s">
        <v>589</v>
      </c>
      <c r="C3" s="85" t="s">
        <v>590</v>
      </c>
      <c r="D3" s="85" t="s">
        <v>585</v>
      </c>
      <c r="E3" s="152" t="s">
        <v>591</v>
      </c>
      <c r="F3" s="153" t="s">
        <v>587</v>
      </c>
      <c r="H3" s="175"/>
      <c r="I3" s="175"/>
      <c r="J3" s="175"/>
      <c r="K3" s="175"/>
      <c r="L3" s="175"/>
      <c r="N3">
        <v>2</v>
      </c>
      <c r="O3" t="s">
        <v>589</v>
      </c>
      <c r="P3">
        <v>1267830000</v>
      </c>
      <c r="Q3" t="s">
        <v>585</v>
      </c>
      <c r="R3">
        <v>0.17499999999999999</v>
      </c>
    </row>
    <row r="4" spans="1:18" x14ac:dyDescent="0.3">
      <c r="A4" s="151" t="s">
        <v>592</v>
      </c>
      <c r="B4" s="85" t="s">
        <v>593</v>
      </c>
      <c r="C4" s="85" t="s">
        <v>594</v>
      </c>
      <c r="D4" s="85" t="s">
        <v>585</v>
      </c>
      <c r="E4" s="152" t="s">
        <v>595</v>
      </c>
      <c r="F4" s="153" t="s">
        <v>587</v>
      </c>
      <c r="H4" s="175"/>
      <c r="I4" s="175"/>
      <c r="J4" s="175"/>
      <c r="K4" s="175"/>
      <c r="L4" s="175"/>
      <c r="N4">
        <v>3</v>
      </c>
      <c r="O4" t="s">
        <v>593</v>
      </c>
      <c r="P4">
        <v>320529000</v>
      </c>
      <c r="Q4" t="s">
        <v>585</v>
      </c>
      <c r="R4">
        <v>4.4299999999999999E-2</v>
      </c>
    </row>
    <row r="5" spans="1:18" x14ac:dyDescent="0.3">
      <c r="A5" s="151" t="s">
        <v>596</v>
      </c>
      <c r="B5" s="85" t="s">
        <v>597</v>
      </c>
      <c r="C5" s="85" t="s">
        <v>598</v>
      </c>
      <c r="D5" s="85" t="s">
        <v>599</v>
      </c>
      <c r="E5" s="152" t="s">
        <v>600</v>
      </c>
      <c r="F5" s="153" t="s">
        <v>601</v>
      </c>
      <c r="H5" s="175"/>
      <c r="I5" s="175"/>
      <c r="J5" s="175"/>
      <c r="K5" s="175"/>
      <c r="L5" s="175"/>
      <c r="N5">
        <v>4</v>
      </c>
      <c r="O5" t="s">
        <v>597</v>
      </c>
      <c r="P5">
        <v>255461700</v>
      </c>
      <c r="Q5" t="s">
        <v>599</v>
      </c>
      <c r="R5">
        <v>3.5299999999999998E-2</v>
      </c>
    </row>
    <row r="6" spans="1:18" x14ac:dyDescent="0.3">
      <c r="A6" s="151" t="s">
        <v>602</v>
      </c>
      <c r="B6" s="85" t="s">
        <v>603</v>
      </c>
      <c r="C6" s="85" t="s">
        <v>604</v>
      </c>
      <c r="D6" s="85" t="s">
        <v>585</v>
      </c>
      <c r="E6" s="152" t="s">
        <v>605</v>
      </c>
      <c r="F6" s="153" t="s">
        <v>587</v>
      </c>
      <c r="H6" s="175"/>
      <c r="I6" s="175"/>
      <c r="J6" s="175"/>
      <c r="K6" s="175"/>
      <c r="L6" s="175"/>
      <c r="N6">
        <v>5</v>
      </c>
      <c r="O6" t="s">
        <v>603</v>
      </c>
      <c r="P6">
        <v>203975000</v>
      </c>
      <c r="Q6" t="s">
        <v>585</v>
      </c>
      <c r="R6">
        <v>2.8199999999999999E-2</v>
      </c>
    </row>
    <row r="7" spans="1:18" x14ac:dyDescent="0.3">
      <c r="A7" s="151" t="s">
        <v>606</v>
      </c>
      <c r="B7" s="85" t="s">
        <v>607</v>
      </c>
      <c r="C7" s="85" t="s">
        <v>608</v>
      </c>
      <c r="D7" s="85" t="s">
        <v>585</v>
      </c>
      <c r="E7" s="152" t="s">
        <v>609</v>
      </c>
      <c r="F7" s="153" t="s">
        <v>587</v>
      </c>
      <c r="H7" s="175"/>
      <c r="I7" s="175"/>
      <c r="J7" s="175"/>
      <c r="K7" s="175"/>
      <c r="L7" s="175"/>
      <c r="N7">
        <v>6</v>
      </c>
      <c r="O7" t="s">
        <v>607</v>
      </c>
      <c r="P7">
        <v>189150000</v>
      </c>
      <c r="Q7" t="s">
        <v>585</v>
      </c>
      <c r="R7">
        <v>2.6200000000000001E-2</v>
      </c>
    </row>
    <row r="8" spans="1:18" x14ac:dyDescent="0.3">
      <c r="A8" s="151" t="s">
        <v>610</v>
      </c>
      <c r="B8" s="85" t="s">
        <v>611</v>
      </c>
      <c r="C8" s="85" t="s">
        <v>612</v>
      </c>
      <c r="D8" s="85" t="s">
        <v>599</v>
      </c>
      <c r="E8" s="152" t="s">
        <v>613</v>
      </c>
      <c r="F8" s="153" t="s">
        <v>614</v>
      </c>
      <c r="H8" s="175"/>
      <c r="I8" s="175"/>
      <c r="J8" s="175"/>
      <c r="K8" s="175"/>
      <c r="L8" s="175"/>
      <c r="N8">
        <v>7</v>
      </c>
      <c r="O8" t="s">
        <v>611</v>
      </c>
      <c r="P8">
        <v>183523000</v>
      </c>
      <c r="Q8" t="s">
        <v>599</v>
      </c>
      <c r="R8">
        <v>2.5399999999999999E-2</v>
      </c>
    </row>
    <row r="9" spans="1:18" x14ac:dyDescent="0.3">
      <c r="A9" s="151" t="s">
        <v>615</v>
      </c>
      <c r="B9" s="85" t="s">
        <v>616</v>
      </c>
      <c r="C9" s="85" t="s">
        <v>617</v>
      </c>
      <c r="D9" s="85" t="s">
        <v>585</v>
      </c>
      <c r="E9" s="152" t="s">
        <v>618</v>
      </c>
      <c r="F9" s="153" t="s">
        <v>587</v>
      </c>
      <c r="H9" s="175"/>
      <c r="I9" s="175"/>
      <c r="J9" s="175"/>
      <c r="K9" s="175"/>
      <c r="L9" s="175"/>
      <c r="N9">
        <v>8</v>
      </c>
      <c r="O9" t="s">
        <v>616</v>
      </c>
      <c r="P9">
        <v>157941000</v>
      </c>
      <c r="Q9" t="s">
        <v>585</v>
      </c>
      <c r="R9">
        <v>2.18E-2</v>
      </c>
    </row>
    <row r="10" spans="1:18" x14ac:dyDescent="0.3">
      <c r="A10" s="151" t="s">
        <v>619</v>
      </c>
      <c r="B10" s="85" t="s">
        <v>501</v>
      </c>
      <c r="C10" s="85" t="s">
        <v>620</v>
      </c>
      <c r="D10" s="85" t="s">
        <v>621</v>
      </c>
      <c r="E10" s="152" t="s">
        <v>622</v>
      </c>
      <c r="F10" s="153" t="s">
        <v>601</v>
      </c>
      <c r="H10" s="175"/>
      <c r="I10" s="175"/>
      <c r="J10" s="175"/>
      <c r="K10" s="175"/>
      <c r="L10" s="175"/>
      <c r="N10">
        <v>9</v>
      </c>
      <c r="O10" t="s">
        <v>501</v>
      </c>
      <c r="P10">
        <v>146270033</v>
      </c>
      <c r="Q10" t="s">
        <v>621</v>
      </c>
      <c r="R10">
        <v>2.0199999999999999E-2</v>
      </c>
    </row>
    <row r="11" spans="1:18" x14ac:dyDescent="0.3">
      <c r="A11" s="151" t="s">
        <v>623</v>
      </c>
      <c r="B11" s="85" t="s">
        <v>624</v>
      </c>
      <c r="C11" s="85" t="s">
        <v>625</v>
      </c>
      <c r="D11" s="85" t="s">
        <v>626</v>
      </c>
      <c r="E11" s="152" t="s">
        <v>627</v>
      </c>
      <c r="F11" s="153" t="s">
        <v>628</v>
      </c>
      <c r="H11" s="175"/>
      <c r="I11" s="175"/>
      <c r="J11" s="175"/>
      <c r="K11" s="175"/>
      <c r="L11" s="175"/>
      <c r="N11">
        <v>10</v>
      </c>
      <c r="O11" t="s">
        <v>624</v>
      </c>
      <c r="P11">
        <v>126970000</v>
      </c>
      <c r="Q11" t="s">
        <v>626</v>
      </c>
      <c r="R11">
        <v>1.7600000000000001E-2</v>
      </c>
    </row>
    <row r="12" spans="1:18" x14ac:dyDescent="0.3">
      <c r="A12" s="151" t="s">
        <v>629</v>
      </c>
      <c r="B12" s="85" t="s">
        <v>630</v>
      </c>
      <c r="C12" s="85" t="s">
        <v>631</v>
      </c>
      <c r="D12" s="85" t="s">
        <v>599</v>
      </c>
      <c r="E12" s="152" t="s">
        <v>632</v>
      </c>
      <c r="F12" s="153" t="s">
        <v>633</v>
      </c>
      <c r="H12" s="175"/>
      <c r="I12" s="175"/>
      <c r="J12" s="175"/>
      <c r="K12" s="175"/>
      <c r="L12" s="175"/>
      <c r="N12">
        <v>11</v>
      </c>
      <c r="O12" t="s">
        <v>630</v>
      </c>
      <c r="P12">
        <v>121005815</v>
      </c>
      <c r="Q12" t="s">
        <v>599</v>
      </c>
      <c r="R12">
        <v>1.67E-2</v>
      </c>
    </row>
    <row r="13" spans="1:18" x14ac:dyDescent="0.3">
      <c r="A13" s="151" t="s">
        <v>634</v>
      </c>
      <c r="B13" s="85" t="s">
        <v>635</v>
      </c>
      <c r="C13" s="85" t="s">
        <v>636</v>
      </c>
      <c r="D13" s="85" t="s">
        <v>585</v>
      </c>
      <c r="E13" s="152" t="s">
        <v>637</v>
      </c>
      <c r="F13" s="153" t="s">
        <v>587</v>
      </c>
      <c r="H13" s="175"/>
      <c r="I13" s="175"/>
      <c r="J13" s="175"/>
      <c r="K13" s="175"/>
      <c r="L13" s="175"/>
      <c r="N13">
        <v>12</v>
      </c>
      <c r="O13" t="s">
        <v>635</v>
      </c>
      <c r="P13">
        <v>101098400</v>
      </c>
      <c r="Q13" t="s">
        <v>585</v>
      </c>
      <c r="R13">
        <v>1.4E-2</v>
      </c>
    </row>
    <row r="14" spans="1:18" x14ac:dyDescent="0.3">
      <c r="A14" s="151" t="s">
        <v>638</v>
      </c>
      <c r="B14" s="85" t="s">
        <v>639</v>
      </c>
      <c r="C14" s="85" t="s">
        <v>640</v>
      </c>
      <c r="D14" s="85" t="s">
        <v>641</v>
      </c>
      <c r="E14" s="152" t="s">
        <v>642</v>
      </c>
      <c r="F14" s="153" t="s">
        <v>643</v>
      </c>
      <c r="H14" s="175"/>
      <c r="I14" s="175"/>
      <c r="J14" s="175"/>
      <c r="K14" s="175"/>
      <c r="L14" s="175"/>
      <c r="N14">
        <v>13</v>
      </c>
      <c r="O14" t="s">
        <v>639</v>
      </c>
      <c r="P14">
        <v>90730000</v>
      </c>
      <c r="Q14" t="s">
        <v>641</v>
      </c>
      <c r="R14">
        <v>1.26E-2</v>
      </c>
    </row>
    <row r="15" spans="1:18" x14ac:dyDescent="0.3">
      <c r="A15" s="151" t="s">
        <v>644</v>
      </c>
      <c r="B15" s="85" t="s">
        <v>645</v>
      </c>
      <c r="C15" s="85" t="s">
        <v>646</v>
      </c>
      <c r="D15" s="85" t="s">
        <v>599</v>
      </c>
      <c r="E15" s="152" t="s">
        <v>647</v>
      </c>
      <c r="F15" s="153" t="s">
        <v>633</v>
      </c>
      <c r="N15">
        <v>14</v>
      </c>
      <c r="O15" t="s">
        <v>645</v>
      </c>
      <c r="P15">
        <v>90076012</v>
      </c>
      <c r="Q15" t="s">
        <v>599</v>
      </c>
      <c r="R15">
        <v>1.2500000000000001E-2</v>
      </c>
    </row>
    <row r="16" spans="1:18" x14ac:dyDescent="0.3">
      <c r="A16" s="151" t="s">
        <v>648</v>
      </c>
      <c r="B16" s="85" t="s">
        <v>649</v>
      </c>
      <c r="C16" s="85" t="s">
        <v>650</v>
      </c>
      <c r="D16" s="85" t="s">
        <v>585</v>
      </c>
      <c r="E16" s="152" t="s">
        <v>651</v>
      </c>
      <c r="F16" s="153" t="s">
        <v>587</v>
      </c>
      <c r="N16">
        <v>15</v>
      </c>
      <c r="O16" t="s">
        <v>649</v>
      </c>
      <c r="P16">
        <v>88123300</v>
      </c>
      <c r="Q16" t="s">
        <v>585</v>
      </c>
      <c r="R16">
        <v>1.2200000000000001E-2</v>
      </c>
    </row>
    <row r="17" spans="1:18" x14ac:dyDescent="0.3">
      <c r="A17" s="151" t="s">
        <v>652</v>
      </c>
      <c r="B17" s="85" t="s">
        <v>491</v>
      </c>
      <c r="C17" s="85" t="s">
        <v>653</v>
      </c>
      <c r="D17" s="85" t="s">
        <v>654</v>
      </c>
      <c r="E17" s="152" t="s">
        <v>655</v>
      </c>
      <c r="F17" s="153" t="s">
        <v>601</v>
      </c>
      <c r="N17">
        <v>16</v>
      </c>
      <c r="O17" t="s">
        <v>491</v>
      </c>
      <c r="P17">
        <v>80925000</v>
      </c>
      <c r="Q17" t="s">
        <v>654</v>
      </c>
      <c r="R17">
        <v>1.12E-2</v>
      </c>
    </row>
    <row r="18" spans="1:18" x14ac:dyDescent="0.3">
      <c r="A18" s="151" t="s">
        <v>656</v>
      </c>
      <c r="B18" s="85" t="s">
        <v>657</v>
      </c>
      <c r="C18" s="85" t="s">
        <v>658</v>
      </c>
      <c r="D18" s="85" t="s">
        <v>585</v>
      </c>
      <c r="E18" s="152" t="s">
        <v>659</v>
      </c>
      <c r="F18" s="153" t="s">
        <v>587</v>
      </c>
      <c r="N18">
        <v>17</v>
      </c>
      <c r="O18" t="s">
        <v>657</v>
      </c>
      <c r="P18">
        <v>78165200</v>
      </c>
      <c r="Q18" t="s">
        <v>585</v>
      </c>
      <c r="R18">
        <v>1.0800000000000001E-2</v>
      </c>
    </row>
    <row r="19" spans="1:18" x14ac:dyDescent="0.3">
      <c r="A19" s="151" t="s">
        <v>660</v>
      </c>
      <c r="B19" s="85" t="s">
        <v>661</v>
      </c>
      <c r="C19" s="85" t="s">
        <v>662</v>
      </c>
      <c r="D19" s="85" t="s">
        <v>663</v>
      </c>
      <c r="E19" s="152" t="s">
        <v>664</v>
      </c>
      <c r="F19" s="153" t="s">
        <v>643</v>
      </c>
      <c r="N19">
        <v>18</v>
      </c>
      <c r="O19" t="s">
        <v>661</v>
      </c>
      <c r="P19">
        <v>77695904</v>
      </c>
      <c r="Q19" t="s">
        <v>663</v>
      </c>
      <c r="R19">
        <v>1.0699999999999999E-2</v>
      </c>
    </row>
    <row r="20" spans="1:18" x14ac:dyDescent="0.3">
      <c r="A20" s="151" t="s">
        <v>665</v>
      </c>
      <c r="B20" s="85" t="s">
        <v>666</v>
      </c>
      <c r="C20" s="85" t="s">
        <v>667</v>
      </c>
      <c r="D20" s="85" t="s">
        <v>599</v>
      </c>
      <c r="E20" s="152" t="s">
        <v>668</v>
      </c>
      <c r="F20" s="153" t="s">
        <v>614</v>
      </c>
      <c r="N20">
        <v>19</v>
      </c>
      <c r="O20" t="s">
        <v>666</v>
      </c>
      <c r="P20">
        <v>71246000</v>
      </c>
      <c r="Q20" t="s">
        <v>599</v>
      </c>
      <c r="R20">
        <v>9.9000000000000008E-3</v>
      </c>
    </row>
    <row r="21" spans="1:18" x14ac:dyDescent="0.3">
      <c r="A21" s="151" t="s">
        <v>669</v>
      </c>
      <c r="B21" s="85" t="s">
        <v>670</v>
      </c>
      <c r="C21" s="85" t="s">
        <v>671</v>
      </c>
      <c r="D21" s="85" t="s">
        <v>626</v>
      </c>
      <c r="E21" s="152" t="s">
        <v>672</v>
      </c>
      <c r="F21" s="153" t="s">
        <v>628</v>
      </c>
      <c r="N21">
        <v>20</v>
      </c>
      <c r="O21" t="s">
        <v>670</v>
      </c>
      <c r="P21">
        <v>66104000</v>
      </c>
      <c r="Q21" t="s">
        <v>626</v>
      </c>
      <c r="R21">
        <v>9.1000000000000004E-3</v>
      </c>
    </row>
    <row r="22" spans="1:18" x14ac:dyDescent="0.3">
      <c r="A22" s="151" t="s">
        <v>673</v>
      </c>
      <c r="B22" s="85" t="s">
        <v>674</v>
      </c>
      <c r="C22" s="85" t="s">
        <v>675</v>
      </c>
      <c r="D22" s="85" t="s">
        <v>641</v>
      </c>
      <c r="E22" s="152" t="s">
        <v>676</v>
      </c>
      <c r="F22" s="153" t="s">
        <v>677</v>
      </c>
      <c r="N22">
        <v>21</v>
      </c>
      <c r="O22" t="s">
        <v>674</v>
      </c>
      <c r="P22">
        <v>64871000</v>
      </c>
      <c r="Q22" t="s">
        <v>641</v>
      </c>
      <c r="R22">
        <v>8.9999999999999993E-3</v>
      </c>
    </row>
    <row r="23" spans="1:18" x14ac:dyDescent="0.3">
      <c r="A23" s="151" t="s">
        <v>678</v>
      </c>
      <c r="B23" s="85" t="s">
        <v>679</v>
      </c>
      <c r="C23" s="85" t="s">
        <v>680</v>
      </c>
      <c r="D23" s="85" t="s">
        <v>681</v>
      </c>
      <c r="E23" s="152" t="s">
        <v>682</v>
      </c>
      <c r="F23" s="153" t="s">
        <v>643</v>
      </c>
      <c r="N23">
        <v>22</v>
      </c>
      <c r="O23" t="s">
        <v>679</v>
      </c>
      <c r="P23">
        <v>64105654</v>
      </c>
      <c r="Q23" t="s">
        <v>681</v>
      </c>
      <c r="R23">
        <v>8.8999999999999999E-3</v>
      </c>
    </row>
    <row r="24" spans="1:18" x14ac:dyDescent="0.3">
      <c r="A24" s="151" t="s">
        <v>683</v>
      </c>
      <c r="B24" s="85" t="s">
        <v>684</v>
      </c>
      <c r="C24" s="85" t="s">
        <v>685</v>
      </c>
      <c r="D24" s="85" t="s">
        <v>686</v>
      </c>
      <c r="E24" s="152" t="s">
        <v>687</v>
      </c>
      <c r="F24" s="153" t="s">
        <v>628</v>
      </c>
      <c r="N24">
        <v>23</v>
      </c>
      <c r="O24" t="s">
        <v>684</v>
      </c>
      <c r="P24">
        <v>60782309</v>
      </c>
      <c r="Q24" t="s">
        <v>686</v>
      </c>
      <c r="R24">
        <v>8.3999999999999995E-3</v>
      </c>
    </row>
    <row r="25" spans="1:18" x14ac:dyDescent="0.3">
      <c r="A25" s="151" t="s">
        <v>688</v>
      </c>
      <c r="B25" s="85" t="s">
        <v>689</v>
      </c>
      <c r="C25" s="85" t="s">
        <v>690</v>
      </c>
      <c r="D25" s="85" t="s">
        <v>641</v>
      </c>
      <c r="E25" s="152" t="s">
        <v>691</v>
      </c>
      <c r="F25" s="153" t="s">
        <v>601</v>
      </c>
      <c r="N25">
        <v>24</v>
      </c>
      <c r="O25" t="s">
        <v>689</v>
      </c>
      <c r="P25">
        <v>54002000</v>
      </c>
      <c r="Q25" t="s">
        <v>641</v>
      </c>
      <c r="R25">
        <v>7.4999999999999997E-3</v>
      </c>
    </row>
    <row r="26" spans="1:18" x14ac:dyDescent="0.3">
      <c r="A26" s="151" t="s">
        <v>692</v>
      </c>
      <c r="B26" s="85" t="s">
        <v>693</v>
      </c>
      <c r="C26" s="85" t="s">
        <v>694</v>
      </c>
      <c r="D26" s="85" t="s">
        <v>695</v>
      </c>
      <c r="E26" s="152" t="s">
        <v>696</v>
      </c>
      <c r="F26" s="153" t="s">
        <v>697</v>
      </c>
      <c r="N26">
        <v>25</v>
      </c>
      <c r="O26" t="s">
        <v>693</v>
      </c>
      <c r="P26">
        <v>51419420</v>
      </c>
      <c r="Q26" t="s">
        <v>695</v>
      </c>
      <c r="R26">
        <v>7.1000000000000004E-3</v>
      </c>
    </row>
    <row r="27" spans="1:18" x14ac:dyDescent="0.3">
      <c r="A27" s="151" t="s">
        <v>698</v>
      </c>
      <c r="B27" s="85" t="s">
        <v>699</v>
      </c>
      <c r="C27" s="85" t="s">
        <v>700</v>
      </c>
      <c r="D27" s="85" t="s">
        <v>621</v>
      </c>
      <c r="E27" s="152" t="s">
        <v>696</v>
      </c>
      <c r="F27" s="153" t="s">
        <v>633</v>
      </c>
      <c r="N27">
        <v>26</v>
      </c>
      <c r="O27" t="s">
        <v>699</v>
      </c>
      <c r="P27">
        <v>51342881</v>
      </c>
      <c r="Q27" t="s">
        <v>621</v>
      </c>
      <c r="R27">
        <v>7.1000000000000004E-3</v>
      </c>
    </row>
    <row r="28" spans="1:18" x14ac:dyDescent="0.3">
      <c r="A28" s="151" t="s">
        <v>701</v>
      </c>
      <c r="B28" s="85" t="s">
        <v>702</v>
      </c>
      <c r="C28" s="85" t="s">
        <v>703</v>
      </c>
      <c r="D28" s="85" t="s">
        <v>585</v>
      </c>
      <c r="E28" s="152" t="s">
        <v>704</v>
      </c>
      <c r="F28" s="153" t="s">
        <v>587</v>
      </c>
      <c r="N28">
        <v>27</v>
      </c>
      <c r="O28" t="s">
        <v>702</v>
      </c>
      <c r="P28">
        <v>48025400</v>
      </c>
      <c r="Q28" t="s">
        <v>585</v>
      </c>
      <c r="R28">
        <v>6.6400000000000001E-3</v>
      </c>
    </row>
    <row r="29" spans="1:18" x14ac:dyDescent="0.3">
      <c r="A29" s="151" t="s">
        <v>705</v>
      </c>
      <c r="B29" s="85" t="s">
        <v>706</v>
      </c>
      <c r="C29" s="85" t="s">
        <v>707</v>
      </c>
      <c r="D29" s="85" t="s">
        <v>641</v>
      </c>
      <c r="E29" s="152" t="s">
        <v>708</v>
      </c>
      <c r="F29" s="153" t="s">
        <v>709</v>
      </c>
      <c r="N29">
        <v>28</v>
      </c>
      <c r="O29" t="s">
        <v>706</v>
      </c>
      <c r="P29">
        <v>47421786</v>
      </c>
      <c r="Q29" t="s">
        <v>641</v>
      </c>
      <c r="R29">
        <v>6.6E-3</v>
      </c>
    </row>
    <row r="30" spans="1:18" x14ac:dyDescent="0.3">
      <c r="A30" s="151" t="s">
        <v>710</v>
      </c>
      <c r="B30" s="85" t="s">
        <v>711</v>
      </c>
      <c r="C30" s="85" t="s">
        <v>712</v>
      </c>
      <c r="D30" s="85" t="s">
        <v>599</v>
      </c>
      <c r="E30" s="152" t="s">
        <v>713</v>
      </c>
      <c r="F30" s="153" t="s">
        <v>614</v>
      </c>
      <c r="N30">
        <v>29</v>
      </c>
      <c r="O30" t="s">
        <v>711</v>
      </c>
      <c r="P30">
        <v>46749000</v>
      </c>
      <c r="Q30" t="s">
        <v>599</v>
      </c>
      <c r="R30">
        <v>6.4999999999999997E-3</v>
      </c>
    </row>
    <row r="31" spans="1:18" x14ac:dyDescent="0.3">
      <c r="A31" s="151" t="s">
        <v>714</v>
      </c>
      <c r="B31" s="85" t="s">
        <v>715</v>
      </c>
      <c r="C31" s="85" t="s">
        <v>716</v>
      </c>
      <c r="D31" s="85" t="s">
        <v>641</v>
      </c>
      <c r="E31" s="152" t="s">
        <v>717</v>
      </c>
      <c r="F31" s="153" t="s">
        <v>601</v>
      </c>
      <c r="N31">
        <v>30</v>
      </c>
      <c r="O31" t="s">
        <v>715</v>
      </c>
      <c r="P31">
        <v>46464053</v>
      </c>
      <c r="Q31" t="s">
        <v>641</v>
      </c>
      <c r="R31">
        <v>6.4000000000000003E-3</v>
      </c>
    </row>
    <row r="32" spans="1:18" x14ac:dyDescent="0.3">
      <c r="A32" s="151" t="s">
        <v>718</v>
      </c>
      <c r="B32" s="85" t="s">
        <v>719</v>
      </c>
      <c r="C32" s="85" t="s">
        <v>720</v>
      </c>
      <c r="D32" s="85" t="s">
        <v>599</v>
      </c>
      <c r="E32" s="152" t="s">
        <v>721</v>
      </c>
      <c r="F32" s="153" t="s">
        <v>677</v>
      </c>
      <c r="N32">
        <v>31</v>
      </c>
      <c r="O32" t="s">
        <v>719</v>
      </c>
      <c r="P32">
        <v>43131966</v>
      </c>
      <c r="Q32" t="s">
        <v>599</v>
      </c>
      <c r="R32">
        <v>6.0000000000000001E-3</v>
      </c>
    </row>
    <row r="33" spans="1:18" x14ac:dyDescent="0.3">
      <c r="A33" s="151" t="s">
        <v>722</v>
      </c>
      <c r="B33" s="85" t="s">
        <v>723</v>
      </c>
      <c r="C33" s="85" t="s">
        <v>724</v>
      </c>
      <c r="D33" s="85" t="s">
        <v>621</v>
      </c>
      <c r="E33" s="152" t="s">
        <v>725</v>
      </c>
      <c r="F33" s="153" t="s">
        <v>628</v>
      </c>
      <c r="N33">
        <v>32</v>
      </c>
      <c r="O33" t="s">
        <v>723</v>
      </c>
      <c r="P33">
        <v>42928900</v>
      </c>
      <c r="Q33" t="s">
        <v>621</v>
      </c>
      <c r="R33">
        <v>5.8999999999999999E-3</v>
      </c>
    </row>
    <row r="34" spans="1:18" x14ac:dyDescent="0.3">
      <c r="A34" s="151" t="s">
        <v>726</v>
      </c>
      <c r="B34" s="85" t="s">
        <v>727</v>
      </c>
      <c r="C34" s="85" t="s">
        <v>728</v>
      </c>
      <c r="D34" s="85" t="s">
        <v>621</v>
      </c>
      <c r="E34" s="152" t="s">
        <v>729</v>
      </c>
      <c r="F34" s="153" t="s">
        <v>601</v>
      </c>
      <c r="N34">
        <v>33</v>
      </c>
      <c r="O34" t="s">
        <v>727</v>
      </c>
      <c r="P34">
        <v>39500000</v>
      </c>
      <c r="Q34" t="s">
        <v>621</v>
      </c>
      <c r="R34">
        <v>5.4999999999999997E-3</v>
      </c>
    </row>
    <row r="35" spans="1:18" x14ac:dyDescent="0.3">
      <c r="A35" s="151" t="s">
        <v>730</v>
      </c>
      <c r="B35" s="85" t="s">
        <v>731</v>
      </c>
      <c r="C35" s="85" t="s">
        <v>732</v>
      </c>
      <c r="D35" s="85" t="s">
        <v>663</v>
      </c>
      <c r="E35" s="152" t="s">
        <v>733</v>
      </c>
      <c r="F35" s="153" t="s">
        <v>601</v>
      </c>
      <c r="N35">
        <v>34</v>
      </c>
      <c r="O35" t="s">
        <v>731</v>
      </c>
      <c r="P35">
        <v>38484000</v>
      </c>
      <c r="Q35" t="s">
        <v>663</v>
      </c>
      <c r="R35">
        <v>5.3E-3</v>
      </c>
    </row>
    <row r="36" spans="1:18" x14ac:dyDescent="0.3">
      <c r="A36" s="151" t="s">
        <v>734</v>
      </c>
      <c r="B36" s="85" t="s">
        <v>735</v>
      </c>
      <c r="C36" s="85" t="s">
        <v>736</v>
      </c>
      <c r="D36" s="85" t="s">
        <v>599</v>
      </c>
      <c r="E36" s="152" t="s">
        <v>733</v>
      </c>
      <c r="F36" s="153" t="s">
        <v>677</v>
      </c>
      <c r="N36">
        <v>35</v>
      </c>
      <c r="O36" t="s">
        <v>735</v>
      </c>
      <c r="P36">
        <v>38435252</v>
      </c>
      <c r="Q36" t="s">
        <v>599</v>
      </c>
      <c r="R36">
        <v>5.3E-3</v>
      </c>
    </row>
    <row r="37" spans="1:18" x14ac:dyDescent="0.3">
      <c r="A37" s="151" t="s">
        <v>737</v>
      </c>
      <c r="B37" s="85" t="s">
        <v>738</v>
      </c>
      <c r="C37" s="85" t="s">
        <v>739</v>
      </c>
      <c r="D37" s="85" t="s">
        <v>641</v>
      </c>
      <c r="E37" s="152" t="s">
        <v>740</v>
      </c>
      <c r="F37" s="153" t="s">
        <v>677</v>
      </c>
      <c r="N37">
        <v>36</v>
      </c>
      <c r="O37" t="s">
        <v>738</v>
      </c>
      <c r="P37">
        <v>36004552</v>
      </c>
      <c r="Q37" t="s">
        <v>641</v>
      </c>
      <c r="R37">
        <v>5.0000000000000001E-3</v>
      </c>
    </row>
    <row r="38" spans="1:18" x14ac:dyDescent="0.3">
      <c r="A38" s="151" t="s">
        <v>741</v>
      </c>
      <c r="B38" s="85" t="s">
        <v>742</v>
      </c>
      <c r="C38" s="85" t="s">
        <v>743</v>
      </c>
      <c r="D38" s="85" t="s">
        <v>744</v>
      </c>
      <c r="E38" s="152" t="s">
        <v>745</v>
      </c>
      <c r="F38" s="153" t="s">
        <v>601</v>
      </c>
      <c r="N38">
        <v>37</v>
      </c>
      <c r="O38" t="s">
        <v>742</v>
      </c>
      <c r="P38">
        <v>35675834</v>
      </c>
      <c r="Q38" t="s">
        <v>744</v>
      </c>
      <c r="R38">
        <v>4.8999999999999998E-3</v>
      </c>
    </row>
    <row r="39" spans="1:18" x14ac:dyDescent="0.3">
      <c r="A39" s="151" t="s">
        <v>746</v>
      </c>
      <c r="B39" s="85" t="s">
        <v>747</v>
      </c>
      <c r="C39" s="85" t="s">
        <v>748</v>
      </c>
      <c r="D39" s="85" t="s">
        <v>749</v>
      </c>
      <c r="E39" s="152" t="s">
        <v>750</v>
      </c>
      <c r="F39" s="153" t="s">
        <v>697</v>
      </c>
      <c r="N39">
        <v>38</v>
      </c>
      <c r="O39" t="s">
        <v>747</v>
      </c>
      <c r="P39">
        <v>34856813</v>
      </c>
      <c r="Q39" t="s">
        <v>749</v>
      </c>
      <c r="R39">
        <v>4.7999999999999996E-3</v>
      </c>
    </row>
    <row r="40" spans="1:18" x14ac:dyDescent="0.3">
      <c r="A40" s="151" t="s">
        <v>751</v>
      </c>
      <c r="B40" s="85" t="s">
        <v>752</v>
      </c>
      <c r="C40" s="85" t="s">
        <v>753</v>
      </c>
      <c r="D40" s="85" t="s">
        <v>585</v>
      </c>
      <c r="E40" s="152" t="s">
        <v>754</v>
      </c>
      <c r="F40" s="153" t="s">
        <v>587</v>
      </c>
      <c r="N40">
        <v>39</v>
      </c>
      <c r="O40" t="s">
        <v>752</v>
      </c>
      <c r="P40">
        <v>33543100</v>
      </c>
      <c r="Q40" t="s">
        <v>585</v>
      </c>
      <c r="R40">
        <v>4.64E-3</v>
      </c>
    </row>
    <row r="41" spans="1:18" x14ac:dyDescent="0.3">
      <c r="A41" s="151" t="s">
        <v>755</v>
      </c>
      <c r="B41" s="85" t="s">
        <v>756</v>
      </c>
      <c r="C41" s="85" t="s">
        <v>757</v>
      </c>
      <c r="D41" s="85" t="s">
        <v>599</v>
      </c>
      <c r="E41" s="152" t="s">
        <v>758</v>
      </c>
      <c r="F41" s="153" t="s">
        <v>677</v>
      </c>
      <c r="N41">
        <v>40</v>
      </c>
      <c r="O41" t="s">
        <v>756</v>
      </c>
      <c r="P41">
        <v>31521418</v>
      </c>
      <c r="Q41" t="s">
        <v>599</v>
      </c>
      <c r="R41">
        <v>4.4000000000000003E-3</v>
      </c>
    </row>
    <row r="42" spans="1:18" x14ac:dyDescent="0.3">
      <c r="A42" s="151" t="s">
        <v>759</v>
      </c>
      <c r="B42" s="85" t="s">
        <v>760</v>
      </c>
      <c r="C42" s="85" t="s">
        <v>761</v>
      </c>
      <c r="D42" s="85" t="s">
        <v>599</v>
      </c>
      <c r="E42" s="152" t="s">
        <v>762</v>
      </c>
      <c r="F42" s="153" t="s">
        <v>677</v>
      </c>
      <c r="N42">
        <v>41</v>
      </c>
      <c r="O42" t="s">
        <v>760</v>
      </c>
      <c r="P42">
        <v>31151643</v>
      </c>
      <c r="Q42" t="s">
        <v>599</v>
      </c>
      <c r="R42">
        <v>4.3E-3</v>
      </c>
    </row>
    <row r="43" spans="1:18" x14ac:dyDescent="0.3">
      <c r="A43" s="151" t="s">
        <v>763</v>
      </c>
      <c r="B43" s="85" t="s">
        <v>764</v>
      </c>
      <c r="C43" s="85" t="s">
        <v>765</v>
      </c>
      <c r="D43" s="85" t="s">
        <v>599</v>
      </c>
      <c r="E43" s="152" t="s">
        <v>766</v>
      </c>
      <c r="F43" s="153" t="s">
        <v>677</v>
      </c>
      <c r="N43">
        <v>42</v>
      </c>
      <c r="O43" t="s">
        <v>764</v>
      </c>
      <c r="P43">
        <v>30620404</v>
      </c>
      <c r="Q43" t="s">
        <v>599</v>
      </c>
      <c r="R43">
        <v>4.1999999999999997E-3</v>
      </c>
    </row>
    <row r="44" spans="1:18" x14ac:dyDescent="0.3">
      <c r="A44" s="151" t="s">
        <v>767</v>
      </c>
      <c r="B44" s="85" t="s">
        <v>768</v>
      </c>
      <c r="C44" s="85" t="s">
        <v>769</v>
      </c>
      <c r="D44" s="85" t="s">
        <v>585</v>
      </c>
      <c r="E44" s="152" t="s">
        <v>770</v>
      </c>
      <c r="F44" s="153" t="s">
        <v>587</v>
      </c>
      <c r="N44">
        <v>43</v>
      </c>
      <c r="O44" t="s">
        <v>768</v>
      </c>
      <c r="P44">
        <v>30511900</v>
      </c>
      <c r="Q44" t="s">
        <v>585</v>
      </c>
      <c r="R44">
        <v>4.2199999999999998E-3</v>
      </c>
    </row>
    <row r="45" spans="1:18" x14ac:dyDescent="0.3">
      <c r="A45" s="151" t="s">
        <v>771</v>
      </c>
      <c r="B45" s="85" t="s">
        <v>772</v>
      </c>
      <c r="C45" s="85" t="s">
        <v>773</v>
      </c>
      <c r="D45" s="85" t="s">
        <v>774</v>
      </c>
      <c r="E45" s="152" t="s">
        <v>766</v>
      </c>
      <c r="F45" s="153" t="s">
        <v>601</v>
      </c>
      <c r="N45">
        <v>44</v>
      </c>
      <c r="O45" t="s">
        <v>772</v>
      </c>
      <c r="P45">
        <v>30492800</v>
      </c>
      <c r="Q45" t="s">
        <v>774</v>
      </c>
      <c r="R45">
        <v>4.1999999999999997E-3</v>
      </c>
    </row>
    <row r="46" spans="1:18" x14ac:dyDescent="0.3">
      <c r="A46" s="151" t="s">
        <v>775</v>
      </c>
      <c r="B46" s="85" t="s">
        <v>776</v>
      </c>
      <c r="C46" s="85" t="s">
        <v>777</v>
      </c>
      <c r="D46" s="85" t="s">
        <v>599</v>
      </c>
      <c r="E46" s="152" t="s">
        <v>778</v>
      </c>
      <c r="F46" s="153" t="s">
        <v>677</v>
      </c>
      <c r="N46">
        <v>45</v>
      </c>
      <c r="O46" t="s">
        <v>776</v>
      </c>
      <c r="P46">
        <v>28037904</v>
      </c>
      <c r="Q46" t="s">
        <v>599</v>
      </c>
      <c r="R46">
        <v>3.8999999999999998E-3</v>
      </c>
    </row>
    <row r="47" spans="1:18" x14ac:dyDescent="0.3">
      <c r="A47" s="151" t="s">
        <v>779</v>
      </c>
      <c r="B47" s="85" t="s">
        <v>780</v>
      </c>
      <c r="C47" s="85" t="s">
        <v>781</v>
      </c>
      <c r="D47" s="85" t="s">
        <v>641</v>
      </c>
      <c r="E47" s="152" t="s">
        <v>782</v>
      </c>
      <c r="F47" s="153" t="s">
        <v>677</v>
      </c>
      <c r="N47">
        <v>46</v>
      </c>
      <c r="O47" t="s">
        <v>780</v>
      </c>
      <c r="P47">
        <v>27043093</v>
      </c>
      <c r="Q47" t="s">
        <v>641</v>
      </c>
      <c r="R47">
        <v>3.7000000000000002E-3</v>
      </c>
    </row>
    <row r="48" spans="1:18" x14ac:dyDescent="0.3">
      <c r="A48" s="151" t="s">
        <v>783</v>
      </c>
      <c r="B48" s="85" t="s">
        <v>784</v>
      </c>
      <c r="C48" s="85" t="s">
        <v>785</v>
      </c>
      <c r="D48" s="85" t="s">
        <v>641</v>
      </c>
      <c r="E48" s="152" t="s">
        <v>782</v>
      </c>
      <c r="F48" s="153" t="s">
        <v>601</v>
      </c>
      <c r="N48">
        <v>47</v>
      </c>
      <c r="O48" t="s">
        <v>784</v>
      </c>
      <c r="P48">
        <v>26556800</v>
      </c>
      <c r="Q48" t="s">
        <v>641</v>
      </c>
      <c r="R48">
        <v>3.7000000000000002E-3</v>
      </c>
    </row>
    <row r="49" spans="1:18" x14ac:dyDescent="0.3">
      <c r="A49" s="151" t="s">
        <v>786</v>
      </c>
      <c r="B49" s="85" t="s">
        <v>787</v>
      </c>
      <c r="C49" s="85" t="s">
        <v>788</v>
      </c>
      <c r="D49" s="85" t="s">
        <v>641</v>
      </c>
      <c r="E49" s="152" t="s">
        <v>789</v>
      </c>
      <c r="F49" s="153" t="s">
        <v>601</v>
      </c>
      <c r="N49">
        <v>48</v>
      </c>
      <c r="O49" t="s">
        <v>787</v>
      </c>
      <c r="P49">
        <v>25956000</v>
      </c>
      <c r="Q49" t="s">
        <v>641</v>
      </c>
      <c r="R49">
        <v>3.5999999999999999E-3</v>
      </c>
    </row>
    <row r="50" spans="1:18" x14ac:dyDescent="0.3">
      <c r="A50" s="151" t="s">
        <v>790</v>
      </c>
      <c r="B50" s="85" t="s">
        <v>791</v>
      </c>
      <c r="C50" s="85" t="s">
        <v>792</v>
      </c>
      <c r="D50" s="85" t="s">
        <v>599</v>
      </c>
      <c r="E50" s="152" t="s">
        <v>789</v>
      </c>
      <c r="F50" s="153" t="s">
        <v>793</v>
      </c>
      <c r="N50">
        <v>49</v>
      </c>
      <c r="O50" t="s">
        <v>791</v>
      </c>
      <c r="P50">
        <v>25727911</v>
      </c>
      <c r="Q50" t="s">
        <v>599</v>
      </c>
      <c r="R50">
        <v>3.5999999999999999E-3</v>
      </c>
    </row>
    <row r="51" spans="1:18" x14ac:dyDescent="0.3">
      <c r="A51" s="151" t="s">
        <v>794</v>
      </c>
      <c r="B51" s="85" t="s">
        <v>795</v>
      </c>
      <c r="C51" s="85" t="s">
        <v>796</v>
      </c>
      <c r="D51" s="85" t="s">
        <v>599</v>
      </c>
      <c r="E51" s="152" t="s">
        <v>797</v>
      </c>
      <c r="F51" s="153" t="s">
        <v>614</v>
      </c>
      <c r="N51">
        <v>50</v>
      </c>
      <c r="O51" t="s">
        <v>795</v>
      </c>
      <c r="P51">
        <v>25155000</v>
      </c>
      <c r="Q51" t="s">
        <v>599</v>
      </c>
      <c r="R51">
        <v>3.5000000000000001E-3</v>
      </c>
    </row>
    <row r="52" spans="1:18" x14ac:dyDescent="0.3">
      <c r="A52" s="151" t="s">
        <v>798</v>
      </c>
      <c r="B52" s="85" t="s">
        <v>799</v>
      </c>
      <c r="C52" s="85" t="s">
        <v>800</v>
      </c>
      <c r="D52" s="85" t="s">
        <v>801</v>
      </c>
      <c r="E52" s="152" t="s">
        <v>802</v>
      </c>
      <c r="F52" s="153" t="s">
        <v>697</v>
      </c>
      <c r="N52">
        <v>51</v>
      </c>
      <c r="O52" t="s">
        <v>799</v>
      </c>
      <c r="P52">
        <v>24383301</v>
      </c>
      <c r="Q52" t="s">
        <v>801</v>
      </c>
      <c r="R52">
        <v>3.3999999999999998E-3</v>
      </c>
    </row>
    <row r="53" spans="1:18" x14ac:dyDescent="0.3">
      <c r="A53" s="151" t="s">
        <v>803</v>
      </c>
      <c r="B53" s="85" t="s">
        <v>804</v>
      </c>
      <c r="C53" s="85" t="s">
        <v>805</v>
      </c>
      <c r="D53" s="85" t="s">
        <v>585</v>
      </c>
      <c r="E53" s="152" t="s">
        <v>806</v>
      </c>
      <c r="F53" s="153" t="s">
        <v>587</v>
      </c>
      <c r="N53">
        <v>52</v>
      </c>
      <c r="O53" t="s">
        <v>804</v>
      </c>
      <c r="P53">
        <v>23766500</v>
      </c>
      <c r="Q53" t="s">
        <v>585</v>
      </c>
      <c r="R53">
        <v>3.29E-3</v>
      </c>
    </row>
    <row r="54" spans="1:18" x14ac:dyDescent="0.3">
      <c r="A54" s="151" t="s">
        <v>807</v>
      </c>
      <c r="B54" s="85" t="s">
        <v>808</v>
      </c>
      <c r="C54" s="85" t="s">
        <v>809</v>
      </c>
      <c r="D54" s="85" t="s">
        <v>810</v>
      </c>
      <c r="E54" s="152" t="s">
        <v>811</v>
      </c>
      <c r="F54" s="153" t="s">
        <v>628</v>
      </c>
      <c r="N54">
        <v>53</v>
      </c>
      <c r="O54" t="s">
        <v>808</v>
      </c>
      <c r="P54">
        <v>23440278</v>
      </c>
      <c r="Q54" t="s">
        <v>810</v>
      </c>
      <c r="R54">
        <v>3.2000000000000002E-3</v>
      </c>
    </row>
    <row r="55" spans="1:18" x14ac:dyDescent="0.3">
      <c r="A55" s="151" t="s">
        <v>812</v>
      </c>
      <c r="B55" s="85" t="s">
        <v>813</v>
      </c>
      <c r="C55" s="85" t="s">
        <v>814</v>
      </c>
      <c r="D55" s="85" t="s">
        <v>585</v>
      </c>
      <c r="E55" s="152" t="s">
        <v>811</v>
      </c>
      <c r="F55" s="153" t="s">
        <v>587</v>
      </c>
      <c r="N55">
        <v>54</v>
      </c>
      <c r="O55" t="s">
        <v>813</v>
      </c>
      <c r="P55">
        <v>23087363</v>
      </c>
      <c r="Q55" t="s">
        <v>585</v>
      </c>
      <c r="R55">
        <v>3.2000000000000002E-3</v>
      </c>
    </row>
    <row r="56" spans="1:18" x14ac:dyDescent="0.3">
      <c r="A56" s="151" t="s">
        <v>815</v>
      </c>
      <c r="B56" s="85" t="s">
        <v>816</v>
      </c>
      <c r="C56" s="85" t="s">
        <v>817</v>
      </c>
      <c r="D56" s="85" t="s">
        <v>818</v>
      </c>
      <c r="E56" s="152" t="s">
        <v>819</v>
      </c>
      <c r="F56" s="153" t="s">
        <v>820</v>
      </c>
      <c r="N56">
        <v>55</v>
      </c>
      <c r="O56" t="s">
        <v>816</v>
      </c>
      <c r="P56">
        <v>22671331</v>
      </c>
      <c r="Q56" t="s">
        <v>818</v>
      </c>
      <c r="R56">
        <v>3.0999999999999999E-3</v>
      </c>
    </row>
    <row r="57" spans="1:18" x14ac:dyDescent="0.3">
      <c r="A57" s="151" t="s">
        <v>821</v>
      </c>
      <c r="B57" s="85" t="s">
        <v>822</v>
      </c>
      <c r="C57" s="85" t="s">
        <v>823</v>
      </c>
      <c r="D57" s="85" t="s">
        <v>681</v>
      </c>
      <c r="E57" s="152" t="s">
        <v>824</v>
      </c>
      <c r="F57" s="153" t="s">
        <v>643</v>
      </c>
      <c r="N57">
        <v>56</v>
      </c>
      <c r="O57" t="s">
        <v>822</v>
      </c>
      <c r="P57">
        <v>21842167</v>
      </c>
      <c r="Q57" t="s">
        <v>681</v>
      </c>
      <c r="R57">
        <v>3.0000000000000001E-3</v>
      </c>
    </row>
    <row r="58" spans="1:18" x14ac:dyDescent="0.3">
      <c r="A58" s="151" t="s">
        <v>825</v>
      </c>
      <c r="B58" s="85" t="s">
        <v>826</v>
      </c>
      <c r="C58" s="85" t="s">
        <v>827</v>
      </c>
      <c r="D58" s="85" t="s">
        <v>681</v>
      </c>
      <c r="E58" s="152" t="s">
        <v>828</v>
      </c>
      <c r="F58" s="153" t="s">
        <v>601</v>
      </c>
      <c r="N58">
        <v>57</v>
      </c>
      <c r="O58" t="s">
        <v>826</v>
      </c>
      <c r="P58">
        <v>21143237</v>
      </c>
      <c r="Q58" t="s">
        <v>681</v>
      </c>
      <c r="R58">
        <v>2.8E-3</v>
      </c>
    </row>
    <row r="59" spans="1:18" x14ac:dyDescent="0.3">
      <c r="A59" s="151" t="s">
        <v>829</v>
      </c>
      <c r="B59" s="85" t="s">
        <v>830</v>
      </c>
      <c r="C59" s="85" t="s">
        <v>831</v>
      </c>
      <c r="D59" s="85" t="s">
        <v>832</v>
      </c>
      <c r="E59" s="152" t="s">
        <v>828</v>
      </c>
      <c r="F59" s="153" t="s">
        <v>833</v>
      </c>
      <c r="N59">
        <v>58</v>
      </c>
      <c r="O59" t="s">
        <v>830</v>
      </c>
      <c r="P59">
        <v>20359439</v>
      </c>
      <c r="Q59" t="s">
        <v>832</v>
      </c>
      <c r="R59">
        <v>2.8E-3</v>
      </c>
    </row>
    <row r="60" spans="1:18" x14ac:dyDescent="0.3">
      <c r="A60" s="151" t="s">
        <v>834</v>
      </c>
      <c r="B60" s="85" t="s">
        <v>493</v>
      </c>
      <c r="C60" s="85" t="s">
        <v>835</v>
      </c>
      <c r="D60" s="85" t="s">
        <v>774</v>
      </c>
      <c r="E60" s="152" t="s">
        <v>828</v>
      </c>
      <c r="F60" s="153" t="s">
        <v>643</v>
      </c>
      <c r="N60">
        <v>59</v>
      </c>
      <c r="O60" t="s">
        <v>493</v>
      </c>
      <c r="P60">
        <v>19942642</v>
      </c>
      <c r="Q60" t="s">
        <v>774</v>
      </c>
      <c r="R60">
        <v>2.8E-3</v>
      </c>
    </row>
    <row r="61" spans="1:18" x14ac:dyDescent="0.3">
      <c r="A61" s="151" t="s">
        <v>836</v>
      </c>
      <c r="B61" s="85" t="s">
        <v>837</v>
      </c>
      <c r="C61" s="85" t="s">
        <v>838</v>
      </c>
      <c r="D61" s="85" t="s">
        <v>599</v>
      </c>
      <c r="E61" s="152" t="s">
        <v>839</v>
      </c>
      <c r="F61" s="153" t="s">
        <v>614</v>
      </c>
      <c r="N61">
        <v>60</v>
      </c>
      <c r="O61" t="s">
        <v>837</v>
      </c>
      <c r="P61">
        <v>19268000</v>
      </c>
      <c r="Q61" t="s">
        <v>599</v>
      </c>
      <c r="R61">
        <v>2.7000000000000001E-3</v>
      </c>
    </row>
    <row r="62" spans="1:18" x14ac:dyDescent="0.3">
      <c r="A62" s="151" t="s">
        <v>840</v>
      </c>
      <c r="B62" s="85" t="s">
        <v>841</v>
      </c>
      <c r="C62" s="85" t="s">
        <v>842</v>
      </c>
      <c r="D62" s="85" t="s">
        <v>599</v>
      </c>
      <c r="E62" s="152" t="s">
        <v>843</v>
      </c>
      <c r="F62" s="153" t="s">
        <v>601</v>
      </c>
      <c r="N62">
        <v>61</v>
      </c>
      <c r="O62" t="s">
        <v>841</v>
      </c>
      <c r="P62">
        <v>18450494</v>
      </c>
      <c r="Q62" t="s">
        <v>599</v>
      </c>
      <c r="R62">
        <v>2.5999999999999999E-3</v>
      </c>
    </row>
    <row r="63" spans="1:18" x14ac:dyDescent="0.3">
      <c r="A63" s="151" t="s">
        <v>844</v>
      </c>
      <c r="B63" s="85" t="s">
        <v>845</v>
      </c>
      <c r="C63" s="85" t="s">
        <v>846</v>
      </c>
      <c r="D63" s="85" t="s">
        <v>599</v>
      </c>
      <c r="E63" s="152" t="s">
        <v>847</v>
      </c>
      <c r="F63" s="153" t="s">
        <v>677</v>
      </c>
      <c r="N63">
        <v>62</v>
      </c>
      <c r="O63" t="s">
        <v>845</v>
      </c>
      <c r="P63">
        <v>18006407</v>
      </c>
      <c r="Q63" t="s">
        <v>599</v>
      </c>
      <c r="R63">
        <v>2.5000000000000001E-3</v>
      </c>
    </row>
    <row r="64" spans="1:18" x14ac:dyDescent="0.3">
      <c r="A64" s="151" t="s">
        <v>848</v>
      </c>
      <c r="B64" s="85" t="s">
        <v>849</v>
      </c>
      <c r="C64" s="85" t="s">
        <v>850</v>
      </c>
      <c r="D64" s="85" t="s">
        <v>621</v>
      </c>
      <c r="E64" s="152" t="s">
        <v>851</v>
      </c>
      <c r="F64" s="153" t="s">
        <v>628</v>
      </c>
      <c r="N64">
        <v>63</v>
      </c>
      <c r="O64" t="s">
        <v>849</v>
      </c>
      <c r="P64">
        <v>17417500</v>
      </c>
      <c r="Q64" t="s">
        <v>621</v>
      </c>
      <c r="R64">
        <v>2.3999999999999998E-3</v>
      </c>
    </row>
    <row r="65" spans="1:18" x14ac:dyDescent="0.3">
      <c r="A65" s="151" t="s">
        <v>852</v>
      </c>
      <c r="B65" s="85" t="s">
        <v>853</v>
      </c>
      <c r="C65" s="85" t="s">
        <v>854</v>
      </c>
      <c r="D65" s="85" t="s">
        <v>585</v>
      </c>
      <c r="E65" s="152" t="s">
        <v>855</v>
      </c>
      <c r="F65" s="153" t="s">
        <v>587</v>
      </c>
      <c r="N65">
        <v>64</v>
      </c>
      <c r="O65" t="s">
        <v>853</v>
      </c>
      <c r="P65">
        <v>16892500</v>
      </c>
      <c r="Q65" t="s">
        <v>585</v>
      </c>
      <c r="R65">
        <v>2.3400000000000001E-3</v>
      </c>
    </row>
    <row r="66" spans="1:18" x14ac:dyDescent="0.3">
      <c r="A66" s="151" t="s">
        <v>856</v>
      </c>
      <c r="B66" s="85" t="s">
        <v>857</v>
      </c>
      <c r="C66" s="85" t="s">
        <v>858</v>
      </c>
      <c r="D66" s="85" t="s">
        <v>599</v>
      </c>
      <c r="E66" s="152" t="s">
        <v>859</v>
      </c>
      <c r="F66" s="153" t="s">
        <v>677</v>
      </c>
      <c r="N66">
        <v>65</v>
      </c>
      <c r="O66" t="s">
        <v>857</v>
      </c>
      <c r="P66">
        <v>16310431</v>
      </c>
      <c r="Q66" t="s">
        <v>599</v>
      </c>
      <c r="R66">
        <v>2.3E-3</v>
      </c>
    </row>
    <row r="67" spans="1:18" x14ac:dyDescent="0.3">
      <c r="A67" s="151" t="s">
        <v>860</v>
      </c>
      <c r="B67" s="85" t="s">
        <v>861</v>
      </c>
      <c r="C67" s="85" t="s">
        <v>862</v>
      </c>
      <c r="D67" s="85" t="s">
        <v>599</v>
      </c>
      <c r="E67" s="152" t="s">
        <v>863</v>
      </c>
      <c r="F67" s="153" t="s">
        <v>614</v>
      </c>
      <c r="N67">
        <v>66</v>
      </c>
      <c r="O67" t="s">
        <v>861</v>
      </c>
      <c r="P67">
        <v>16259000</v>
      </c>
      <c r="Q67" t="s">
        <v>599</v>
      </c>
      <c r="R67">
        <v>2.2000000000000001E-3</v>
      </c>
    </row>
    <row r="68" spans="1:18" x14ac:dyDescent="0.3">
      <c r="A68" s="151" t="s">
        <v>864</v>
      </c>
      <c r="B68" s="85" t="s">
        <v>865</v>
      </c>
      <c r="C68" s="85" t="s">
        <v>866</v>
      </c>
      <c r="D68" s="85" t="s">
        <v>585</v>
      </c>
      <c r="E68" s="152" t="s">
        <v>863</v>
      </c>
      <c r="F68" s="153" t="s">
        <v>587</v>
      </c>
      <c r="N68">
        <v>67</v>
      </c>
      <c r="O68" t="s">
        <v>865</v>
      </c>
      <c r="P68">
        <v>15945200</v>
      </c>
      <c r="Q68" t="s">
        <v>585</v>
      </c>
      <c r="R68">
        <v>2.2000000000000001E-3</v>
      </c>
    </row>
    <row r="69" spans="1:18" x14ac:dyDescent="0.3">
      <c r="A69" s="151" t="s">
        <v>867</v>
      </c>
      <c r="B69" s="85" t="s">
        <v>868</v>
      </c>
      <c r="C69" s="85" t="s">
        <v>869</v>
      </c>
      <c r="D69" s="85" t="s">
        <v>641</v>
      </c>
      <c r="E69" s="152" t="s">
        <v>863</v>
      </c>
      <c r="F69" s="153" t="s">
        <v>601</v>
      </c>
      <c r="N69">
        <v>68</v>
      </c>
      <c r="O69" t="s">
        <v>868</v>
      </c>
      <c r="P69">
        <v>15806675</v>
      </c>
      <c r="Q69" t="s">
        <v>641</v>
      </c>
      <c r="R69">
        <v>2.2000000000000001E-3</v>
      </c>
    </row>
    <row r="70" spans="1:18" x14ac:dyDescent="0.3">
      <c r="A70" s="151" t="s">
        <v>870</v>
      </c>
      <c r="B70" s="85" t="s">
        <v>871</v>
      </c>
      <c r="C70" s="85" t="s">
        <v>872</v>
      </c>
      <c r="D70" s="85" t="s">
        <v>599</v>
      </c>
      <c r="E70" s="152" t="s">
        <v>873</v>
      </c>
      <c r="F70" s="153" t="s">
        <v>677</v>
      </c>
      <c r="N70">
        <v>69</v>
      </c>
      <c r="O70" t="s">
        <v>871</v>
      </c>
      <c r="P70">
        <v>15473905</v>
      </c>
      <c r="Q70" t="s">
        <v>599</v>
      </c>
      <c r="R70">
        <v>2.0999999999999999E-3</v>
      </c>
    </row>
    <row r="71" spans="1:18" x14ac:dyDescent="0.3">
      <c r="A71" s="151" t="s">
        <v>874</v>
      </c>
      <c r="B71" s="85" t="s">
        <v>875</v>
      </c>
      <c r="C71" s="85" t="s">
        <v>876</v>
      </c>
      <c r="D71" s="85" t="s">
        <v>599</v>
      </c>
      <c r="E71" s="152" t="s">
        <v>873</v>
      </c>
      <c r="F71" s="153" t="s">
        <v>677</v>
      </c>
      <c r="N71">
        <v>70</v>
      </c>
      <c r="O71" t="s">
        <v>875</v>
      </c>
      <c r="P71">
        <v>15405157</v>
      </c>
      <c r="Q71" t="s">
        <v>599</v>
      </c>
      <c r="R71">
        <v>2.0999999999999999E-3</v>
      </c>
    </row>
    <row r="72" spans="1:18" x14ac:dyDescent="0.3">
      <c r="A72" s="151" t="s">
        <v>877</v>
      </c>
      <c r="B72" s="85" t="s">
        <v>878</v>
      </c>
      <c r="C72" s="85" t="s">
        <v>879</v>
      </c>
      <c r="D72" s="85" t="s">
        <v>599</v>
      </c>
      <c r="E72" s="152" t="s">
        <v>880</v>
      </c>
      <c r="F72" s="153" t="s">
        <v>614</v>
      </c>
      <c r="N72">
        <v>71</v>
      </c>
      <c r="O72" t="s">
        <v>878</v>
      </c>
      <c r="P72">
        <v>13606000</v>
      </c>
      <c r="Q72" t="s">
        <v>599</v>
      </c>
      <c r="R72">
        <v>1.9E-3</v>
      </c>
    </row>
    <row r="73" spans="1:18" x14ac:dyDescent="0.3">
      <c r="A73" s="151" t="s">
        <v>881</v>
      </c>
      <c r="B73" s="85" t="s">
        <v>882</v>
      </c>
      <c r="C73" s="85" t="s">
        <v>883</v>
      </c>
      <c r="D73" s="85" t="s">
        <v>884</v>
      </c>
      <c r="E73" s="152" t="s">
        <v>880</v>
      </c>
      <c r="F73" s="153" t="s">
        <v>885</v>
      </c>
      <c r="N73">
        <v>72</v>
      </c>
      <c r="O73" t="s">
        <v>882</v>
      </c>
      <c r="P73">
        <v>13508715</v>
      </c>
      <c r="Q73" t="s">
        <v>884</v>
      </c>
      <c r="R73">
        <v>1.9E-3</v>
      </c>
    </row>
    <row r="74" spans="1:18" x14ac:dyDescent="0.3">
      <c r="A74" s="151" t="s">
        <v>886</v>
      </c>
      <c r="B74" s="85" t="s">
        <v>887</v>
      </c>
      <c r="C74" s="85" t="s">
        <v>888</v>
      </c>
      <c r="D74" s="85" t="s">
        <v>889</v>
      </c>
      <c r="E74" s="152" t="s">
        <v>890</v>
      </c>
      <c r="F74" s="153" t="s">
        <v>891</v>
      </c>
      <c r="N74">
        <v>73</v>
      </c>
      <c r="O74" t="s">
        <v>887</v>
      </c>
      <c r="P74">
        <v>13061239</v>
      </c>
      <c r="Q74" t="s">
        <v>889</v>
      </c>
      <c r="R74">
        <v>1.8E-3</v>
      </c>
    </row>
    <row r="75" spans="1:18" x14ac:dyDescent="0.3">
      <c r="A75" s="151" t="s">
        <v>892</v>
      </c>
      <c r="B75" s="85" t="s">
        <v>893</v>
      </c>
      <c r="C75" s="85" t="s">
        <v>894</v>
      </c>
      <c r="D75" s="85" t="s">
        <v>599</v>
      </c>
      <c r="E75" s="152" t="s">
        <v>895</v>
      </c>
      <c r="F75" s="153" t="s">
        <v>677</v>
      </c>
      <c r="N75">
        <v>74</v>
      </c>
      <c r="O75" t="s">
        <v>893</v>
      </c>
      <c r="P75">
        <v>11892934</v>
      </c>
      <c r="Q75" t="s">
        <v>599</v>
      </c>
      <c r="R75">
        <v>1.6000000000000001E-3</v>
      </c>
    </row>
    <row r="76" spans="1:18" x14ac:dyDescent="0.3">
      <c r="A76" s="151" t="s">
        <v>896</v>
      </c>
      <c r="B76" s="85" t="s">
        <v>897</v>
      </c>
      <c r="C76" s="85" t="s">
        <v>898</v>
      </c>
      <c r="D76" s="85" t="s">
        <v>599</v>
      </c>
      <c r="E76" s="152" t="s">
        <v>895</v>
      </c>
      <c r="F76" s="153" t="s">
        <v>633</v>
      </c>
      <c r="N76">
        <v>75</v>
      </c>
      <c r="O76" t="s">
        <v>897</v>
      </c>
      <c r="P76">
        <v>11410651</v>
      </c>
      <c r="Q76" t="s">
        <v>599</v>
      </c>
      <c r="R76">
        <v>1.6000000000000001E-3</v>
      </c>
    </row>
    <row r="77" spans="1:18" x14ac:dyDescent="0.3">
      <c r="A77" s="151" t="s">
        <v>899</v>
      </c>
      <c r="B77" s="85" t="s">
        <v>900</v>
      </c>
      <c r="C77" s="85" t="s">
        <v>901</v>
      </c>
      <c r="D77" s="85" t="s">
        <v>621</v>
      </c>
      <c r="E77" s="152" t="s">
        <v>895</v>
      </c>
      <c r="F77" s="153" t="s">
        <v>628</v>
      </c>
      <c r="N77">
        <v>76</v>
      </c>
      <c r="O77" t="s">
        <v>900</v>
      </c>
      <c r="P77">
        <v>11237160</v>
      </c>
      <c r="Q77" t="s">
        <v>621</v>
      </c>
      <c r="R77">
        <v>1.6000000000000001E-3</v>
      </c>
    </row>
    <row r="78" spans="1:18" x14ac:dyDescent="0.3">
      <c r="A78" s="151" t="s">
        <v>902</v>
      </c>
      <c r="B78" s="85" t="s">
        <v>903</v>
      </c>
      <c r="C78" s="85" t="s">
        <v>904</v>
      </c>
      <c r="D78" s="85" t="s">
        <v>905</v>
      </c>
      <c r="E78" s="152" t="s">
        <v>895</v>
      </c>
      <c r="F78" s="153" t="s">
        <v>643</v>
      </c>
      <c r="N78">
        <v>77</v>
      </c>
      <c r="O78" t="s">
        <v>903</v>
      </c>
      <c r="P78">
        <v>11210064</v>
      </c>
      <c r="Q78" t="s">
        <v>905</v>
      </c>
      <c r="R78">
        <v>1.6000000000000001E-3</v>
      </c>
    </row>
    <row r="79" spans="1:18" x14ac:dyDescent="0.3">
      <c r="A79" s="151" t="s">
        <v>906</v>
      </c>
      <c r="B79" s="85" t="s">
        <v>907</v>
      </c>
      <c r="C79" s="85" t="s">
        <v>908</v>
      </c>
      <c r="D79" s="85" t="s">
        <v>599</v>
      </c>
      <c r="E79" s="152" t="s">
        <v>909</v>
      </c>
      <c r="F79" s="153" t="s">
        <v>614</v>
      </c>
      <c r="N79">
        <v>78</v>
      </c>
      <c r="O79" t="s">
        <v>907</v>
      </c>
      <c r="P79">
        <v>11123000</v>
      </c>
      <c r="Q79" t="s">
        <v>599</v>
      </c>
      <c r="R79">
        <v>1.5E-3</v>
      </c>
    </row>
    <row r="80" spans="1:18" x14ac:dyDescent="0.3">
      <c r="A80" s="151" t="s">
        <v>910</v>
      </c>
      <c r="B80" s="85" t="s">
        <v>911</v>
      </c>
      <c r="C80" s="85" t="s">
        <v>912</v>
      </c>
      <c r="D80" s="85" t="s">
        <v>641</v>
      </c>
      <c r="E80" s="152" t="s">
        <v>909</v>
      </c>
      <c r="F80" s="153" t="s">
        <v>643</v>
      </c>
      <c r="N80">
        <v>79</v>
      </c>
      <c r="O80" t="s">
        <v>911</v>
      </c>
      <c r="P80">
        <v>10996891</v>
      </c>
      <c r="Q80" t="s">
        <v>641</v>
      </c>
      <c r="R80">
        <v>1.5E-3</v>
      </c>
    </row>
    <row r="81" spans="1:18" x14ac:dyDescent="0.3">
      <c r="A81" s="151" t="s">
        <v>913</v>
      </c>
      <c r="B81" s="85" t="s">
        <v>914</v>
      </c>
      <c r="C81" s="85" t="s">
        <v>915</v>
      </c>
      <c r="D81" s="85" t="s">
        <v>774</v>
      </c>
      <c r="E81" s="152" t="s">
        <v>909</v>
      </c>
      <c r="F81" s="153" t="s">
        <v>601</v>
      </c>
      <c r="N81">
        <v>80</v>
      </c>
      <c r="O81" t="s">
        <v>914</v>
      </c>
      <c r="P81">
        <v>10992589</v>
      </c>
      <c r="Q81" t="s">
        <v>774</v>
      </c>
      <c r="R81">
        <v>1.5E-3</v>
      </c>
    </row>
    <row r="82" spans="1:18" x14ac:dyDescent="0.3">
      <c r="A82" s="151" t="s">
        <v>916</v>
      </c>
      <c r="B82" s="85" t="s">
        <v>917</v>
      </c>
      <c r="C82" s="85" t="s">
        <v>918</v>
      </c>
      <c r="D82" s="85" t="s">
        <v>919</v>
      </c>
      <c r="E82" s="152" t="s">
        <v>909</v>
      </c>
      <c r="F82" s="153" t="s">
        <v>697</v>
      </c>
      <c r="N82">
        <v>81</v>
      </c>
      <c r="O82" t="s">
        <v>917</v>
      </c>
      <c r="P82">
        <v>10982754</v>
      </c>
      <c r="Q82" t="s">
        <v>919</v>
      </c>
      <c r="R82">
        <v>1.5E-3</v>
      </c>
    </row>
    <row r="83" spans="1:18" x14ac:dyDescent="0.3">
      <c r="A83" s="151" t="s">
        <v>920</v>
      </c>
      <c r="B83" s="85" t="s">
        <v>921</v>
      </c>
      <c r="C83" s="85" t="s">
        <v>922</v>
      </c>
      <c r="D83" s="85" t="s">
        <v>599</v>
      </c>
      <c r="E83" s="152" t="s">
        <v>909</v>
      </c>
      <c r="F83" s="153" t="s">
        <v>633</v>
      </c>
      <c r="N83">
        <v>82</v>
      </c>
      <c r="O83" t="s">
        <v>921</v>
      </c>
      <c r="P83">
        <v>10911819</v>
      </c>
      <c r="Q83" t="s">
        <v>599</v>
      </c>
      <c r="R83">
        <v>1.5E-3</v>
      </c>
    </row>
    <row r="84" spans="1:18" x14ac:dyDescent="0.3">
      <c r="A84" s="151" t="s">
        <v>923</v>
      </c>
      <c r="B84" s="85" t="s">
        <v>924</v>
      </c>
      <c r="C84" s="85" t="s">
        <v>925</v>
      </c>
      <c r="D84" s="85" t="s">
        <v>926</v>
      </c>
      <c r="E84" s="152" t="s">
        <v>909</v>
      </c>
      <c r="F84" s="153" t="s">
        <v>697</v>
      </c>
      <c r="N84">
        <v>83</v>
      </c>
      <c r="O84" t="s">
        <v>924</v>
      </c>
      <c r="P84">
        <v>10628972</v>
      </c>
      <c r="Q84" t="s">
        <v>926</v>
      </c>
      <c r="R84">
        <v>1.5E-3</v>
      </c>
    </row>
    <row r="85" spans="1:18" x14ac:dyDescent="0.3">
      <c r="A85" s="151" t="s">
        <v>927</v>
      </c>
      <c r="B85" s="85" t="s">
        <v>928</v>
      </c>
      <c r="C85" s="85" t="s">
        <v>929</v>
      </c>
      <c r="D85" s="85" t="s">
        <v>686</v>
      </c>
      <c r="E85" s="152" t="s">
        <v>909</v>
      </c>
      <c r="F85" s="153" t="s">
        <v>930</v>
      </c>
      <c r="N85">
        <v>84</v>
      </c>
      <c r="O85" t="s">
        <v>928</v>
      </c>
      <c r="P85">
        <v>10528477</v>
      </c>
      <c r="Q85" t="s">
        <v>686</v>
      </c>
      <c r="R85">
        <v>1.5E-3</v>
      </c>
    </row>
    <row r="86" spans="1:18" x14ac:dyDescent="0.3">
      <c r="A86" s="151" t="s">
        <v>931</v>
      </c>
      <c r="B86" s="85" t="s">
        <v>932</v>
      </c>
      <c r="C86" s="85" t="s">
        <v>933</v>
      </c>
      <c r="D86" s="85" t="s">
        <v>905</v>
      </c>
      <c r="E86" s="152" t="s">
        <v>909</v>
      </c>
      <c r="F86" s="153" t="s">
        <v>643</v>
      </c>
      <c r="N86">
        <v>85</v>
      </c>
      <c r="O86" t="s">
        <v>932</v>
      </c>
      <c r="P86">
        <v>10477800</v>
      </c>
      <c r="Q86" t="s">
        <v>905</v>
      </c>
      <c r="R86">
        <v>1.5E-3</v>
      </c>
    </row>
    <row r="87" spans="1:18" x14ac:dyDescent="0.3">
      <c r="A87" s="151" t="s">
        <v>934</v>
      </c>
      <c r="B87" s="85" t="s">
        <v>935</v>
      </c>
      <c r="C87" s="85" t="s">
        <v>936</v>
      </c>
      <c r="D87" s="85" t="s">
        <v>641</v>
      </c>
      <c r="E87" s="152" t="s">
        <v>937</v>
      </c>
      <c r="F87" s="153" t="s">
        <v>601</v>
      </c>
      <c r="N87">
        <v>86</v>
      </c>
      <c r="O87" t="s">
        <v>935</v>
      </c>
      <c r="P87">
        <v>10378267</v>
      </c>
      <c r="Q87" t="s">
        <v>641</v>
      </c>
      <c r="R87">
        <v>1.4E-3</v>
      </c>
    </row>
    <row r="88" spans="1:18" x14ac:dyDescent="0.3">
      <c r="A88" s="151" t="s">
        <v>938</v>
      </c>
      <c r="B88" s="85" t="s">
        <v>939</v>
      </c>
      <c r="C88" s="85" t="s">
        <v>940</v>
      </c>
      <c r="D88" s="85" t="s">
        <v>599</v>
      </c>
      <c r="E88" s="152" t="s">
        <v>937</v>
      </c>
      <c r="F88" s="153" t="s">
        <v>633</v>
      </c>
      <c r="N88">
        <v>87</v>
      </c>
      <c r="O88" t="s">
        <v>939</v>
      </c>
      <c r="P88">
        <v>10315244</v>
      </c>
      <c r="Q88" t="s">
        <v>599</v>
      </c>
      <c r="R88">
        <v>1.4E-3</v>
      </c>
    </row>
    <row r="89" spans="1:18" x14ac:dyDescent="0.3">
      <c r="A89" s="151" t="s">
        <v>941</v>
      </c>
      <c r="B89" s="85" t="s">
        <v>942</v>
      </c>
      <c r="C89" s="85" t="s">
        <v>943</v>
      </c>
      <c r="D89" s="85" t="s">
        <v>663</v>
      </c>
      <c r="E89" s="152" t="s">
        <v>937</v>
      </c>
      <c r="F89" s="153" t="s">
        <v>643</v>
      </c>
      <c r="N89">
        <v>88</v>
      </c>
      <c r="O89" t="s">
        <v>942</v>
      </c>
      <c r="P89">
        <v>9849000</v>
      </c>
      <c r="Q89" t="s">
        <v>663</v>
      </c>
      <c r="R89">
        <v>1.4E-3</v>
      </c>
    </row>
    <row r="90" spans="1:18" x14ac:dyDescent="0.3">
      <c r="A90" s="151" t="s">
        <v>944</v>
      </c>
      <c r="B90" s="85" t="s">
        <v>945</v>
      </c>
      <c r="C90" s="85" t="s">
        <v>946</v>
      </c>
      <c r="D90" s="85" t="s">
        <v>599</v>
      </c>
      <c r="E90" s="152" t="s">
        <v>937</v>
      </c>
      <c r="F90" s="153" t="s">
        <v>677</v>
      </c>
      <c r="N90">
        <v>89</v>
      </c>
      <c r="O90" t="s">
        <v>945</v>
      </c>
      <c r="P90">
        <v>9823827</v>
      </c>
      <c r="Q90" t="s">
        <v>599</v>
      </c>
      <c r="R90">
        <v>1.4E-3</v>
      </c>
    </row>
    <row r="91" spans="1:18" x14ac:dyDescent="0.3">
      <c r="A91" s="151" t="s">
        <v>947</v>
      </c>
      <c r="B91" s="85" t="s">
        <v>948</v>
      </c>
      <c r="C91" s="85" t="s">
        <v>949</v>
      </c>
      <c r="D91" s="85" t="s">
        <v>810</v>
      </c>
      <c r="E91" s="152" t="s">
        <v>950</v>
      </c>
      <c r="F91" s="153" t="s">
        <v>628</v>
      </c>
      <c r="N91">
        <v>90</v>
      </c>
      <c r="O91" t="s">
        <v>948</v>
      </c>
      <c r="P91">
        <v>9753627</v>
      </c>
      <c r="Q91" t="s">
        <v>810</v>
      </c>
      <c r="R91">
        <v>1.2999999999999999E-3</v>
      </c>
    </row>
    <row r="92" spans="1:18" x14ac:dyDescent="0.3">
      <c r="A92" s="151" t="s">
        <v>951</v>
      </c>
      <c r="B92" s="85" t="s">
        <v>952</v>
      </c>
      <c r="C92" s="85" t="s">
        <v>953</v>
      </c>
      <c r="D92" s="85" t="s">
        <v>621</v>
      </c>
      <c r="E92" s="152" t="s">
        <v>950</v>
      </c>
      <c r="F92" s="153" t="s">
        <v>601</v>
      </c>
      <c r="N92">
        <v>91</v>
      </c>
      <c r="O92" t="s">
        <v>952</v>
      </c>
      <c r="P92">
        <v>9593000</v>
      </c>
      <c r="Q92" t="s">
        <v>621</v>
      </c>
      <c r="R92">
        <v>1.2999999999999999E-3</v>
      </c>
    </row>
    <row r="93" spans="1:18" x14ac:dyDescent="0.3">
      <c r="A93" s="151" t="s">
        <v>954</v>
      </c>
      <c r="B93" s="85" t="s">
        <v>955</v>
      </c>
      <c r="C93" s="85" t="s">
        <v>956</v>
      </c>
      <c r="D93" s="85" t="s">
        <v>599</v>
      </c>
      <c r="E93" s="152" t="s">
        <v>950</v>
      </c>
      <c r="F93" s="153" t="s">
        <v>614</v>
      </c>
      <c r="N93">
        <v>92</v>
      </c>
      <c r="O93" t="s">
        <v>955</v>
      </c>
      <c r="P93">
        <v>9577000</v>
      </c>
      <c r="Q93" t="s">
        <v>599</v>
      </c>
      <c r="R93">
        <v>1.2999999999999999E-3</v>
      </c>
    </row>
    <row r="94" spans="1:18" x14ac:dyDescent="0.3">
      <c r="A94" s="151" t="s">
        <v>957</v>
      </c>
      <c r="B94" s="85" t="s">
        <v>958</v>
      </c>
      <c r="C94" s="85" t="s">
        <v>959</v>
      </c>
      <c r="D94" s="85" t="s">
        <v>621</v>
      </c>
      <c r="E94" s="152" t="s">
        <v>950</v>
      </c>
      <c r="F94" s="153" t="s">
        <v>960</v>
      </c>
      <c r="N94">
        <v>93</v>
      </c>
      <c r="O94" t="s">
        <v>958</v>
      </c>
      <c r="P94">
        <v>9481000</v>
      </c>
      <c r="Q94" t="s">
        <v>621</v>
      </c>
      <c r="R94">
        <v>1.2999999999999999E-3</v>
      </c>
    </row>
    <row r="95" spans="1:18" x14ac:dyDescent="0.3">
      <c r="A95" s="151" t="s">
        <v>961</v>
      </c>
      <c r="B95" s="85" t="s">
        <v>962</v>
      </c>
      <c r="C95" s="85" t="s">
        <v>963</v>
      </c>
      <c r="D95" s="85" t="s">
        <v>641</v>
      </c>
      <c r="E95" s="152" t="s">
        <v>964</v>
      </c>
      <c r="F95" s="153" t="s">
        <v>643</v>
      </c>
      <c r="N95">
        <v>94</v>
      </c>
      <c r="O95" t="s">
        <v>962</v>
      </c>
      <c r="P95">
        <v>8725111</v>
      </c>
      <c r="Q95" t="s">
        <v>641</v>
      </c>
      <c r="R95">
        <v>1.1999999999999999E-3</v>
      </c>
    </row>
    <row r="96" spans="1:18" x14ac:dyDescent="0.3">
      <c r="A96" s="151" t="s">
        <v>965</v>
      </c>
      <c r="B96" s="85" t="s">
        <v>966</v>
      </c>
      <c r="C96" s="85" t="s">
        <v>967</v>
      </c>
      <c r="D96" s="85" t="s">
        <v>621</v>
      </c>
      <c r="E96" s="152" t="s">
        <v>964</v>
      </c>
      <c r="F96" s="153" t="s">
        <v>968</v>
      </c>
      <c r="N96">
        <v>95</v>
      </c>
      <c r="O96" t="s">
        <v>966</v>
      </c>
      <c r="P96">
        <v>8579747</v>
      </c>
      <c r="Q96" t="s">
        <v>621</v>
      </c>
      <c r="R96">
        <v>1.1999999999999999E-3</v>
      </c>
    </row>
    <row r="97" spans="1:18" x14ac:dyDescent="0.3">
      <c r="A97" s="151" t="s">
        <v>969</v>
      </c>
      <c r="B97" s="85" t="s">
        <v>970</v>
      </c>
      <c r="C97" s="85" t="s">
        <v>971</v>
      </c>
      <c r="D97" s="85" t="s">
        <v>621</v>
      </c>
      <c r="E97" s="152" t="s">
        <v>964</v>
      </c>
      <c r="F97" s="153" t="s">
        <v>601</v>
      </c>
      <c r="N97">
        <v>96</v>
      </c>
      <c r="O97" t="s">
        <v>970</v>
      </c>
      <c r="P97">
        <v>8354000</v>
      </c>
      <c r="Q97" t="s">
        <v>621</v>
      </c>
      <c r="R97">
        <v>1.1999999999999999E-3</v>
      </c>
    </row>
    <row r="98" spans="1:18" x14ac:dyDescent="0.3">
      <c r="A98" s="151" t="s">
        <v>972</v>
      </c>
      <c r="B98" s="85" t="s">
        <v>973</v>
      </c>
      <c r="C98" s="85" t="s">
        <v>974</v>
      </c>
      <c r="D98" s="85" t="s">
        <v>810</v>
      </c>
      <c r="E98" s="152" t="s">
        <v>975</v>
      </c>
      <c r="F98" s="153" t="s">
        <v>976</v>
      </c>
      <c r="N98">
        <v>97</v>
      </c>
      <c r="O98" t="s">
        <v>973</v>
      </c>
      <c r="P98">
        <v>8309400</v>
      </c>
      <c r="Q98" t="s">
        <v>810</v>
      </c>
      <c r="R98">
        <v>1.1000000000000001E-3</v>
      </c>
    </row>
    <row r="99" spans="1:18" x14ac:dyDescent="0.3">
      <c r="A99" s="151" t="s">
        <v>977</v>
      </c>
      <c r="B99" s="85" t="s">
        <v>978</v>
      </c>
      <c r="C99" s="85" t="s">
        <v>979</v>
      </c>
      <c r="D99" s="85" t="s">
        <v>686</v>
      </c>
      <c r="E99" s="152" t="s">
        <v>975</v>
      </c>
      <c r="F99" s="153" t="s">
        <v>968</v>
      </c>
      <c r="N99">
        <v>98</v>
      </c>
      <c r="O99" t="s">
        <v>978</v>
      </c>
      <c r="P99">
        <v>8211700</v>
      </c>
      <c r="Q99" t="s">
        <v>686</v>
      </c>
      <c r="R99">
        <v>1.1000000000000001E-3</v>
      </c>
    </row>
    <row r="100" spans="1:18" x14ac:dyDescent="0.3">
      <c r="A100" s="151" t="s">
        <v>980</v>
      </c>
      <c r="B100" s="85" t="s">
        <v>981</v>
      </c>
      <c r="C100" s="85" t="s">
        <v>982</v>
      </c>
      <c r="D100" s="85" t="s">
        <v>681</v>
      </c>
      <c r="E100" s="152" t="s">
        <v>983</v>
      </c>
      <c r="F100" s="153" t="s">
        <v>643</v>
      </c>
      <c r="N100">
        <v>99</v>
      </c>
      <c r="O100" t="s">
        <v>981</v>
      </c>
      <c r="P100">
        <v>7398500</v>
      </c>
      <c r="Q100" t="s">
        <v>681</v>
      </c>
      <c r="R100">
        <v>1.0200000000000001E-3</v>
      </c>
    </row>
    <row r="101" spans="1:18" x14ac:dyDescent="0.3">
      <c r="A101" s="151" t="s">
        <v>984</v>
      </c>
      <c r="B101" s="85" t="s">
        <v>985</v>
      </c>
      <c r="C101" s="85" t="s">
        <v>986</v>
      </c>
      <c r="D101" s="85" t="s">
        <v>663</v>
      </c>
      <c r="E101" s="152" t="s">
        <v>987</v>
      </c>
      <c r="F101" s="153" t="s">
        <v>601</v>
      </c>
      <c r="N101">
        <v>100</v>
      </c>
      <c r="O101" t="s">
        <v>985</v>
      </c>
      <c r="P101">
        <v>7264100</v>
      </c>
      <c r="Q101" t="s">
        <v>663</v>
      </c>
      <c r="R101">
        <v>1E-3</v>
      </c>
    </row>
    <row r="102" spans="1:18" x14ac:dyDescent="0.3">
      <c r="A102" s="151" t="s">
        <v>988</v>
      </c>
      <c r="B102" s="85" t="s">
        <v>989</v>
      </c>
      <c r="C102" s="85" t="s">
        <v>990</v>
      </c>
      <c r="D102" s="85" t="s">
        <v>905</v>
      </c>
      <c r="E102" s="152" t="s">
        <v>987</v>
      </c>
      <c r="F102" s="153" t="s">
        <v>601</v>
      </c>
      <c r="N102">
        <v>101</v>
      </c>
      <c r="O102" t="s">
        <v>989</v>
      </c>
      <c r="P102">
        <v>7245677</v>
      </c>
      <c r="Q102" t="s">
        <v>905</v>
      </c>
      <c r="R102">
        <v>1E-3</v>
      </c>
    </row>
    <row r="103" spans="1:18" x14ac:dyDescent="0.3">
      <c r="A103" s="151" t="s">
        <v>991</v>
      </c>
      <c r="B103" s="85" t="s">
        <v>992</v>
      </c>
      <c r="C103" s="85" t="s">
        <v>993</v>
      </c>
      <c r="D103" s="85" t="s">
        <v>599</v>
      </c>
      <c r="E103" s="152" t="s">
        <v>994</v>
      </c>
      <c r="F103" s="153" t="s">
        <v>614</v>
      </c>
      <c r="N103">
        <v>102</v>
      </c>
      <c r="O103" t="s">
        <v>992</v>
      </c>
      <c r="P103">
        <v>7171000</v>
      </c>
      <c r="Q103" t="s">
        <v>599</v>
      </c>
      <c r="R103">
        <v>9.8999999999999999E-4</v>
      </c>
    </row>
    <row r="104" spans="1:18" x14ac:dyDescent="0.3">
      <c r="A104" s="151" t="s">
        <v>995</v>
      </c>
      <c r="B104" s="85" t="s">
        <v>996</v>
      </c>
      <c r="C104" s="85" t="s">
        <v>997</v>
      </c>
      <c r="D104" s="85" t="s">
        <v>774</v>
      </c>
      <c r="E104" s="152" t="s">
        <v>994</v>
      </c>
      <c r="F104" s="153" t="s">
        <v>643</v>
      </c>
      <c r="N104">
        <v>103</v>
      </c>
      <c r="O104" t="s">
        <v>996</v>
      </c>
      <c r="P104">
        <v>7146759</v>
      </c>
      <c r="Q104" t="s">
        <v>774</v>
      </c>
      <c r="R104">
        <v>9.8999999999999999E-4</v>
      </c>
    </row>
    <row r="105" spans="1:18" x14ac:dyDescent="0.3">
      <c r="A105" s="151" t="s">
        <v>998</v>
      </c>
      <c r="B105" s="85" t="s">
        <v>999</v>
      </c>
      <c r="C105" s="85" t="s">
        <v>1000</v>
      </c>
      <c r="D105" s="85" t="s">
        <v>1001</v>
      </c>
      <c r="E105" s="152" t="s">
        <v>1002</v>
      </c>
      <c r="F105" s="153" t="s">
        <v>601</v>
      </c>
      <c r="N105">
        <v>104</v>
      </c>
      <c r="O105" t="s">
        <v>999</v>
      </c>
      <c r="P105">
        <v>7003406</v>
      </c>
      <c r="Q105" t="s">
        <v>1001</v>
      </c>
      <c r="R105">
        <v>9.7000000000000005E-4</v>
      </c>
    </row>
    <row r="106" spans="1:18" x14ac:dyDescent="0.3">
      <c r="A106" s="151" t="s">
        <v>1003</v>
      </c>
      <c r="B106" s="85" t="s">
        <v>1004</v>
      </c>
      <c r="C106" s="85" t="s">
        <v>1005</v>
      </c>
      <c r="D106" s="85" t="s">
        <v>599</v>
      </c>
      <c r="E106" s="152" t="s">
        <v>1006</v>
      </c>
      <c r="F106" s="153" t="s">
        <v>793</v>
      </c>
      <c r="N106">
        <v>105</v>
      </c>
      <c r="O106" t="s">
        <v>1004</v>
      </c>
      <c r="P106">
        <v>6802000</v>
      </c>
      <c r="Q106" t="s">
        <v>599</v>
      </c>
      <c r="R106">
        <v>9.3999999999999997E-4</v>
      </c>
    </row>
    <row r="107" spans="1:18" x14ac:dyDescent="0.3">
      <c r="A107" s="151" t="s">
        <v>1007</v>
      </c>
      <c r="B107" s="85" t="s">
        <v>1008</v>
      </c>
      <c r="C107" s="85" t="s">
        <v>1009</v>
      </c>
      <c r="D107" s="85" t="s">
        <v>599</v>
      </c>
      <c r="E107" s="152" t="s">
        <v>1010</v>
      </c>
      <c r="F107" s="153" t="s">
        <v>614</v>
      </c>
      <c r="N107">
        <v>106</v>
      </c>
      <c r="O107" t="s">
        <v>1008</v>
      </c>
      <c r="P107">
        <v>6738000</v>
      </c>
      <c r="Q107" t="s">
        <v>599</v>
      </c>
      <c r="R107">
        <v>9.3000000000000005E-4</v>
      </c>
    </row>
    <row r="108" spans="1:18" x14ac:dyDescent="0.3">
      <c r="A108" s="151" t="s">
        <v>1011</v>
      </c>
      <c r="B108" s="85" t="s">
        <v>1012</v>
      </c>
      <c r="C108" s="85" t="s">
        <v>1013</v>
      </c>
      <c r="D108" s="85" t="s">
        <v>585</v>
      </c>
      <c r="E108" s="152" t="s">
        <v>1014</v>
      </c>
      <c r="F108" s="153" t="s">
        <v>587</v>
      </c>
      <c r="N108">
        <v>107</v>
      </c>
      <c r="O108" t="s">
        <v>1012</v>
      </c>
      <c r="P108">
        <v>6698310</v>
      </c>
      <c r="Q108" t="s">
        <v>585</v>
      </c>
      <c r="R108">
        <v>9.2699999999999998E-4</v>
      </c>
    </row>
    <row r="109" spans="1:18" x14ac:dyDescent="0.3">
      <c r="A109" s="151" t="s">
        <v>1015</v>
      </c>
      <c r="B109" s="85" t="s">
        <v>1016</v>
      </c>
      <c r="C109" s="85" t="s">
        <v>1017</v>
      </c>
      <c r="D109" s="85" t="s">
        <v>1018</v>
      </c>
      <c r="E109" s="152" t="s">
        <v>1019</v>
      </c>
      <c r="F109" s="153" t="s">
        <v>601</v>
      </c>
      <c r="N109">
        <v>108</v>
      </c>
      <c r="O109" t="s">
        <v>1016</v>
      </c>
      <c r="P109">
        <v>6401240</v>
      </c>
      <c r="Q109" t="s">
        <v>1018</v>
      </c>
      <c r="R109">
        <v>8.8999999999999995E-4</v>
      </c>
    </row>
    <row r="110" spans="1:18" x14ac:dyDescent="0.3">
      <c r="A110" s="151" t="s">
        <v>1020</v>
      </c>
      <c r="B110" s="85" t="s">
        <v>1021</v>
      </c>
      <c r="C110" s="85" t="s">
        <v>1022</v>
      </c>
      <c r="D110" s="85" t="s">
        <v>599</v>
      </c>
      <c r="E110" s="152" t="s">
        <v>1023</v>
      </c>
      <c r="F110" s="153" t="s">
        <v>614</v>
      </c>
      <c r="N110">
        <v>109</v>
      </c>
      <c r="O110" t="s">
        <v>1021</v>
      </c>
      <c r="P110">
        <v>6319000</v>
      </c>
      <c r="Q110" t="s">
        <v>599</v>
      </c>
      <c r="R110">
        <v>8.7000000000000001E-4</v>
      </c>
    </row>
    <row r="111" spans="1:18" x14ac:dyDescent="0.3">
      <c r="A111" s="151" t="s">
        <v>1024</v>
      </c>
      <c r="B111" s="85" t="s">
        <v>1025</v>
      </c>
      <c r="C111" s="85" t="s">
        <v>1026</v>
      </c>
      <c r="D111" s="85" t="s">
        <v>599</v>
      </c>
      <c r="E111" s="152" t="s">
        <v>1023</v>
      </c>
      <c r="F111" s="153" t="s">
        <v>614</v>
      </c>
      <c r="N111">
        <v>110</v>
      </c>
      <c r="O111" t="s">
        <v>1025</v>
      </c>
      <c r="P111">
        <v>6317000</v>
      </c>
      <c r="Q111" t="s">
        <v>599</v>
      </c>
      <c r="R111">
        <v>8.7000000000000001E-4</v>
      </c>
    </row>
    <row r="112" spans="1:18" x14ac:dyDescent="0.3">
      <c r="A112" s="151" t="s">
        <v>1027</v>
      </c>
      <c r="B112" s="85" t="s">
        <v>1028</v>
      </c>
      <c r="C112" s="85" t="s">
        <v>1029</v>
      </c>
      <c r="D112" s="85" t="s">
        <v>1030</v>
      </c>
      <c r="E112" s="152" t="s">
        <v>1031</v>
      </c>
      <c r="F112" s="153" t="s">
        <v>601</v>
      </c>
      <c r="N112">
        <v>111</v>
      </c>
      <c r="O112" t="s">
        <v>1028</v>
      </c>
      <c r="P112">
        <v>6134270</v>
      </c>
      <c r="Q112" t="s">
        <v>1030</v>
      </c>
      <c r="R112">
        <v>8.4999999999999995E-4</v>
      </c>
    </row>
    <row r="113" spans="1:18" x14ac:dyDescent="0.3">
      <c r="A113" s="151" t="s">
        <v>1032</v>
      </c>
      <c r="B113" s="85" t="s">
        <v>1033</v>
      </c>
      <c r="C113" s="85" t="s">
        <v>1034</v>
      </c>
      <c r="D113" s="85" t="s">
        <v>621</v>
      </c>
      <c r="E113" s="152" t="s">
        <v>1035</v>
      </c>
      <c r="F113" s="153" t="s">
        <v>601</v>
      </c>
      <c r="N113">
        <v>112</v>
      </c>
      <c r="O113" t="s">
        <v>1033</v>
      </c>
      <c r="P113">
        <v>5895100</v>
      </c>
      <c r="Q113" t="s">
        <v>621</v>
      </c>
      <c r="R113">
        <v>8.1999999999999998E-4</v>
      </c>
    </row>
    <row r="114" spans="1:18" x14ac:dyDescent="0.3">
      <c r="A114" s="151" t="s">
        <v>1036</v>
      </c>
      <c r="B114" s="85" t="s">
        <v>1037</v>
      </c>
      <c r="C114" s="85" t="s">
        <v>1038</v>
      </c>
      <c r="D114" s="85" t="s">
        <v>621</v>
      </c>
      <c r="E114" s="152" t="s">
        <v>1039</v>
      </c>
      <c r="F114" s="153" t="s">
        <v>960</v>
      </c>
      <c r="N114">
        <v>113</v>
      </c>
      <c r="O114" t="s">
        <v>1037</v>
      </c>
      <c r="P114">
        <v>5659715</v>
      </c>
      <c r="Q114" t="s">
        <v>621</v>
      </c>
      <c r="R114">
        <v>7.7999999999999999E-4</v>
      </c>
    </row>
    <row r="115" spans="1:18" x14ac:dyDescent="0.3">
      <c r="A115" s="151" t="s">
        <v>1040</v>
      </c>
      <c r="B115" s="85" t="s">
        <v>1041</v>
      </c>
      <c r="C115" s="85" t="s">
        <v>1042</v>
      </c>
      <c r="D115" s="85" t="s">
        <v>626</v>
      </c>
      <c r="E115" s="152" t="s">
        <v>1043</v>
      </c>
      <c r="F115" s="153" t="s">
        <v>587</v>
      </c>
      <c r="N115">
        <v>114</v>
      </c>
      <c r="O115" t="s">
        <v>1041</v>
      </c>
      <c r="P115">
        <v>5475526</v>
      </c>
      <c r="Q115" t="s">
        <v>626</v>
      </c>
      <c r="R115">
        <v>7.6000000000000004E-4</v>
      </c>
    </row>
    <row r="116" spans="1:18" x14ac:dyDescent="0.3">
      <c r="A116" s="151" t="s">
        <v>1044</v>
      </c>
      <c r="B116" s="85" t="s">
        <v>1045</v>
      </c>
      <c r="C116" s="85" t="s">
        <v>1046</v>
      </c>
      <c r="D116" s="85" t="s">
        <v>641</v>
      </c>
      <c r="E116" s="152" t="s">
        <v>1043</v>
      </c>
      <c r="F116" s="153" t="s">
        <v>601</v>
      </c>
      <c r="N116">
        <v>115</v>
      </c>
      <c r="O116" t="s">
        <v>1045</v>
      </c>
      <c r="P116">
        <v>5469700</v>
      </c>
      <c r="Q116" t="s">
        <v>641</v>
      </c>
      <c r="R116">
        <v>7.6000000000000004E-4</v>
      </c>
    </row>
    <row r="117" spans="1:18" x14ac:dyDescent="0.3">
      <c r="A117" s="151" t="s">
        <v>1047</v>
      </c>
      <c r="B117" s="85" t="s">
        <v>1048</v>
      </c>
      <c r="C117" s="85" t="s">
        <v>1049</v>
      </c>
      <c r="D117" s="85" t="s">
        <v>686</v>
      </c>
      <c r="E117" s="152" t="s">
        <v>1050</v>
      </c>
      <c r="F117" s="153" t="s">
        <v>601</v>
      </c>
      <c r="N117">
        <v>116</v>
      </c>
      <c r="O117" t="s">
        <v>1048</v>
      </c>
      <c r="P117">
        <v>5421034</v>
      </c>
      <c r="Q117" t="s">
        <v>686</v>
      </c>
      <c r="R117">
        <v>7.5000000000000002E-4</v>
      </c>
    </row>
    <row r="118" spans="1:18" x14ac:dyDescent="0.3">
      <c r="A118" s="151" t="s">
        <v>1051</v>
      </c>
      <c r="B118" s="85" t="s">
        <v>499</v>
      </c>
      <c r="C118" s="85" t="s">
        <v>1052</v>
      </c>
      <c r="D118" s="85" t="s">
        <v>621</v>
      </c>
      <c r="E118" s="152" t="s">
        <v>1053</v>
      </c>
      <c r="F118" s="153" t="s">
        <v>960</v>
      </c>
      <c r="N118">
        <v>117</v>
      </c>
      <c r="O118" t="s">
        <v>499</v>
      </c>
      <c r="P118">
        <v>5165802</v>
      </c>
      <c r="Q118" t="s">
        <v>621</v>
      </c>
      <c r="R118">
        <v>7.1000000000000002E-4</v>
      </c>
    </row>
    <row r="119" spans="1:18" x14ac:dyDescent="0.3">
      <c r="A119" s="151" t="s">
        <v>1054</v>
      </c>
      <c r="B119" s="85" t="s">
        <v>1055</v>
      </c>
      <c r="C119" s="85" t="s">
        <v>1056</v>
      </c>
      <c r="D119" s="85" t="s">
        <v>599</v>
      </c>
      <c r="E119" s="152" t="s">
        <v>1057</v>
      </c>
      <c r="F119" s="153" t="s">
        <v>614</v>
      </c>
      <c r="N119">
        <v>118</v>
      </c>
      <c r="O119" t="s">
        <v>1055</v>
      </c>
      <c r="P119">
        <v>4803000</v>
      </c>
      <c r="Q119" t="s">
        <v>599</v>
      </c>
      <c r="R119">
        <v>6.6E-4</v>
      </c>
    </row>
    <row r="120" spans="1:18" x14ac:dyDescent="0.3">
      <c r="A120" s="151" t="s">
        <v>1058</v>
      </c>
      <c r="B120" s="85" t="s">
        <v>1059</v>
      </c>
      <c r="C120" s="85" t="s">
        <v>1060</v>
      </c>
      <c r="D120" s="85" t="s">
        <v>654</v>
      </c>
      <c r="E120" s="152" t="s">
        <v>1057</v>
      </c>
      <c r="F120" s="153" t="s">
        <v>601</v>
      </c>
      <c r="N120">
        <v>119</v>
      </c>
      <c r="O120" t="s">
        <v>1059</v>
      </c>
      <c r="P120">
        <v>4773130</v>
      </c>
      <c r="Q120" t="s">
        <v>654</v>
      </c>
      <c r="R120">
        <v>6.6E-4</v>
      </c>
    </row>
    <row r="121" spans="1:18" x14ac:dyDescent="0.3">
      <c r="A121" s="151" t="s">
        <v>1061</v>
      </c>
      <c r="B121" s="85" t="s">
        <v>1062</v>
      </c>
      <c r="C121" s="85" t="s">
        <v>1063</v>
      </c>
      <c r="D121" s="85" t="s">
        <v>1064</v>
      </c>
      <c r="E121" s="152" t="s">
        <v>1057</v>
      </c>
      <c r="F121" s="153" t="s">
        <v>1065</v>
      </c>
      <c r="N121">
        <v>120</v>
      </c>
      <c r="O121" t="s">
        <v>1062</v>
      </c>
      <c r="P121">
        <v>4751120</v>
      </c>
      <c r="Q121" t="s">
        <v>1064</v>
      </c>
      <c r="R121">
        <v>6.6E-4</v>
      </c>
    </row>
    <row r="122" spans="1:18" x14ac:dyDescent="0.3">
      <c r="A122" s="151" t="s">
        <v>1066</v>
      </c>
      <c r="B122" s="85" t="s">
        <v>1067</v>
      </c>
      <c r="C122" s="85" t="s">
        <v>1068</v>
      </c>
      <c r="D122" s="85" t="s">
        <v>599</v>
      </c>
      <c r="E122" s="152" t="s">
        <v>1069</v>
      </c>
      <c r="F122" s="153" t="s">
        <v>614</v>
      </c>
      <c r="N122">
        <v>121</v>
      </c>
      <c r="O122" t="s">
        <v>1067</v>
      </c>
      <c r="P122">
        <v>4671000</v>
      </c>
      <c r="Q122" t="s">
        <v>599</v>
      </c>
      <c r="R122">
        <v>6.4999999999999997E-4</v>
      </c>
    </row>
    <row r="123" spans="1:18" x14ac:dyDescent="0.3">
      <c r="A123" s="151" t="s">
        <v>1070</v>
      </c>
      <c r="B123" s="85" t="s">
        <v>1071</v>
      </c>
      <c r="C123" s="85" t="s">
        <v>1072</v>
      </c>
      <c r="D123" s="85" t="s">
        <v>1073</v>
      </c>
      <c r="E123" s="152" t="s">
        <v>1074</v>
      </c>
      <c r="F123" s="153" t="s">
        <v>643</v>
      </c>
      <c r="N123">
        <v>122</v>
      </c>
      <c r="O123" t="s">
        <v>1071</v>
      </c>
      <c r="P123">
        <v>4609600</v>
      </c>
      <c r="Q123" t="s">
        <v>1073</v>
      </c>
      <c r="R123">
        <v>6.4000000000000005E-4</v>
      </c>
    </row>
    <row r="124" spans="1:18" x14ac:dyDescent="0.3">
      <c r="A124" s="151" t="s">
        <v>1075</v>
      </c>
      <c r="B124" s="85" t="s">
        <v>1076</v>
      </c>
      <c r="C124" s="85" t="s">
        <v>1077</v>
      </c>
      <c r="D124" s="85" t="s">
        <v>585</v>
      </c>
      <c r="E124" s="152" t="s">
        <v>1078</v>
      </c>
      <c r="F124" s="153" t="s">
        <v>587</v>
      </c>
      <c r="N124">
        <v>123</v>
      </c>
      <c r="O124" t="s">
        <v>1076</v>
      </c>
      <c r="P124">
        <v>4566220</v>
      </c>
      <c r="Q124" t="s">
        <v>585</v>
      </c>
      <c r="R124">
        <v>6.3199999999999997E-4</v>
      </c>
    </row>
    <row r="125" spans="1:18" x14ac:dyDescent="0.3">
      <c r="A125" s="151" t="s">
        <v>1079</v>
      </c>
      <c r="B125" s="85" t="s">
        <v>1080</v>
      </c>
      <c r="C125" s="85" t="s">
        <v>1081</v>
      </c>
      <c r="D125" s="85" t="s">
        <v>641</v>
      </c>
      <c r="E125" s="152" t="s">
        <v>1082</v>
      </c>
      <c r="F125" s="153" t="s">
        <v>601</v>
      </c>
      <c r="N125">
        <v>124</v>
      </c>
      <c r="O125" t="s">
        <v>1080</v>
      </c>
      <c r="P125">
        <v>4550368</v>
      </c>
      <c r="Q125" t="s">
        <v>641</v>
      </c>
      <c r="R125">
        <v>6.3000000000000003E-4</v>
      </c>
    </row>
    <row r="126" spans="1:18" x14ac:dyDescent="0.3">
      <c r="A126" s="151" t="s">
        <v>1083</v>
      </c>
      <c r="B126" s="85" t="s">
        <v>1084</v>
      </c>
      <c r="C126" s="85" t="s">
        <v>1085</v>
      </c>
      <c r="D126" s="85" t="s">
        <v>599</v>
      </c>
      <c r="E126" s="152" t="s">
        <v>1086</v>
      </c>
      <c r="F126" s="153" t="s">
        <v>614</v>
      </c>
      <c r="N126">
        <v>125</v>
      </c>
      <c r="O126" t="s">
        <v>1084</v>
      </c>
      <c r="P126">
        <v>4503000</v>
      </c>
      <c r="Q126" t="s">
        <v>599</v>
      </c>
      <c r="R126">
        <v>6.2E-4</v>
      </c>
    </row>
    <row r="127" spans="1:18" x14ac:dyDescent="0.3">
      <c r="A127" s="151" t="s">
        <v>1087</v>
      </c>
      <c r="B127" s="85" t="s">
        <v>1088</v>
      </c>
      <c r="C127" s="85" t="s">
        <v>1089</v>
      </c>
      <c r="D127" s="85" t="s">
        <v>774</v>
      </c>
      <c r="E127" s="152" t="s">
        <v>1086</v>
      </c>
      <c r="F127" s="153" t="s">
        <v>643</v>
      </c>
      <c r="N127">
        <v>126</v>
      </c>
      <c r="O127" t="s">
        <v>1088</v>
      </c>
      <c r="P127">
        <v>4490500</v>
      </c>
      <c r="Q127" t="s">
        <v>774</v>
      </c>
      <c r="R127">
        <v>6.2E-4</v>
      </c>
    </row>
    <row r="128" spans="1:18" x14ac:dyDescent="0.3">
      <c r="A128" s="151" t="s">
        <v>1090</v>
      </c>
      <c r="B128" s="85" t="s">
        <v>1091</v>
      </c>
      <c r="C128" s="85" t="s">
        <v>1092</v>
      </c>
      <c r="D128" s="85" t="s">
        <v>1093</v>
      </c>
      <c r="E128" s="152" t="s">
        <v>1094</v>
      </c>
      <c r="F128" s="153" t="s">
        <v>643</v>
      </c>
      <c r="N128">
        <v>127</v>
      </c>
      <c r="O128" t="s">
        <v>1091</v>
      </c>
      <c r="P128">
        <v>4267558</v>
      </c>
      <c r="Q128" t="s">
        <v>1093</v>
      </c>
      <c r="R128">
        <v>5.9000000000000003E-4</v>
      </c>
    </row>
    <row r="129" spans="1:18" x14ac:dyDescent="0.3">
      <c r="A129" s="151" t="s">
        <v>1095</v>
      </c>
      <c r="B129" s="85" t="s">
        <v>1096</v>
      </c>
      <c r="C129" s="85" t="s">
        <v>1097</v>
      </c>
      <c r="D129" s="85" t="s">
        <v>1098</v>
      </c>
      <c r="E129" s="152" t="s">
        <v>1099</v>
      </c>
      <c r="F129" s="153" t="s">
        <v>1100</v>
      </c>
      <c r="N129">
        <v>128</v>
      </c>
      <c r="O129" t="s">
        <v>1096</v>
      </c>
      <c r="P129">
        <v>4130593</v>
      </c>
      <c r="Q129" t="s">
        <v>1098</v>
      </c>
      <c r="R129">
        <v>5.6999999999999998E-4</v>
      </c>
    </row>
    <row r="130" spans="1:18" x14ac:dyDescent="0.3">
      <c r="A130" s="151" t="s">
        <v>1101</v>
      </c>
      <c r="B130" s="85" t="s">
        <v>1102</v>
      </c>
      <c r="C130" s="85" t="s">
        <v>1103</v>
      </c>
      <c r="D130" s="85" t="s">
        <v>1093</v>
      </c>
      <c r="E130" s="152" t="s">
        <v>1099</v>
      </c>
      <c r="F130" s="153" t="s">
        <v>601</v>
      </c>
      <c r="N130">
        <v>129</v>
      </c>
      <c r="O130" t="s">
        <v>1102</v>
      </c>
      <c r="P130">
        <v>4104000</v>
      </c>
      <c r="Q130" t="s">
        <v>1093</v>
      </c>
      <c r="R130">
        <v>5.6999999999999998E-4</v>
      </c>
    </row>
    <row r="131" spans="1:18" x14ac:dyDescent="0.3">
      <c r="A131" s="151" t="s">
        <v>1104</v>
      </c>
      <c r="B131" s="85" t="s">
        <v>1105</v>
      </c>
      <c r="C131" s="85" t="s">
        <v>1106</v>
      </c>
      <c r="D131" s="85" t="s">
        <v>1107</v>
      </c>
      <c r="E131" s="152" t="s">
        <v>1108</v>
      </c>
      <c r="F131" s="153" t="s">
        <v>1109</v>
      </c>
      <c r="N131">
        <v>130</v>
      </c>
      <c r="O131" t="s">
        <v>1105</v>
      </c>
      <c r="P131">
        <v>3791622</v>
      </c>
      <c r="Q131" t="s">
        <v>1107</v>
      </c>
      <c r="R131">
        <v>5.1999999999999995E-4</v>
      </c>
    </row>
    <row r="132" spans="1:18" x14ac:dyDescent="0.3">
      <c r="A132" s="151" t="s">
        <v>1110</v>
      </c>
      <c r="B132" s="85" t="s">
        <v>1111</v>
      </c>
      <c r="C132" s="85" t="s">
        <v>1112</v>
      </c>
      <c r="D132" s="85" t="s">
        <v>599</v>
      </c>
      <c r="E132" s="152" t="s">
        <v>1113</v>
      </c>
      <c r="F132" s="153" t="s">
        <v>601</v>
      </c>
      <c r="N132">
        <v>131</v>
      </c>
      <c r="O132" t="s">
        <v>1111</v>
      </c>
      <c r="P132">
        <v>3764166</v>
      </c>
      <c r="Q132" t="s">
        <v>599</v>
      </c>
      <c r="R132">
        <v>5.0000000000000001E-4</v>
      </c>
    </row>
    <row r="133" spans="1:18" x14ac:dyDescent="0.3">
      <c r="A133" s="151" t="s">
        <v>1114</v>
      </c>
      <c r="B133" s="85" t="s">
        <v>1115</v>
      </c>
      <c r="C133" s="85" t="s">
        <v>1116</v>
      </c>
      <c r="D133" s="85" t="s">
        <v>599</v>
      </c>
      <c r="E133" s="152" t="s">
        <v>1113</v>
      </c>
      <c r="F133" s="153" t="s">
        <v>643</v>
      </c>
      <c r="N133">
        <v>132</v>
      </c>
      <c r="O133" t="s">
        <v>1115</v>
      </c>
      <c r="P133">
        <v>3631775</v>
      </c>
      <c r="Q133" t="s">
        <v>599</v>
      </c>
      <c r="R133">
        <v>5.0000000000000001E-4</v>
      </c>
    </row>
    <row r="134" spans="1:18" x14ac:dyDescent="0.3">
      <c r="A134" s="151" t="s">
        <v>1117</v>
      </c>
      <c r="B134" s="85" t="s">
        <v>1118</v>
      </c>
      <c r="C134" s="85" t="s">
        <v>1119</v>
      </c>
      <c r="D134" s="85" t="s">
        <v>774</v>
      </c>
      <c r="E134" s="152" t="s">
        <v>1120</v>
      </c>
      <c r="F134" s="153" t="s">
        <v>601</v>
      </c>
      <c r="N134">
        <v>133</v>
      </c>
      <c r="O134" t="s">
        <v>1118</v>
      </c>
      <c r="P134">
        <v>3557600</v>
      </c>
      <c r="Q134" t="s">
        <v>774</v>
      </c>
      <c r="R134">
        <v>4.8999999999999998E-4</v>
      </c>
    </row>
    <row r="135" spans="1:18" x14ac:dyDescent="0.3">
      <c r="A135" s="151" t="s">
        <v>1121</v>
      </c>
      <c r="B135" s="85" t="s">
        <v>1122</v>
      </c>
      <c r="C135" s="85" t="s">
        <v>1123</v>
      </c>
      <c r="D135" s="85" t="s">
        <v>641</v>
      </c>
      <c r="E135" s="152" t="s">
        <v>1120</v>
      </c>
      <c r="F135" s="153" t="s">
        <v>601</v>
      </c>
      <c r="N135">
        <v>134</v>
      </c>
      <c r="O135" t="s">
        <v>1122</v>
      </c>
      <c r="P135">
        <v>3548397</v>
      </c>
      <c r="Q135" t="s">
        <v>641</v>
      </c>
      <c r="R135">
        <v>4.8999999999999998E-4</v>
      </c>
    </row>
    <row r="136" spans="1:18" x14ac:dyDescent="0.3">
      <c r="A136" s="151" t="s">
        <v>1124</v>
      </c>
      <c r="B136" s="85" t="s">
        <v>1125</v>
      </c>
      <c r="C136" s="85" t="s">
        <v>1126</v>
      </c>
      <c r="D136" s="85" t="s">
        <v>654</v>
      </c>
      <c r="E136" s="152" t="s">
        <v>1127</v>
      </c>
      <c r="F136" s="153" t="s">
        <v>643</v>
      </c>
      <c r="N136">
        <v>135</v>
      </c>
      <c r="O136" t="s">
        <v>1125</v>
      </c>
      <c r="P136">
        <v>3404189</v>
      </c>
      <c r="Q136" t="s">
        <v>654</v>
      </c>
      <c r="R136">
        <v>4.6999999999999999E-4</v>
      </c>
    </row>
    <row r="137" spans="1:18" x14ac:dyDescent="0.3">
      <c r="A137" s="151" t="s">
        <v>1128</v>
      </c>
      <c r="B137" s="85" t="s">
        <v>1129</v>
      </c>
      <c r="C137" s="85" t="s">
        <v>1130</v>
      </c>
      <c r="D137" s="85" t="s">
        <v>1093</v>
      </c>
      <c r="E137" s="152" t="s">
        <v>1131</v>
      </c>
      <c r="F137" s="153" t="s">
        <v>601</v>
      </c>
      <c r="N137">
        <v>136</v>
      </c>
      <c r="O137" t="s">
        <v>1129</v>
      </c>
      <c r="P137">
        <v>3268431</v>
      </c>
      <c r="Q137" t="s">
        <v>1093</v>
      </c>
      <c r="R137">
        <v>4.4999999999999999E-4</v>
      </c>
    </row>
    <row r="138" spans="1:18" x14ac:dyDescent="0.3">
      <c r="A138" s="151" t="s">
        <v>1132</v>
      </c>
      <c r="B138" s="85" t="s">
        <v>1133</v>
      </c>
      <c r="C138" s="85" t="s">
        <v>1134</v>
      </c>
      <c r="D138" s="85" t="s">
        <v>686</v>
      </c>
      <c r="E138" s="152" t="s">
        <v>1135</v>
      </c>
      <c r="F138" s="153" t="s">
        <v>960</v>
      </c>
      <c r="N138">
        <v>137</v>
      </c>
      <c r="O138" t="s">
        <v>1133</v>
      </c>
      <c r="P138">
        <v>3013900</v>
      </c>
      <c r="Q138" t="s">
        <v>686</v>
      </c>
      <c r="R138">
        <v>4.2000000000000002E-4</v>
      </c>
    </row>
    <row r="139" spans="1:18" x14ac:dyDescent="0.3">
      <c r="A139" s="151" t="s">
        <v>1136</v>
      </c>
      <c r="B139" s="85" t="s">
        <v>1137</v>
      </c>
      <c r="C139" s="85" t="s">
        <v>1138</v>
      </c>
      <c r="D139" s="85" t="s">
        <v>1139</v>
      </c>
      <c r="E139" s="152" t="s">
        <v>1140</v>
      </c>
      <c r="F139" s="153" t="s">
        <v>601</v>
      </c>
      <c r="N139">
        <v>138</v>
      </c>
      <c r="O139" t="s">
        <v>1137</v>
      </c>
      <c r="P139">
        <v>3000000</v>
      </c>
      <c r="Q139" t="s">
        <v>1139</v>
      </c>
      <c r="R139">
        <v>4.0999999999999999E-4</v>
      </c>
    </row>
    <row r="140" spans="1:18" x14ac:dyDescent="0.3">
      <c r="A140" s="151" t="s">
        <v>1141</v>
      </c>
      <c r="B140" s="85" t="s">
        <v>1142</v>
      </c>
      <c r="C140" s="85" t="s">
        <v>1143</v>
      </c>
      <c r="D140" s="85" t="s">
        <v>1144</v>
      </c>
      <c r="E140" s="152" t="s">
        <v>1145</v>
      </c>
      <c r="F140" s="153" t="s">
        <v>628</v>
      </c>
      <c r="N140">
        <v>139</v>
      </c>
      <c r="O140" t="s">
        <v>1142</v>
      </c>
      <c r="P140">
        <v>2919306</v>
      </c>
      <c r="Q140" t="s">
        <v>1144</v>
      </c>
      <c r="R140">
        <v>4.0000000000000002E-4</v>
      </c>
    </row>
    <row r="141" spans="1:18" x14ac:dyDescent="0.3">
      <c r="A141" s="151" t="s">
        <v>1146</v>
      </c>
      <c r="B141" s="85" t="s">
        <v>1147</v>
      </c>
      <c r="C141" s="85" t="s">
        <v>1148</v>
      </c>
      <c r="D141" s="85" t="s">
        <v>621</v>
      </c>
      <c r="E141" s="152" t="s">
        <v>1145</v>
      </c>
      <c r="F141" s="153" t="s">
        <v>643</v>
      </c>
      <c r="N141">
        <v>140</v>
      </c>
      <c r="O141" t="s">
        <v>1147</v>
      </c>
      <c r="P141">
        <v>2893005</v>
      </c>
      <c r="Q141" t="s">
        <v>621</v>
      </c>
      <c r="R141">
        <v>4.0000000000000002E-4</v>
      </c>
    </row>
    <row r="142" spans="1:18" x14ac:dyDescent="0.3">
      <c r="A142" s="151" t="s">
        <v>1149</v>
      </c>
      <c r="B142" s="85" t="s">
        <v>486</v>
      </c>
      <c r="C142" s="85" t="s">
        <v>1150</v>
      </c>
      <c r="D142" s="85" t="s">
        <v>905</v>
      </c>
      <c r="E142" s="152" t="s">
        <v>1151</v>
      </c>
      <c r="F142" s="153" t="s">
        <v>643</v>
      </c>
      <c r="N142">
        <v>141</v>
      </c>
      <c r="O142" t="s">
        <v>486</v>
      </c>
      <c r="P142">
        <v>2717991</v>
      </c>
      <c r="Q142" t="s">
        <v>905</v>
      </c>
      <c r="R142">
        <v>3.8000000000000002E-4</v>
      </c>
    </row>
    <row r="143" spans="1:18" x14ac:dyDescent="0.3">
      <c r="A143" s="151" t="s">
        <v>1152</v>
      </c>
      <c r="B143" s="85" t="s">
        <v>1153</v>
      </c>
      <c r="C143" s="85" t="s">
        <v>1154</v>
      </c>
      <c r="D143" s="85" t="s">
        <v>1155</v>
      </c>
      <c r="E143" s="152" t="s">
        <v>1156</v>
      </c>
      <c r="F143" s="153" t="s">
        <v>628</v>
      </c>
      <c r="N143">
        <v>142</v>
      </c>
      <c r="O143" t="s">
        <v>1153</v>
      </c>
      <c r="P143">
        <v>2334029</v>
      </c>
      <c r="Q143" t="s">
        <v>1155</v>
      </c>
      <c r="R143">
        <v>3.2000000000000003E-4</v>
      </c>
    </row>
    <row r="144" spans="1:18" x14ac:dyDescent="0.3">
      <c r="A144" s="151" t="s">
        <v>1157</v>
      </c>
      <c r="B144" s="85" t="s">
        <v>1158</v>
      </c>
      <c r="C144" s="85" t="s">
        <v>1159</v>
      </c>
      <c r="D144" s="85" t="s">
        <v>599</v>
      </c>
      <c r="E144" s="152" t="s">
        <v>1160</v>
      </c>
      <c r="F144" s="153" t="s">
        <v>614</v>
      </c>
      <c r="N144">
        <v>143</v>
      </c>
      <c r="O144" t="s">
        <v>1158</v>
      </c>
      <c r="P144">
        <v>2120000</v>
      </c>
      <c r="Q144" t="s">
        <v>599</v>
      </c>
      <c r="R144">
        <v>2.9E-4</v>
      </c>
    </row>
    <row r="145" spans="1:18" x14ac:dyDescent="0.3">
      <c r="A145" s="151" t="s">
        <v>1161</v>
      </c>
      <c r="B145" s="85" t="s">
        <v>1162</v>
      </c>
      <c r="C145" s="85" t="s">
        <v>1163</v>
      </c>
      <c r="D145" s="85" t="s">
        <v>1164</v>
      </c>
      <c r="E145" s="152" t="s">
        <v>1160</v>
      </c>
      <c r="F145" s="153" t="s">
        <v>1165</v>
      </c>
      <c r="N145">
        <v>144</v>
      </c>
      <c r="O145" t="s">
        <v>1162</v>
      </c>
      <c r="P145">
        <v>2113077</v>
      </c>
      <c r="Q145" t="s">
        <v>1164</v>
      </c>
      <c r="R145">
        <v>2.9E-4</v>
      </c>
    </row>
    <row r="146" spans="1:18" x14ac:dyDescent="0.3">
      <c r="A146" s="151" t="s">
        <v>1166</v>
      </c>
      <c r="B146" s="85" t="s">
        <v>1167</v>
      </c>
      <c r="C146" s="85" t="s">
        <v>1168</v>
      </c>
      <c r="D146" s="85" t="s">
        <v>905</v>
      </c>
      <c r="E146" s="152" t="s">
        <v>1160</v>
      </c>
      <c r="F146" s="153" t="s">
        <v>601</v>
      </c>
      <c r="N146">
        <v>145</v>
      </c>
      <c r="O146" t="s">
        <v>1167</v>
      </c>
      <c r="P146">
        <v>2065769</v>
      </c>
      <c r="Q146" t="s">
        <v>905</v>
      </c>
      <c r="R146">
        <v>2.9E-4</v>
      </c>
    </row>
    <row r="147" spans="1:18" x14ac:dyDescent="0.3">
      <c r="A147" s="151" t="s">
        <v>1169</v>
      </c>
      <c r="B147" s="85" t="s">
        <v>1170</v>
      </c>
      <c r="C147" s="85" t="s">
        <v>1171</v>
      </c>
      <c r="D147" s="85" t="s">
        <v>585</v>
      </c>
      <c r="E147" s="152" t="s">
        <v>1160</v>
      </c>
      <c r="F147" s="153" t="s">
        <v>587</v>
      </c>
      <c r="N147">
        <v>146</v>
      </c>
      <c r="O147" t="s">
        <v>1170</v>
      </c>
      <c r="P147">
        <v>2065857</v>
      </c>
      <c r="Q147" t="s">
        <v>585</v>
      </c>
      <c r="R147">
        <v>2.9E-4</v>
      </c>
    </row>
    <row r="148" spans="1:18" x14ac:dyDescent="0.3">
      <c r="A148" s="151" t="s">
        <v>1172</v>
      </c>
      <c r="B148" s="85" t="s">
        <v>1173</v>
      </c>
      <c r="C148" s="85" t="s">
        <v>1174</v>
      </c>
      <c r="D148" s="85" t="s">
        <v>1175</v>
      </c>
      <c r="E148" s="152" t="s">
        <v>1176</v>
      </c>
      <c r="F148" s="153" t="s">
        <v>1165</v>
      </c>
      <c r="N148">
        <v>147</v>
      </c>
      <c r="O148" t="s">
        <v>1173</v>
      </c>
      <c r="P148">
        <v>2024904</v>
      </c>
      <c r="Q148" t="s">
        <v>1175</v>
      </c>
      <c r="R148">
        <v>2.7999999999999998E-4</v>
      </c>
    </row>
    <row r="149" spans="1:18" x14ac:dyDescent="0.3">
      <c r="A149" s="151" t="s">
        <v>1177</v>
      </c>
      <c r="B149" s="85" t="s">
        <v>1178</v>
      </c>
      <c r="C149" s="85" t="s">
        <v>1179</v>
      </c>
      <c r="D149" s="85" t="s">
        <v>626</v>
      </c>
      <c r="E149" s="152" t="s">
        <v>1180</v>
      </c>
      <c r="F149" s="153" t="s">
        <v>628</v>
      </c>
      <c r="N149">
        <v>148</v>
      </c>
      <c r="O149" t="s">
        <v>1178</v>
      </c>
      <c r="P149">
        <v>1986700</v>
      </c>
      <c r="Q149" t="s">
        <v>626</v>
      </c>
      <c r="R149">
        <v>2.7E-4</v>
      </c>
    </row>
    <row r="150" spans="1:18" x14ac:dyDescent="0.3">
      <c r="A150" s="151" t="s">
        <v>1181</v>
      </c>
      <c r="B150" s="85" t="s">
        <v>1182</v>
      </c>
      <c r="C150" s="85" t="s">
        <v>1183</v>
      </c>
      <c r="D150" s="85" t="s">
        <v>1184</v>
      </c>
      <c r="E150" s="152" t="s">
        <v>1185</v>
      </c>
      <c r="F150" s="153" t="s">
        <v>1109</v>
      </c>
      <c r="N150">
        <v>149</v>
      </c>
      <c r="O150" t="s">
        <v>1182</v>
      </c>
      <c r="P150">
        <v>1882450</v>
      </c>
      <c r="Q150" t="s">
        <v>1184</v>
      </c>
      <c r="R150">
        <v>2.5999999999999998E-4</v>
      </c>
    </row>
    <row r="151" spans="1:18" x14ac:dyDescent="0.3">
      <c r="A151" s="151" t="s">
        <v>1186</v>
      </c>
      <c r="B151" s="85" t="s">
        <v>1187</v>
      </c>
      <c r="C151" s="85" t="s">
        <v>1188</v>
      </c>
      <c r="D151" s="85" t="s">
        <v>1001</v>
      </c>
      <c r="E151" s="152" t="s">
        <v>1189</v>
      </c>
      <c r="F151" s="153" t="s">
        <v>677</v>
      </c>
      <c r="N151">
        <v>150</v>
      </c>
      <c r="O151" t="s">
        <v>1187</v>
      </c>
      <c r="P151">
        <v>1827231</v>
      </c>
      <c r="Q151" t="s">
        <v>1001</v>
      </c>
      <c r="R151">
        <v>2.5000000000000001E-4</v>
      </c>
    </row>
    <row r="152" spans="1:18" x14ac:dyDescent="0.3">
      <c r="A152" s="151" t="s">
        <v>1190</v>
      </c>
      <c r="B152" s="85" t="s">
        <v>1191</v>
      </c>
      <c r="C152" s="85" t="s">
        <v>1192</v>
      </c>
      <c r="D152" s="85" t="s">
        <v>599</v>
      </c>
      <c r="E152" s="152" t="s">
        <v>1189</v>
      </c>
      <c r="F152" s="153" t="s">
        <v>614</v>
      </c>
      <c r="N152">
        <v>151</v>
      </c>
      <c r="O152" t="s">
        <v>1191</v>
      </c>
      <c r="P152">
        <v>1788000</v>
      </c>
      <c r="Q152" t="s">
        <v>599</v>
      </c>
      <c r="R152">
        <v>2.5000000000000001E-4</v>
      </c>
    </row>
    <row r="153" spans="1:18" x14ac:dyDescent="0.3">
      <c r="A153" s="151" t="s">
        <v>1193</v>
      </c>
      <c r="B153" s="85" t="s">
        <v>1194</v>
      </c>
      <c r="C153" s="85" t="s">
        <v>1195</v>
      </c>
      <c r="D153" s="85" t="s">
        <v>599</v>
      </c>
      <c r="E153" s="152" t="s">
        <v>1196</v>
      </c>
      <c r="F153" s="153" t="s">
        <v>614</v>
      </c>
      <c r="N153">
        <v>152</v>
      </c>
      <c r="O153" t="s">
        <v>1194</v>
      </c>
      <c r="P153">
        <v>1751000</v>
      </c>
      <c r="Q153" t="s">
        <v>599</v>
      </c>
      <c r="R153">
        <v>2.4000000000000001E-4</v>
      </c>
    </row>
    <row r="154" spans="1:18" x14ac:dyDescent="0.3">
      <c r="A154" s="151" t="s">
        <v>1197</v>
      </c>
      <c r="B154" s="85" t="s">
        <v>1198</v>
      </c>
      <c r="C154" s="85" t="s">
        <v>1199</v>
      </c>
      <c r="D154" s="85" t="s">
        <v>681</v>
      </c>
      <c r="E154" s="152" t="s">
        <v>1200</v>
      </c>
      <c r="F154" s="153" t="s">
        <v>643</v>
      </c>
      <c r="N154">
        <v>153</v>
      </c>
      <c r="O154" t="s">
        <v>1198</v>
      </c>
      <c r="P154">
        <v>1430000</v>
      </c>
      <c r="Q154" t="s">
        <v>681</v>
      </c>
      <c r="R154">
        <v>2.0000000000000001E-4</v>
      </c>
    </row>
    <row r="155" spans="1:18" x14ac:dyDescent="0.3">
      <c r="A155" s="151" t="s">
        <v>1201</v>
      </c>
      <c r="B155" s="85" t="s">
        <v>1202</v>
      </c>
      <c r="C155" s="85" t="s">
        <v>1203</v>
      </c>
      <c r="D155" s="85" t="s">
        <v>1204</v>
      </c>
      <c r="E155" s="152" t="s">
        <v>1205</v>
      </c>
      <c r="F155" s="153" t="s">
        <v>1206</v>
      </c>
      <c r="N155">
        <v>154</v>
      </c>
      <c r="O155" t="s">
        <v>1202</v>
      </c>
      <c r="P155">
        <v>1328019</v>
      </c>
      <c r="Q155" t="s">
        <v>1204</v>
      </c>
      <c r="R155">
        <v>1.8000000000000001E-4</v>
      </c>
    </row>
    <row r="156" spans="1:18" x14ac:dyDescent="0.3">
      <c r="A156" s="151" t="s">
        <v>1207</v>
      </c>
      <c r="B156" s="85" t="s">
        <v>1208</v>
      </c>
      <c r="C156" s="85" t="s">
        <v>1209</v>
      </c>
      <c r="D156" s="85" t="s">
        <v>641</v>
      </c>
      <c r="E156" s="152" t="s">
        <v>1205</v>
      </c>
      <c r="F156" s="153" t="s">
        <v>677</v>
      </c>
      <c r="N156">
        <v>155</v>
      </c>
      <c r="O156" t="s">
        <v>1208</v>
      </c>
      <c r="P156">
        <v>1316500</v>
      </c>
      <c r="Q156" t="s">
        <v>641</v>
      </c>
      <c r="R156">
        <v>1.8000000000000001E-4</v>
      </c>
    </row>
    <row r="157" spans="1:18" x14ac:dyDescent="0.3">
      <c r="A157" s="151" t="s">
        <v>1210</v>
      </c>
      <c r="B157" s="85" t="s">
        <v>1211</v>
      </c>
      <c r="C157" s="85" t="s">
        <v>1212</v>
      </c>
      <c r="D157" s="85" t="s">
        <v>621</v>
      </c>
      <c r="E157" s="152" t="s">
        <v>1205</v>
      </c>
      <c r="F157" s="153" t="s">
        <v>601</v>
      </c>
      <c r="N157">
        <v>156</v>
      </c>
      <c r="O157" t="s">
        <v>1211</v>
      </c>
      <c r="P157">
        <v>1312252</v>
      </c>
      <c r="Q157" t="s">
        <v>621</v>
      </c>
      <c r="R157">
        <v>1.8000000000000001E-4</v>
      </c>
    </row>
    <row r="158" spans="1:18" x14ac:dyDescent="0.3">
      <c r="A158" s="151" t="s">
        <v>1213</v>
      </c>
      <c r="B158" s="85" t="s">
        <v>1214</v>
      </c>
      <c r="C158" s="85" t="s">
        <v>1215</v>
      </c>
      <c r="D158" s="85" t="s">
        <v>641</v>
      </c>
      <c r="E158" s="152" t="s">
        <v>1216</v>
      </c>
      <c r="F158" s="153" t="s">
        <v>601</v>
      </c>
      <c r="N158">
        <v>157</v>
      </c>
      <c r="O158" t="s">
        <v>1214</v>
      </c>
      <c r="P158">
        <v>1261208</v>
      </c>
      <c r="Q158" t="s">
        <v>641</v>
      </c>
      <c r="R158">
        <v>1.7000000000000001E-4</v>
      </c>
    </row>
    <row r="159" spans="1:18" x14ac:dyDescent="0.3">
      <c r="A159" s="151" t="s">
        <v>1217</v>
      </c>
      <c r="B159" s="85" t="s">
        <v>1218</v>
      </c>
      <c r="C159" s="85" t="s">
        <v>1219</v>
      </c>
      <c r="D159" s="85" t="s">
        <v>641</v>
      </c>
      <c r="E159" s="152" t="s">
        <v>1216</v>
      </c>
      <c r="F159" s="153" t="s">
        <v>601</v>
      </c>
      <c r="N159">
        <v>158</v>
      </c>
      <c r="O159" t="s">
        <v>1218</v>
      </c>
      <c r="P159">
        <v>1212107</v>
      </c>
      <c r="Q159" t="s">
        <v>641</v>
      </c>
      <c r="R159">
        <v>1.7000000000000001E-4</v>
      </c>
    </row>
    <row r="160" spans="1:18" x14ac:dyDescent="0.3">
      <c r="A160" s="151" t="s">
        <v>1220</v>
      </c>
      <c r="B160" s="85" t="s">
        <v>1221</v>
      </c>
      <c r="C160" s="85" t="s">
        <v>1222</v>
      </c>
      <c r="D160" s="85" t="s">
        <v>599</v>
      </c>
      <c r="E160" s="152" t="s">
        <v>1223</v>
      </c>
      <c r="F160" s="153" t="s">
        <v>633</v>
      </c>
      <c r="N160">
        <v>159</v>
      </c>
      <c r="O160" t="s">
        <v>1221</v>
      </c>
      <c r="P160">
        <v>1119375</v>
      </c>
      <c r="Q160" t="s">
        <v>599</v>
      </c>
      <c r="R160">
        <v>1.4999999999999999E-4</v>
      </c>
    </row>
    <row r="161" spans="1:18" x14ac:dyDescent="0.3">
      <c r="A161" s="151" t="s">
        <v>1224</v>
      </c>
      <c r="B161" s="85" t="s">
        <v>1225</v>
      </c>
      <c r="C161" s="85" t="s">
        <v>1226</v>
      </c>
      <c r="D161" s="85" t="s">
        <v>599</v>
      </c>
      <c r="E161" s="152" t="s">
        <v>1227</v>
      </c>
      <c r="F161" s="153" t="s">
        <v>614</v>
      </c>
      <c r="N161">
        <v>160</v>
      </c>
      <c r="O161" t="s">
        <v>1225</v>
      </c>
      <c r="P161">
        <v>900000</v>
      </c>
      <c r="Q161" t="s">
        <v>599</v>
      </c>
      <c r="R161">
        <v>1.2E-4</v>
      </c>
    </row>
    <row r="162" spans="1:18" x14ac:dyDescent="0.3">
      <c r="A162" s="151" t="s">
        <v>1228</v>
      </c>
      <c r="B162" s="85" t="s">
        <v>1229</v>
      </c>
      <c r="C162" s="85" t="s">
        <v>1230</v>
      </c>
      <c r="D162" s="85" t="s">
        <v>681</v>
      </c>
      <c r="E162" s="152" t="s">
        <v>1231</v>
      </c>
      <c r="F162" s="153" t="s">
        <v>643</v>
      </c>
      <c r="N162">
        <v>161</v>
      </c>
      <c r="O162" t="s">
        <v>1229</v>
      </c>
      <c r="P162">
        <v>859178</v>
      </c>
      <c r="Q162" t="s">
        <v>681</v>
      </c>
      <c r="R162">
        <v>1.1900000000000001E-4</v>
      </c>
    </row>
    <row r="163" spans="1:18" x14ac:dyDescent="0.3">
      <c r="A163" s="151" t="s">
        <v>1232</v>
      </c>
      <c r="B163" s="85" t="s">
        <v>1233</v>
      </c>
      <c r="C163" s="85" t="s">
        <v>1234</v>
      </c>
      <c r="D163" s="85" t="s">
        <v>774</v>
      </c>
      <c r="E163" s="152" t="s">
        <v>1227</v>
      </c>
      <c r="F163" s="153" t="s">
        <v>601</v>
      </c>
      <c r="N163">
        <v>162</v>
      </c>
      <c r="O163" t="s">
        <v>1233</v>
      </c>
      <c r="P163">
        <v>858000</v>
      </c>
      <c r="Q163" t="s">
        <v>774</v>
      </c>
      <c r="R163">
        <v>1.2E-4</v>
      </c>
    </row>
    <row r="164" spans="1:18" x14ac:dyDescent="0.3">
      <c r="A164" s="151" t="s">
        <v>1235</v>
      </c>
      <c r="B164" s="85" t="s">
        <v>1236</v>
      </c>
      <c r="C164" s="85" t="s">
        <v>1237</v>
      </c>
      <c r="D164" s="85" t="s">
        <v>774</v>
      </c>
      <c r="E164" s="152" t="s">
        <v>1227</v>
      </c>
      <c r="F164" s="153" t="s">
        <v>1238</v>
      </c>
      <c r="N164">
        <v>163</v>
      </c>
      <c r="O164" t="s">
        <v>1236</v>
      </c>
      <c r="P164">
        <v>844994</v>
      </c>
      <c r="Q164" t="s">
        <v>774</v>
      </c>
      <c r="R164">
        <v>1.2E-4</v>
      </c>
    </row>
    <row r="165" spans="1:18" x14ac:dyDescent="0.3">
      <c r="A165" s="151" t="s">
        <v>1239</v>
      </c>
      <c r="B165" s="85" t="s">
        <v>1240</v>
      </c>
      <c r="C165" s="85" t="s">
        <v>1241</v>
      </c>
      <c r="D165" s="85" t="s">
        <v>641</v>
      </c>
      <c r="E165" s="152" t="s">
        <v>1242</v>
      </c>
      <c r="F165" s="153" t="s">
        <v>601</v>
      </c>
      <c r="N165">
        <v>164</v>
      </c>
      <c r="O165" t="s">
        <v>1240</v>
      </c>
      <c r="P165">
        <v>763952</v>
      </c>
      <c r="Q165" t="s">
        <v>641</v>
      </c>
      <c r="R165">
        <v>1.1E-4</v>
      </c>
    </row>
    <row r="166" spans="1:18" x14ac:dyDescent="0.3">
      <c r="A166" s="151" t="s">
        <v>1243</v>
      </c>
      <c r="B166" s="85" t="s">
        <v>1244</v>
      </c>
      <c r="C166" s="85" t="s">
        <v>1245</v>
      </c>
      <c r="D166" s="85" t="s">
        <v>585</v>
      </c>
      <c r="E166" s="152" t="s">
        <v>1246</v>
      </c>
      <c r="F166" s="153" t="s">
        <v>587</v>
      </c>
      <c r="N166">
        <v>165</v>
      </c>
      <c r="O166" t="s">
        <v>1244</v>
      </c>
      <c r="P166">
        <v>757940</v>
      </c>
      <c r="Q166" t="s">
        <v>585</v>
      </c>
      <c r="R166">
        <v>1.05E-4</v>
      </c>
    </row>
    <row r="167" spans="1:18" x14ac:dyDescent="0.3">
      <c r="A167" s="151" t="s">
        <v>1247</v>
      </c>
      <c r="B167" s="85" t="s">
        <v>1248</v>
      </c>
      <c r="C167" s="85" t="s">
        <v>1249</v>
      </c>
      <c r="D167" s="85" t="s">
        <v>681</v>
      </c>
      <c r="E167" s="152" t="s">
        <v>1250</v>
      </c>
      <c r="F167" s="153" t="s">
        <v>601</v>
      </c>
      <c r="N167">
        <v>166</v>
      </c>
      <c r="O167" t="s">
        <v>1248</v>
      </c>
      <c r="P167">
        <v>746900</v>
      </c>
      <c r="Q167" t="s">
        <v>681</v>
      </c>
      <c r="R167">
        <v>1E-4</v>
      </c>
    </row>
    <row r="168" spans="1:18" x14ac:dyDescent="0.3">
      <c r="A168" s="151" t="s">
        <v>1251</v>
      </c>
      <c r="B168" s="85" t="s">
        <v>1252</v>
      </c>
      <c r="C168" s="85" t="s">
        <v>1253</v>
      </c>
      <c r="D168" s="85" t="s">
        <v>686</v>
      </c>
      <c r="E168" s="152" t="s">
        <v>1254</v>
      </c>
      <c r="F168" s="153" t="s">
        <v>930</v>
      </c>
      <c r="N168">
        <v>167</v>
      </c>
      <c r="O168" t="s">
        <v>1252</v>
      </c>
      <c r="P168">
        <v>631000</v>
      </c>
      <c r="Q168" t="s">
        <v>686</v>
      </c>
      <c r="R168">
        <v>8.7000000000000001E-5</v>
      </c>
    </row>
    <row r="169" spans="1:18" x14ac:dyDescent="0.3">
      <c r="A169" s="151" t="s">
        <v>1255</v>
      </c>
      <c r="B169" s="85" t="s">
        <v>1256</v>
      </c>
      <c r="C169" s="85" t="s">
        <v>1257</v>
      </c>
      <c r="D169" s="85" t="s">
        <v>1258</v>
      </c>
      <c r="E169" s="152" t="s">
        <v>1259</v>
      </c>
      <c r="F169" s="153" t="s">
        <v>1165</v>
      </c>
      <c r="N169">
        <v>168</v>
      </c>
      <c r="O169" t="s">
        <v>1256</v>
      </c>
      <c r="P169">
        <v>620029</v>
      </c>
      <c r="Q169" t="s">
        <v>1258</v>
      </c>
      <c r="R169">
        <v>8.6000000000000003E-5</v>
      </c>
    </row>
    <row r="170" spans="1:18" x14ac:dyDescent="0.3">
      <c r="A170" s="151" t="s">
        <v>1260</v>
      </c>
      <c r="B170" s="85" t="s">
        <v>1261</v>
      </c>
      <c r="C170" s="85" t="s">
        <v>1262</v>
      </c>
      <c r="D170" s="85" t="s">
        <v>599</v>
      </c>
      <c r="E170" s="152" t="s">
        <v>1263</v>
      </c>
      <c r="F170" s="153" t="s">
        <v>614</v>
      </c>
      <c r="N170">
        <v>169</v>
      </c>
      <c r="O170" t="s">
        <v>1261</v>
      </c>
      <c r="P170">
        <v>604000</v>
      </c>
      <c r="Q170" t="s">
        <v>599</v>
      </c>
      <c r="R170">
        <v>8.3999999999999995E-5</v>
      </c>
    </row>
    <row r="171" spans="1:18" x14ac:dyDescent="0.3">
      <c r="A171" s="151" t="s">
        <v>1264</v>
      </c>
      <c r="B171" s="85" t="s">
        <v>1265</v>
      </c>
      <c r="C171" s="85" t="s">
        <v>1266</v>
      </c>
      <c r="D171" s="85" t="s">
        <v>681</v>
      </c>
      <c r="E171" s="152" t="s">
        <v>1267</v>
      </c>
      <c r="F171" s="153" t="s">
        <v>643</v>
      </c>
      <c r="N171">
        <v>170</v>
      </c>
      <c r="O171" t="s">
        <v>1265</v>
      </c>
      <c r="P171">
        <v>581344</v>
      </c>
      <c r="Q171" t="s">
        <v>681</v>
      </c>
      <c r="R171">
        <v>8.0000000000000007E-5</v>
      </c>
    </row>
    <row r="172" spans="1:18" x14ac:dyDescent="0.3">
      <c r="A172" s="151" t="s">
        <v>1268</v>
      </c>
      <c r="B172" s="85" t="s">
        <v>1269</v>
      </c>
      <c r="C172" s="85" t="s">
        <v>1270</v>
      </c>
      <c r="D172" s="85" t="s">
        <v>905</v>
      </c>
      <c r="E172" s="152" t="s">
        <v>1271</v>
      </c>
      <c r="F172" s="153" t="s">
        <v>643</v>
      </c>
      <c r="N172">
        <v>171</v>
      </c>
      <c r="O172" t="s">
        <v>1269</v>
      </c>
      <c r="P172">
        <v>549700</v>
      </c>
      <c r="Q172" t="s">
        <v>905</v>
      </c>
      <c r="R172">
        <v>7.3999999999999996E-5</v>
      </c>
    </row>
    <row r="173" spans="1:18" x14ac:dyDescent="0.3">
      <c r="A173" s="151" t="s">
        <v>1272</v>
      </c>
      <c r="B173" s="85" t="s">
        <v>1273</v>
      </c>
      <c r="C173" s="85" t="s">
        <v>1274</v>
      </c>
      <c r="D173" s="85" t="s">
        <v>1275</v>
      </c>
      <c r="E173" s="152" t="s">
        <v>1271</v>
      </c>
      <c r="F173" s="153" t="s">
        <v>1065</v>
      </c>
      <c r="N173">
        <v>172</v>
      </c>
      <c r="O173" t="s">
        <v>1273</v>
      </c>
      <c r="P173">
        <v>534189</v>
      </c>
      <c r="Q173" t="s">
        <v>1275</v>
      </c>
      <c r="R173">
        <v>7.3999999999999996E-5</v>
      </c>
    </row>
    <row r="174" spans="1:18" x14ac:dyDescent="0.3">
      <c r="A174" s="151" t="s">
        <v>1276</v>
      </c>
      <c r="B174" s="85" t="s">
        <v>1277</v>
      </c>
      <c r="C174" s="85" t="s">
        <v>1278</v>
      </c>
      <c r="D174" s="85" t="s">
        <v>641</v>
      </c>
      <c r="E174" s="152" t="s">
        <v>1279</v>
      </c>
      <c r="F174" s="153" t="s">
        <v>677</v>
      </c>
      <c r="N174">
        <v>173</v>
      </c>
      <c r="O174" t="s">
        <v>1277</v>
      </c>
      <c r="P174">
        <v>518467</v>
      </c>
      <c r="Q174" t="s">
        <v>641</v>
      </c>
      <c r="R174">
        <v>7.2000000000000002E-5</v>
      </c>
    </row>
    <row r="175" spans="1:18" x14ac:dyDescent="0.3">
      <c r="A175" s="151" t="s">
        <v>1280</v>
      </c>
      <c r="B175" s="85" t="s">
        <v>1281</v>
      </c>
      <c r="C175" s="85" t="s">
        <v>1282</v>
      </c>
      <c r="D175" s="85" t="s">
        <v>774</v>
      </c>
      <c r="E175" s="152" t="s">
        <v>1283</v>
      </c>
      <c r="F175" s="153" t="s">
        <v>601</v>
      </c>
      <c r="N175">
        <v>174</v>
      </c>
      <c r="O175" t="s">
        <v>1281</v>
      </c>
      <c r="P175">
        <v>505153</v>
      </c>
      <c r="Q175" t="s">
        <v>774</v>
      </c>
      <c r="R175">
        <v>6.9999999999999994E-5</v>
      </c>
    </row>
    <row r="176" spans="1:18" x14ac:dyDescent="0.3">
      <c r="A176" s="151" t="s">
        <v>1284</v>
      </c>
      <c r="B176" s="85" t="s">
        <v>1285</v>
      </c>
      <c r="C176" s="85" t="s">
        <v>1286</v>
      </c>
      <c r="D176" s="85" t="s">
        <v>905</v>
      </c>
      <c r="E176" s="152" t="s">
        <v>1287</v>
      </c>
      <c r="F176" s="153" t="s">
        <v>1238</v>
      </c>
      <c r="N176">
        <v>175</v>
      </c>
      <c r="O176" t="s">
        <v>1285</v>
      </c>
      <c r="P176">
        <v>425384</v>
      </c>
      <c r="Q176" t="s">
        <v>905</v>
      </c>
      <c r="R176">
        <v>5.8999999999999998E-5</v>
      </c>
    </row>
    <row r="177" spans="1:18" x14ac:dyDescent="0.3">
      <c r="A177" s="151" t="s">
        <v>1288</v>
      </c>
      <c r="B177" s="85" t="s">
        <v>1289</v>
      </c>
      <c r="C177" s="85" t="s">
        <v>1290</v>
      </c>
      <c r="D177" s="85" t="s">
        <v>1291</v>
      </c>
      <c r="E177" s="152" t="s">
        <v>1292</v>
      </c>
      <c r="F177" s="153" t="s">
        <v>1238</v>
      </c>
      <c r="N177">
        <v>176</v>
      </c>
      <c r="O177" t="s">
        <v>1289</v>
      </c>
      <c r="P177">
        <v>405739</v>
      </c>
      <c r="Q177" t="s">
        <v>1291</v>
      </c>
      <c r="R177">
        <v>5.5999999999999999E-5</v>
      </c>
    </row>
    <row r="178" spans="1:18" x14ac:dyDescent="0.3">
      <c r="A178" s="151" t="s">
        <v>1293</v>
      </c>
      <c r="B178" s="85" t="s">
        <v>1294</v>
      </c>
      <c r="C178" s="85" t="s">
        <v>1295</v>
      </c>
      <c r="D178" s="85" t="s">
        <v>1296</v>
      </c>
      <c r="E178" s="152" t="s">
        <v>1297</v>
      </c>
      <c r="F178" s="153" t="s">
        <v>1298</v>
      </c>
      <c r="N178">
        <v>177</v>
      </c>
      <c r="O178" t="s">
        <v>1294</v>
      </c>
      <c r="P178">
        <v>393372</v>
      </c>
      <c r="Q178" t="s">
        <v>1296</v>
      </c>
      <c r="R178">
        <v>5.3999999999999998E-5</v>
      </c>
    </row>
    <row r="179" spans="1:18" x14ac:dyDescent="0.3">
      <c r="A179" s="151" t="s">
        <v>1299</v>
      </c>
      <c r="B179" s="85" t="s">
        <v>1300</v>
      </c>
      <c r="C179" s="85" t="s">
        <v>1301</v>
      </c>
      <c r="D179" s="85" t="s">
        <v>1291</v>
      </c>
      <c r="E179" s="152" t="s">
        <v>1302</v>
      </c>
      <c r="F179" s="153" t="s">
        <v>1238</v>
      </c>
      <c r="N179">
        <v>178</v>
      </c>
      <c r="O179" t="s">
        <v>1300</v>
      </c>
      <c r="P179">
        <v>386486</v>
      </c>
      <c r="Q179" t="s">
        <v>1291</v>
      </c>
      <c r="R179">
        <v>5.3000000000000001E-5</v>
      </c>
    </row>
    <row r="180" spans="1:18" x14ac:dyDescent="0.3">
      <c r="A180" s="151" t="s">
        <v>1303</v>
      </c>
      <c r="B180" s="85" t="s">
        <v>1304</v>
      </c>
      <c r="C180" s="85" t="s">
        <v>1305</v>
      </c>
      <c r="D180" s="85" t="s">
        <v>681</v>
      </c>
      <c r="E180" s="152" t="s">
        <v>1306</v>
      </c>
      <c r="F180" s="153" t="s">
        <v>643</v>
      </c>
      <c r="N180">
        <v>179</v>
      </c>
      <c r="O180" t="s">
        <v>1304</v>
      </c>
      <c r="P180">
        <v>368390</v>
      </c>
      <c r="Q180" t="s">
        <v>681</v>
      </c>
      <c r="R180">
        <v>5.1E-5</v>
      </c>
    </row>
    <row r="181" spans="1:18" x14ac:dyDescent="0.3">
      <c r="A181" s="151" t="s">
        <v>1307</v>
      </c>
      <c r="B181" s="85" t="s">
        <v>1308</v>
      </c>
      <c r="C181" s="85" t="s">
        <v>1309</v>
      </c>
      <c r="D181" s="85" t="s">
        <v>681</v>
      </c>
      <c r="E181" s="152" t="s">
        <v>1310</v>
      </c>
      <c r="F181" s="153" t="s">
        <v>601</v>
      </c>
      <c r="N181">
        <v>180</v>
      </c>
      <c r="O181" t="s">
        <v>1308</v>
      </c>
      <c r="P181">
        <v>349728</v>
      </c>
      <c r="Q181" t="s">
        <v>681</v>
      </c>
      <c r="R181">
        <v>4.8000000000000001E-5</v>
      </c>
    </row>
    <row r="182" spans="1:18" x14ac:dyDescent="0.3">
      <c r="A182" s="151" t="s">
        <v>1311</v>
      </c>
      <c r="B182" s="85" t="s">
        <v>1312</v>
      </c>
      <c r="C182" s="85" t="s">
        <v>1313</v>
      </c>
      <c r="D182" s="85" t="s">
        <v>1314</v>
      </c>
      <c r="E182" s="152" t="s">
        <v>1315</v>
      </c>
      <c r="F182" s="153" t="s">
        <v>697</v>
      </c>
      <c r="N182">
        <v>181</v>
      </c>
      <c r="O182" t="s">
        <v>1312</v>
      </c>
      <c r="P182">
        <v>341256</v>
      </c>
      <c r="Q182" t="s">
        <v>1314</v>
      </c>
      <c r="R182">
        <v>4.6999999999999997E-5</v>
      </c>
    </row>
    <row r="183" spans="1:18" x14ac:dyDescent="0.3">
      <c r="A183" s="151" t="s">
        <v>1316</v>
      </c>
      <c r="B183" s="85" t="s">
        <v>1317</v>
      </c>
      <c r="C183" s="85" t="s">
        <v>1318</v>
      </c>
      <c r="D183" s="85" t="s">
        <v>663</v>
      </c>
      <c r="E183" s="152" t="s">
        <v>1319</v>
      </c>
      <c r="F183" s="153" t="s">
        <v>930</v>
      </c>
      <c r="N183">
        <v>182</v>
      </c>
      <c r="O183" t="s">
        <v>1317</v>
      </c>
      <c r="P183">
        <v>329040</v>
      </c>
      <c r="Q183" t="s">
        <v>663</v>
      </c>
      <c r="R183">
        <v>4.6E-5</v>
      </c>
    </row>
    <row r="184" spans="1:18" x14ac:dyDescent="0.3">
      <c r="A184" s="151" t="s">
        <v>1320</v>
      </c>
      <c r="B184" s="85" t="s">
        <v>1321</v>
      </c>
      <c r="C184" s="85" t="s">
        <v>1322</v>
      </c>
      <c r="D184" s="85" t="s">
        <v>1323</v>
      </c>
      <c r="E184" s="152" t="s">
        <v>1324</v>
      </c>
      <c r="F184" s="153" t="s">
        <v>1325</v>
      </c>
      <c r="N184">
        <v>183</v>
      </c>
      <c r="O184" t="s">
        <v>1321</v>
      </c>
      <c r="P184">
        <v>294906</v>
      </c>
      <c r="Q184" t="s">
        <v>1323</v>
      </c>
      <c r="R184">
        <v>4.0000000000000003E-5</v>
      </c>
    </row>
    <row r="185" spans="1:18" x14ac:dyDescent="0.3">
      <c r="A185" s="151" t="s">
        <v>1326</v>
      </c>
      <c r="B185" s="85" t="s">
        <v>1327</v>
      </c>
      <c r="C185" s="85" t="s">
        <v>1328</v>
      </c>
      <c r="D185" s="85" t="s">
        <v>681</v>
      </c>
      <c r="E185" s="152" t="s">
        <v>1329</v>
      </c>
      <c r="F185" s="153" t="s">
        <v>601</v>
      </c>
      <c r="N185">
        <v>184</v>
      </c>
      <c r="O185" t="s">
        <v>1327</v>
      </c>
      <c r="P185">
        <v>285000</v>
      </c>
      <c r="Q185" t="s">
        <v>681</v>
      </c>
      <c r="R185">
        <v>3.8999999999999999E-5</v>
      </c>
    </row>
    <row r="186" spans="1:18" x14ac:dyDescent="0.3">
      <c r="A186" s="151" t="s">
        <v>1330</v>
      </c>
      <c r="B186" s="85" t="s">
        <v>1331</v>
      </c>
      <c r="C186" s="85" t="s">
        <v>1332</v>
      </c>
      <c r="D186" s="85" t="s">
        <v>1333</v>
      </c>
      <c r="E186" s="152" t="s">
        <v>1334</v>
      </c>
      <c r="F186" s="153" t="s">
        <v>697</v>
      </c>
      <c r="N186">
        <v>185</v>
      </c>
      <c r="O186" t="s">
        <v>1331</v>
      </c>
      <c r="P186">
        <v>268767</v>
      </c>
      <c r="Q186" t="s">
        <v>1333</v>
      </c>
      <c r="R186">
        <v>3.6999999999999998E-5</v>
      </c>
    </row>
    <row r="187" spans="1:18" x14ac:dyDescent="0.3">
      <c r="A187" s="151" t="s">
        <v>1335</v>
      </c>
      <c r="B187" s="85" t="s">
        <v>1336</v>
      </c>
      <c r="C187" s="85" t="s">
        <v>1337</v>
      </c>
      <c r="D187" s="85" t="s">
        <v>1338</v>
      </c>
      <c r="E187" s="152" t="s">
        <v>1334</v>
      </c>
      <c r="F187" s="153" t="s">
        <v>1065</v>
      </c>
      <c r="N187">
        <v>186</v>
      </c>
      <c r="O187" t="s">
        <v>1336</v>
      </c>
      <c r="P187">
        <v>268270</v>
      </c>
      <c r="Q187" t="s">
        <v>1338</v>
      </c>
      <c r="R187">
        <v>3.6999999999999998E-5</v>
      </c>
    </row>
    <row r="188" spans="1:18" x14ac:dyDescent="0.3">
      <c r="A188" s="151" t="s">
        <v>1339</v>
      </c>
      <c r="B188" s="85" t="s">
        <v>1340</v>
      </c>
      <c r="C188" s="85" t="s">
        <v>1341</v>
      </c>
      <c r="D188" s="85" t="s">
        <v>681</v>
      </c>
      <c r="E188" s="152" t="s">
        <v>1334</v>
      </c>
      <c r="F188" s="153" t="s">
        <v>643</v>
      </c>
      <c r="N188">
        <v>187</v>
      </c>
      <c r="O188" t="s">
        <v>1340</v>
      </c>
      <c r="P188">
        <v>264652</v>
      </c>
      <c r="Q188" t="s">
        <v>681</v>
      </c>
      <c r="R188">
        <v>3.6999999999999998E-5</v>
      </c>
    </row>
    <row r="189" spans="1:18" x14ac:dyDescent="0.3">
      <c r="A189" s="151" t="s">
        <v>1342</v>
      </c>
      <c r="B189" s="85" t="s">
        <v>1343</v>
      </c>
      <c r="C189" s="85" t="s">
        <v>1344</v>
      </c>
      <c r="D189" s="85" t="s">
        <v>1345</v>
      </c>
      <c r="E189" s="152" t="s">
        <v>1346</v>
      </c>
      <c r="F189" s="153" t="s">
        <v>1325</v>
      </c>
      <c r="N189">
        <v>188</v>
      </c>
      <c r="O189" t="s">
        <v>1343</v>
      </c>
      <c r="P189">
        <v>240705</v>
      </c>
      <c r="Q189" t="s">
        <v>1345</v>
      </c>
      <c r="R189">
        <v>3.3000000000000003E-5</v>
      </c>
    </row>
    <row r="190" spans="1:18" x14ac:dyDescent="0.3">
      <c r="A190" s="151" t="s">
        <v>1347</v>
      </c>
      <c r="B190" s="85" t="s">
        <v>1348</v>
      </c>
      <c r="C190" s="85" t="s">
        <v>1349</v>
      </c>
      <c r="D190" s="85" t="s">
        <v>1350</v>
      </c>
      <c r="E190" s="152" t="s">
        <v>1346</v>
      </c>
      <c r="F190" s="153" t="s">
        <v>643</v>
      </c>
      <c r="N190">
        <v>189</v>
      </c>
      <c r="O190" t="s">
        <v>1348</v>
      </c>
      <c r="P190">
        <v>239648</v>
      </c>
      <c r="Q190" t="s">
        <v>1350</v>
      </c>
      <c r="R190">
        <v>3.3000000000000003E-5</v>
      </c>
    </row>
    <row r="191" spans="1:18" x14ac:dyDescent="0.3">
      <c r="A191" s="151" t="s">
        <v>1351</v>
      </c>
      <c r="B191" s="85" t="s">
        <v>1352</v>
      </c>
      <c r="C191" s="85" t="s">
        <v>1353</v>
      </c>
      <c r="D191" s="85" t="s">
        <v>1354</v>
      </c>
      <c r="E191" s="152" t="s">
        <v>1355</v>
      </c>
      <c r="F191" s="153" t="s">
        <v>1356</v>
      </c>
      <c r="N191">
        <v>190</v>
      </c>
      <c r="O191" t="s">
        <v>1352</v>
      </c>
      <c r="P191">
        <v>212645</v>
      </c>
      <c r="Q191" t="s">
        <v>1354</v>
      </c>
      <c r="R191">
        <v>2.9E-5</v>
      </c>
    </row>
    <row r="192" spans="1:18" x14ac:dyDescent="0.3">
      <c r="A192" s="151" t="s">
        <v>1357</v>
      </c>
      <c r="B192" s="85" t="s">
        <v>1358</v>
      </c>
      <c r="C192" s="85" t="s">
        <v>1359</v>
      </c>
      <c r="D192" s="85" t="s">
        <v>1360</v>
      </c>
      <c r="E192" s="152" t="s">
        <v>1361</v>
      </c>
      <c r="F192" s="153" t="s">
        <v>1165</v>
      </c>
      <c r="N192">
        <v>191</v>
      </c>
      <c r="O192" t="s">
        <v>1358</v>
      </c>
      <c r="P192">
        <v>187820</v>
      </c>
      <c r="Q192" t="s">
        <v>1360</v>
      </c>
      <c r="R192">
        <v>2.5999999999999998E-5</v>
      </c>
    </row>
    <row r="193" spans="1:18" x14ac:dyDescent="0.3">
      <c r="A193" s="151" t="s">
        <v>1362</v>
      </c>
      <c r="B193" s="85" t="s">
        <v>1363</v>
      </c>
      <c r="C193" s="85" t="s">
        <v>1364</v>
      </c>
      <c r="D193" s="85" t="s">
        <v>1365</v>
      </c>
      <c r="E193" s="152" t="s">
        <v>1361</v>
      </c>
      <c r="F193" s="153" t="s">
        <v>1356</v>
      </c>
      <c r="N193">
        <v>192</v>
      </c>
      <c r="O193" t="s">
        <v>1363</v>
      </c>
      <c r="P193">
        <v>187356</v>
      </c>
      <c r="Q193" t="s">
        <v>1365</v>
      </c>
      <c r="R193">
        <v>2.5999999999999998E-5</v>
      </c>
    </row>
    <row r="194" spans="1:18" x14ac:dyDescent="0.3">
      <c r="A194" s="151" t="s">
        <v>1366</v>
      </c>
      <c r="B194" s="85" t="s">
        <v>1367</v>
      </c>
      <c r="C194" s="85" t="s">
        <v>1368</v>
      </c>
      <c r="D194" s="85" t="s">
        <v>599</v>
      </c>
      <c r="E194" s="152" t="s">
        <v>1361</v>
      </c>
      <c r="F194" s="153" t="s">
        <v>614</v>
      </c>
      <c r="N194">
        <v>193</v>
      </c>
      <c r="O194" t="s">
        <v>1367</v>
      </c>
      <c r="P194">
        <v>185000</v>
      </c>
      <c r="Q194" t="s">
        <v>599</v>
      </c>
      <c r="R194">
        <v>2.5999999999999998E-5</v>
      </c>
    </row>
    <row r="195" spans="1:18" x14ac:dyDescent="0.3">
      <c r="A195" s="151" t="s">
        <v>1369</v>
      </c>
      <c r="B195" s="85" t="s">
        <v>1370</v>
      </c>
      <c r="C195" s="85" t="s">
        <v>1371</v>
      </c>
      <c r="D195" s="85" t="s">
        <v>1372</v>
      </c>
      <c r="E195" s="152" t="s">
        <v>1373</v>
      </c>
      <c r="F195" s="153" t="s">
        <v>1374</v>
      </c>
      <c r="N195">
        <v>194</v>
      </c>
      <c r="O195" t="s">
        <v>1370</v>
      </c>
      <c r="P195">
        <v>159358</v>
      </c>
      <c r="Q195" t="s">
        <v>1372</v>
      </c>
      <c r="R195">
        <v>2.1999999999999999E-5</v>
      </c>
    </row>
    <row r="196" spans="1:18" x14ac:dyDescent="0.3">
      <c r="A196" s="151" t="s">
        <v>1375</v>
      </c>
      <c r="B196" s="85" t="s">
        <v>1376</v>
      </c>
      <c r="C196" s="85" t="s">
        <v>1377</v>
      </c>
      <c r="D196" s="85" t="s">
        <v>774</v>
      </c>
      <c r="E196" s="152" t="s">
        <v>1378</v>
      </c>
      <c r="F196" s="153" t="s">
        <v>643</v>
      </c>
      <c r="N196">
        <v>195</v>
      </c>
      <c r="O196" t="s">
        <v>1376</v>
      </c>
      <c r="P196">
        <v>154843</v>
      </c>
      <c r="Q196" t="s">
        <v>774</v>
      </c>
      <c r="R196">
        <v>2.0999999999999999E-5</v>
      </c>
    </row>
    <row r="197" spans="1:18" x14ac:dyDescent="0.3">
      <c r="A197" s="151" t="s">
        <v>1379</v>
      </c>
      <c r="B197" s="85" t="s">
        <v>1380</v>
      </c>
      <c r="C197" s="85" t="s">
        <v>1381</v>
      </c>
      <c r="D197" s="85" t="s">
        <v>599</v>
      </c>
      <c r="E197" s="152" t="s">
        <v>1382</v>
      </c>
      <c r="F197" s="153" t="s">
        <v>614</v>
      </c>
      <c r="N197">
        <v>196</v>
      </c>
      <c r="O197" t="s">
        <v>1380</v>
      </c>
      <c r="P197">
        <v>109000</v>
      </c>
      <c r="Q197" t="s">
        <v>599</v>
      </c>
      <c r="R197">
        <v>1.5E-5</v>
      </c>
    </row>
    <row r="198" spans="1:18" x14ac:dyDescent="0.3">
      <c r="A198" s="151" t="s">
        <v>1383</v>
      </c>
      <c r="B198" s="85" t="s">
        <v>1384</v>
      </c>
      <c r="C198" s="85" t="s">
        <v>1385</v>
      </c>
      <c r="D198" s="85" t="s">
        <v>1386</v>
      </c>
      <c r="E198" s="152" t="s">
        <v>1382</v>
      </c>
      <c r="F198" s="153" t="s">
        <v>930</v>
      </c>
      <c r="N198">
        <v>197</v>
      </c>
      <c r="O198" t="s">
        <v>1384</v>
      </c>
      <c r="P198">
        <v>107394</v>
      </c>
      <c r="Q198" t="s">
        <v>1386</v>
      </c>
      <c r="R198">
        <v>1.5E-5</v>
      </c>
    </row>
    <row r="199" spans="1:18" x14ac:dyDescent="0.3">
      <c r="A199" s="151" t="s">
        <v>1387</v>
      </c>
      <c r="B199" s="85" t="s">
        <v>1388</v>
      </c>
      <c r="C199" s="85" t="s">
        <v>1389</v>
      </c>
      <c r="D199" s="85" t="s">
        <v>681</v>
      </c>
      <c r="E199" s="152" t="s">
        <v>1382</v>
      </c>
      <c r="F199" s="153" t="s">
        <v>643</v>
      </c>
      <c r="N199">
        <v>198</v>
      </c>
      <c r="O199" t="s">
        <v>1388</v>
      </c>
      <c r="P199">
        <v>106461</v>
      </c>
      <c r="Q199" t="s">
        <v>681</v>
      </c>
      <c r="R199">
        <v>1.5E-5</v>
      </c>
    </row>
    <row r="200" spans="1:18" x14ac:dyDescent="0.3">
      <c r="A200" s="151" t="s">
        <v>1390</v>
      </c>
      <c r="B200" s="85" t="s">
        <v>1391</v>
      </c>
      <c r="C200" s="85" t="s">
        <v>1392</v>
      </c>
      <c r="D200" s="85" t="s">
        <v>1372</v>
      </c>
      <c r="E200" s="152" t="s">
        <v>1382</v>
      </c>
      <c r="F200" s="153" t="s">
        <v>1374</v>
      </c>
      <c r="N200">
        <v>199</v>
      </c>
      <c r="O200" t="s">
        <v>1391</v>
      </c>
      <c r="P200">
        <v>106405</v>
      </c>
      <c r="Q200" t="s">
        <v>1372</v>
      </c>
      <c r="R200">
        <v>1.5E-5</v>
      </c>
    </row>
    <row r="201" spans="1:18" x14ac:dyDescent="0.3">
      <c r="A201" s="151" t="s">
        <v>1393</v>
      </c>
      <c r="B201" s="85" t="s">
        <v>1394</v>
      </c>
      <c r="C201" s="85" t="s">
        <v>1395</v>
      </c>
      <c r="D201" s="85" t="s">
        <v>1396</v>
      </c>
      <c r="E201" s="152" t="s">
        <v>1397</v>
      </c>
      <c r="F201" s="153" t="s">
        <v>1206</v>
      </c>
      <c r="N201">
        <v>200</v>
      </c>
      <c r="O201" t="s">
        <v>1394</v>
      </c>
      <c r="P201">
        <v>103328</v>
      </c>
      <c r="Q201" t="s">
        <v>1396</v>
      </c>
      <c r="R201">
        <v>1.4E-5</v>
      </c>
    </row>
    <row r="202" spans="1:18" x14ac:dyDescent="0.3">
      <c r="A202" s="151" t="s">
        <v>1398</v>
      </c>
      <c r="B202" s="85" t="s">
        <v>1399</v>
      </c>
      <c r="C202" s="85" t="s">
        <v>1400</v>
      </c>
      <c r="D202" s="85" t="s">
        <v>1401</v>
      </c>
      <c r="E202" s="152" t="s">
        <v>1397</v>
      </c>
      <c r="F202" s="153" t="s">
        <v>1206</v>
      </c>
      <c r="N202">
        <v>201</v>
      </c>
      <c r="O202" t="s">
        <v>1399</v>
      </c>
      <c r="P202">
        <v>103252</v>
      </c>
      <c r="Q202" t="s">
        <v>1401</v>
      </c>
      <c r="R202">
        <v>1.4E-5</v>
      </c>
    </row>
    <row r="203" spans="1:18" x14ac:dyDescent="0.3">
      <c r="A203" s="151" t="s">
        <v>1402</v>
      </c>
      <c r="B203" s="85" t="s">
        <v>1403</v>
      </c>
      <c r="C203" s="85" t="s">
        <v>1404</v>
      </c>
      <c r="D203" s="85" t="s">
        <v>681</v>
      </c>
      <c r="E203" s="152" t="s">
        <v>1397</v>
      </c>
      <c r="F203" s="153" t="s">
        <v>643</v>
      </c>
      <c r="N203">
        <v>202</v>
      </c>
      <c r="O203" t="s">
        <v>1403</v>
      </c>
      <c r="P203">
        <v>101351</v>
      </c>
      <c r="Q203" t="s">
        <v>681</v>
      </c>
      <c r="R203">
        <v>1.4E-5</v>
      </c>
    </row>
    <row r="204" spans="1:18" x14ac:dyDescent="0.3">
      <c r="A204" s="151" t="s">
        <v>1405</v>
      </c>
      <c r="B204" s="85" t="s">
        <v>1406</v>
      </c>
      <c r="C204" s="85" t="s">
        <v>1407</v>
      </c>
      <c r="D204" s="85" t="s">
        <v>1408</v>
      </c>
      <c r="E204" s="152" t="s">
        <v>1397</v>
      </c>
      <c r="F204" s="153" t="s">
        <v>643</v>
      </c>
      <c r="N204">
        <v>203</v>
      </c>
      <c r="O204" t="s">
        <v>1406</v>
      </c>
      <c r="P204">
        <v>99000</v>
      </c>
      <c r="Q204" t="s">
        <v>1408</v>
      </c>
      <c r="R204">
        <v>1.4E-5</v>
      </c>
    </row>
    <row r="205" spans="1:18" x14ac:dyDescent="0.3">
      <c r="A205" s="151" t="s">
        <v>1409</v>
      </c>
      <c r="B205" s="85" t="s">
        <v>1410</v>
      </c>
      <c r="C205" s="85" t="s">
        <v>1411</v>
      </c>
      <c r="D205" s="85" t="s">
        <v>681</v>
      </c>
      <c r="E205" s="152" t="s">
        <v>1412</v>
      </c>
      <c r="F205" s="153" t="s">
        <v>643</v>
      </c>
      <c r="N205">
        <v>204</v>
      </c>
      <c r="O205" t="s">
        <v>1410</v>
      </c>
      <c r="P205">
        <v>89949</v>
      </c>
      <c r="Q205" t="s">
        <v>681</v>
      </c>
      <c r="R205">
        <v>1.2E-5</v>
      </c>
    </row>
    <row r="206" spans="1:18" x14ac:dyDescent="0.3">
      <c r="A206" s="151" t="s">
        <v>1413</v>
      </c>
      <c r="B206" s="85" t="s">
        <v>1414</v>
      </c>
      <c r="C206" s="85" t="s">
        <v>1415</v>
      </c>
      <c r="D206" s="85" t="s">
        <v>1416</v>
      </c>
      <c r="E206" s="152" t="s">
        <v>1412</v>
      </c>
      <c r="F206" s="153" t="s">
        <v>1298</v>
      </c>
      <c r="N206">
        <v>205</v>
      </c>
      <c r="O206" t="s">
        <v>1414</v>
      </c>
      <c r="P206">
        <v>86295</v>
      </c>
      <c r="Q206" t="s">
        <v>1416</v>
      </c>
      <c r="R206">
        <v>1.2E-5</v>
      </c>
    </row>
    <row r="207" spans="1:18" x14ac:dyDescent="0.3">
      <c r="A207" s="151" t="s">
        <v>1417</v>
      </c>
      <c r="B207" s="85" t="s">
        <v>1418</v>
      </c>
      <c r="C207" s="85" t="s">
        <v>1419</v>
      </c>
      <c r="D207" s="85" t="s">
        <v>1420</v>
      </c>
      <c r="E207" s="152" t="s">
        <v>1412</v>
      </c>
      <c r="F207" s="153" t="s">
        <v>1206</v>
      </c>
      <c r="N207">
        <v>206</v>
      </c>
      <c r="O207" t="s">
        <v>1418</v>
      </c>
      <c r="P207">
        <v>84497</v>
      </c>
      <c r="Q207" t="s">
        <v>1420</v>
      </c>
      <c r="R207">
        <v>1.2E-5</v>
      </c>
    </row>
    <row r="208" spans="1:18" x14ac:dyDescent="0.3">
      <c r="A208" s="151" t="s">
        <v>1421</v>
      </c>
      <c r="B208" s="85" t="s">
        <v>1422</v>
      </c>
      <c r="C208" s="85" t="s">
        <v>1423</v>
      </c>
      <c r="D208" s="85" t="s">
        <v>641</v>
      </c>
      <c r="E208" s="152" t="s">
        <v>1424</v>
      </c>
      <c r="F208" s="153" t="s">
        <v>643</v>
      </c>
      <c r="N208">
        <v>207</v>
      </c>
      <c r="O208" t="s">
        <v>1422</v>
      </c>
      <c r="P208">
        <v>76949</v>
      </c>
      <c r="Q208" t="s">
        <v>641</v>
      </c>
      <c r="R208">
        <v>1.1E-5</v>
      </c>
    </row>
    <row r="209" spans="1:18" x14ac:dyDescent="0.3">
      <c r="A209" s="151" t="s">
        <v>1425</v>
      </c>
      <c r="B209" s="85" t="s">
        <v>1426</v>
      </c>
      <c r="C209" s="85" t="s">
        <v>1427</v>
      </c>
      <c r="D209" s="85" t="s">
        <v>1428</v>
      </c>
      <c r="E209" s="152" t="s">
        <v>1429</v>
      </c>
      <c r="F209" s="153" t="s">
        <v>1298</v>
      </c>
      <c r="N209">
        <v>208</v>
      </c>
      <c r="O209" t="s">
        <v>1426</v>
      </c>
      <c r="P209">
        <v>71293</v>
      </c>
      <c r="Q209" t="s">
        <v>1428</v>
      </c>
      <c r="R209">
        <v>9.9000000000000001E-6</v>
      </c>
    </row>
    <row r="210" spans="1:18" x14ac:dyDescent="0.3">
      <c r="A210" s="151" t="s">
        <v>1430</v>
      </c>
      <c r="B210" s="85" t="s">
        <v>1431</v>
      </c>
      <c r="C210" s="85" t="s">
        <v>1432</v>
      </c>
      <c r="D210" s="85" t="s">
        <v>1433</v>
      </c>
      <c r="E210" s="152" t="s">
        <v>1434</v>
      </c>
      <c r="F210" s="153" t="s">
        <v>1374</v>
      </c>
      <c r="N210">
        <v>209</v>
      </c>
      <c r="O210" t="s">
        <v>1431</v>
      </c>
      <c r="P210">
        <v>64237</v>
      </c>
      <c r="Q210" t="s">
        <v>1433</v>
      </c>
      <c r="R210">
        <v>8.8999999999999995E-6</v>
      </c>
    </row>
    <row r="211" spans="1:18" x14ac:dyDescent="0.3">
      <c r="A211" s="151" t="s">
        <v>1435</v>
      </c>
      <c r="B211" s="85" t="s">
        <v>1436</v>
      </c>
      <c r="C211" s="85" t="s">
        <v>1437</v>
      </c>
      <c r="D211" s="85" t="s">
        <v>1438</v>
      </c>
      <c r="E211" s="152" t="s">
        <v>1439</v>
      </c>
      <c r="F211" s="153" t="s">
        <v>643</v>
      </c>
      <c r="N211">
        <v>210</v>
      </c>
      <c r="O211" t="s">
        <v>1436</v>
      </c>
      <c r="P211">
        <v>63085</v>
      </c>
      <c r="Q211" t="s">
        <v>1438</v>
      </c>
      <c r="R211">
        <v>8.6999999999999997E-6</v>
      </c>
    </row>
    <row r="212" spans="1:18" x14ac:dyDescent="0.3">
      <c r="A212" s="151" t="s">
        <v>1440</v>
      </c>
      <c r="B212" s="85" t="s">
        <v>1441</v>
      </c>
      <c r="C212" s="85" t="s">
        <v>1442</v>
      </c>
      <c r="D212" s="85" t="s">
        <v>681</v>
      </c>
      <c r="E212" s="152" t="s">
        <v>1443</v>
      </c>
      <c r="F212" s="153" t="s">
        <v>643</v>
      </c>
      <c r="N212">
        <v>211</v>
      </c>
      <c r="O212" t="s">
        <v>1441</v>
      </c>
      <c r="P212">
        <v>56086</v>
      </c>
      <c r="Q212" t="s">
        <v>681</v>
      </c>
      <c r="R212">
        <v>7.7999999999999999E-6</v>
      </c>
    </row>
    <row r="213" spans="1:18" x14ac:dyDescent="0.3">
      <c r="A213" s="151" t="s">
        <v>1444</v>
      </c>
      <c r="B213" s="85" t="s">
        <v>1445</v>
      </c>
      <c r="C213" s="85" t="s">
        <v>1446</v>
      </c>
      <c r="D213" s="85" t="s">
        <v>621</v>
      </c>
      <c r="E213" s="152" t="s">
        <v>1447</v>
      </c>
      <c r="F213" s="153" t="s">
        <v>643</v>
      </c>
      <c r="N213">
        <v>212</v>
      </c>
      <c r="O213" t="s">
        <v>1445</v>
      </c>
      <c r="P213">
        <v>55984</v>
      </c>
      <c r="Q213" t="s">
        <v>621</v>
      </c>
      <c r="R213">
        <v>7.7000000000000008E-6</v>
      </c>
    </row>
    <row r="214" spans="1:18" x14ac:dyDescent="0.3">
      <c r="A214" s="151" t="s">
        <v>1448</v>
      </c>
      <c r="B214" s="85" t="s">
        <v>1449</v>
      </c>
      <c r="C214" s="85" t="s">
        <v>1450</v>
      </c>
      <c r="D214" s="85" t="s">
        <v>1030</v>
      </c>
      <c r="E214" s="152" t="s">
        <v>1447</v>
      </c>
      <c r="F214" s="153" t="s">
        <v>601</v>
      </c>
      <c r="N214">
        <v>213</v>
      </c>
      <c r="O214" t="s">
        <v>1449</v>
      </c>
      <c r="P214">
        <v>55691</v>
      </c>
      <c r="Q214" t="s">
        <v>1030</v>
      </c>
      <c r="R214">
        <v>7.7000000000000008E-6</v>
      </c>
    </row>
    <row r="215" spans="1:18" x14ac:dyDescent="0.3">
      <c r="A215" s="151" t="s">
        <v>1451</v>
      </c>
      <c r="B215" s="85" t="s">
        <v>1452</v>
      </c>
      <c r="C215" s="85" t="s">
        <v>1453</v>
      </c>
      <c r="D215" s="85" t="s">
        <v>1372</v>
      </c>
      <c r="E215" s="152" t="s">
        <v>1447</v>
      </c>
      <c r="F215" s="153" t="s">
        <v>1374</v>
      </c>
      <c r="N215">
        <v>214</v>
      </c>
      <c r="O215" t="s">
        <v>1452</v>
      </c>
      <c r="P215">
        <v>55519</v>
      </c>
      <c r="Q215" t="s">
        <v>1372</v>
      </c>
      <c r="R215">
        <v>7.7000000000000008E-6</v>
      </c>
    </row>
    <row r="216" spans="1:18" x14ac:dyDescent="0.3">
      <c r="A216" s="151" t="s">
        <v>1454</v>
      </c>
      <c r="B216" s="85" t="s">
        <v>1455</v>
      </c>
      <c r="C216" s="85" t="s">
        <v>1456</v>
      </c>
      <c r="D216" s="85" t="s">
        <v>599</v>
      </c>
      <c r="E216" s="152" t="s">
        <v>1457</v>
      </c>
      <c r="F216" s="153" t="s">
        <v>614</v>
      </c>
      <c r="N216">
        <v>215</v>
      </c>
      <c r="O216" t="s">
        <v>1455</v>
      </c>
      <c r="P216">
        <v>55000</v>
      </c>
      <c r="Q216" t="s">
        <v>599</v>
      </c>
      <c r="R216">
        <v>7.6000000000000001E-6</v>
      </c>
    </row>
    <row r="217" spans="1:18" x14ac:dyDescent="0.3">
      <c r="A217" s="151" t="s">
        <v>1458</v>
      </c>
      <c r="B217" s="85" t="s">
        <v>1459</v>
      </c>
      <c r="C217" s="85" t="s">
        <v>1460</v>
      </c>
      <c r="D217" s="85" t="s">
        <v>1372</v>
      </c>
      <c r="E217" s="152" t="s">
        <v>1461</v>
      </c>
      <c r="F217" s="153" t="s">
        <v>1374</v>
      </c>
      <c r="N217">
        <v>216</v>
      </c>
      <c r="O217" t="s">
        <v>1459</v>
      </c>
      <c r="P217">
        <v>53883</v>
      </c>
      <c r="Q217" t="s">
        <v>1372</v>
      </c>
      <c r="R217">
        <v>7.5000000000000002E-6</v>
      </c>
    </row>
    <row r="218" spans="1:18" x14ac:dyDescent="0.3">
      <c r="A218" s="151" t="s">
        <v>1462</v>
      </c>
      <c r="B218" s="85" t="s">
        <v>1463</v>
      </c>
      <c r="C218" s="85" t="s">
        <v>1464</v>
      </c>
      <c r="D218" s="85" t="s">
        <v>1465</v>
      </c>
      <c r="E218" s="152" t="s">
        <v>1466</v>
      </c>
      <c r="F218" s="153" t="s">
        <v>1467</v>
      </c>
      <c r="N218">
        <v>217</v>
      </c>
      <c r="O218" t="s">
        <v>1463</v>
      </c>
      <c r="P218">
        <v>51547</v>
      </c>
      <c r="Q218" t="s">
        <v>1465</v>
      </c>
      <c r="R218">
        <v>7.0999999999999998E-6</v>
      </c>
    </row>
    <row r="219" spans="1:18" x14ac:dyDescent="0.3">
      <c r="A219" s="151" t="s">
        <v>1468</v>
      </c>
      <c r="B219" s="85" t="s">
        <v>1469</v>
      </c>
      <c r="C219" s="85" t="s">
        <v>1470</v>
      </c>
      <c r="D219" s="85" t="s">
        <v>1471</v>
      </c>
      <c r="E219" s="152" t="s">
        <v>1472</v>
      </c>
      <c r="F219" s="153" t="s">
        <v>628</v>
      </c>
      <c r="N219">
        <v>218</v>
      </c>
      <c r="O219" t="s">
        <v>1469</v>
      </c>
      <c r="P219">
        <v>48679</v>
      </c>
      <c r="Q219" t="s">
        <v>1471</v>
      </c>
      <c r="R219">
        <v>6.7000000000000002E-6</v>
      </c>
    </row>
    <row r="220" spans="1:18" x14ac:dyDescent="0.3">
      <c r="A220" s="151" t="s">
        <v>1473</v>
      </c>
      <c r="B220" s="85" t="s">
        <v>1474</v>
      </c>
      <c r="C220" s="85" t="s">
        <v>1475</v>
      </c>
      <c r="D220" s="85" t="s">
        <v>1476</v>
      </c>
      <c r="E220" s="152" t="s">
        <v>1477</v>
      </c>
      <c r="F220" s="153" t="s">
        <v>601</v>
      </c>
      <c r="N220">
        <v>219</v>
      </c>
      <c r="O220" t="s">
        <v>1474</v>
      </c>
      <c r="P220">
        <v>37429</v>
      </c>
      <c r="Q220" t="s">
        <v>1476</v>
      </c>
      <c r="R220">
        <v>5.2000000000000002E-6</v>
      </c>
    </row>
    <row r="221" spans="1:18" x14ac:dyDescent="0.3">
      <c r="A221" s="151" t="s">
        <v>1478</v>
      </c>
      <c r="B221" s="85" t="s">
        <v>1479</v>
      </c>
      <c r="C221" s="85" t="s">
        <v>1480</v>
      </c>
      <c r="D221" s="85" t="s">
        <v>905</v>
      </c>
      <c r="E221" s="152" t="s">
        <v>1481</v>
      </c>
      <c r="F221" s="153" t="s">
        <v>1482</v>
      </c>
      <c r="N221">
        <v>220</v>
      </c>
      <c r="O221" t="s">
        <v>1479</v>
      </c>
      <c r="P221">
        <v>37132</v>
      </c>
      <c r="Q221" t="s">
        <v>905</v>
      </c>
      <c r="R221">
        <v>5.1000000000000003E-6</v>
      </c>
    </row>
    <row r="222" spans="1:18" x14ac:dyDescent="0.3">
      <c r="A222" s="151" t="s">
        <v>1483</v>
      </c>
      <c r="B222" s="85" t="s">
        <v>1484</v>
      </c>
      <c r="C222" s="85" t="s">
        <v>1485</v>
      </c>
      <c r="D222" s="85" t="s">
        <v>905</v>
      </c>
      <c r="E222" s="152" t="s">
        <v>1481</v>
      </c>
      <c r="F222" s="153" t="s">
        <v>643</v>
      </c>
      <c r="N222">
        <v>221</v>
      </c>
      <c r="O222" t="s">
        <v>1484</v>
      </c>
      <c r="P222">
        <v>36950</v>
      </c>
      <c r="Q222" t="s">
        <v>905</v>
      </c>
      <c r="R222">
        <v>5.1000000000000003E-6</v>
      </c>
    </row>
    <row r="223" spans="1:18" x14ac:dyDescent="0.3">
      <c r="A223" s="151" t="s">
        <v>1486</v>
      </c>
      <c r="B223" s="85" t="s">
        <v>1487</v>
      </c>
      <c r="C223" s="85" t="s">
        <v>1488</v>
      </c>
      <c r="D223" s="85" t="s">
        <v>1350</v>
      </c>
      <c r="E223" s="152" t="s">
        <v>1489</v>
      </c>
      <c r="F223" s="153" t="s">
        <v>643</v>
      </c>
      <c r="N223">
        <v>222</v>
      </c>
      <c r="O223" t="s">
        <v>1487</v>
      </c>
      <c r="P223">
        <v>35742</v>
      </c>
      <c r="Q223" t="s">
        <v>1350</v>
      </c>
      <c r="R223">
        <v>4.8999999999999997E-6</v>
      </c>
    </row>
    <row r="224" spans="1:18" x14ac:dyDescent="0.3">
      <c r="A224" s="151" t="s">
        <v>1490</v>
      </c>
      <c r="B224" s="85" t="s">
        <v>1491</v>
      </c>
      <c r="C224" s="85" t="s">
        <v>1492</v>
      </c>
      <c r="D224" s="85" t="s">
        <v>663</v>
      </c>
      <c r="E224" s="152" t="s">
        <v>1493</v>
      </c>
      <c r="F224" s="153" t="s">
        <v>628</v>
      </c>
      <c r="N224">
        <v>223</v>
      </c>
      <c r="O224" t="s">
        <v>1491</v>
      </c>
      <c r="P224">
        <v>32789</v>
      </c>
      <c r="Q224" t="s">
        <v>663</v>
      </c>
      <c r="R224">
        <v>4.5000000000000001E-6</v>
      </c>
    </row>
    <row r="225" spans="1:18" x14ac:dyDescent="0.3">
      <c r="A225" s="151" t="s">
        <v>1494</v>
      </c>
      <c r="B225" s="85" t="s">
        <v>1495</v>
      </c>
      <c r="C225" s="85" t="s">
        <v>1496</v>
      </c>
      <c r="D225" s="85" t="s">
        <v>1497</v>
      </c>
      <c r="E225" s="152" t="s">
        <v>1498</v>
      </c>
      <c r="F225" s="153" t="s">
        <v>1356</v>
      </c>
      <c r="N225">
        <v>224</v>
      </c>
      <c r="O225" t="s">
        <v>1495</v>
      </c>
      <c r="P225">
        <v>31458</v>
      </c>
      <c r="Q225" t="s">
        <v>1497</v>
      </c>
      <c r="R225">
        <v>4.4000000000000002E-6</v>
      </c>
    </row>
    <row r="226" spans="1:18" x14ac:dyDescent="0.3">
      <c r="A226" s="151" t="s">
        <v>1499</v>
      </c>
      <c r="B226" s="85" t="s">
        <v>1500</v>
      </c>
      <c r="C226" s="85" t="s">
        <v>1501</v>
      </c>
      <c r="D226" s="85" t="s">
        <v>1408</v>
      </c>
      <c r="E226" s="152" t="s">
        <v>1502</v>
      </c>
      <c r="F226" s="153" t="s">
        <v>643</v>
      </c>
      <c r="N226">
        <v>225</v>
      </c>
      <c r="O226" t="s">
        <v>1500</v>
      </c>
      <c r="P226">
        <v>30001</v>
      </c>
      <c r="Q226" t="s">
        <v>1408</v>
      </c>
      <c r="R226">
        <v>4.0999999999999997E-6</v>
      </c>
    </row>
    <row r="227" spans="1:18" x14ac:dyDescent="0.3">
      <c r="A227" s="151" t="s">
        <v>1503</v>
      </c>
      <c r="B227" s="85" t="s">
        <v>1504</v>
      </c>
      <c r="C227" s="85" t="s">
        <v>1505</v>
      </c>
      <c r="D227" s="85" t="s">
        <v>686</v>
      </c>
      <c r="E227" s="152" t="s">
        <v>1506</v>
      </c>
      <c r="F227" s="153" t="s">
        <v>601</v>
      </c>
      <c r="N227">
        <v>226</v>
      </c>
      <c r="O227" t="s">
        <v>1504</v>
      </c>
      <c r="P227">
        <v>28875</v>
      </c>
      <c r="Q227" t="s">
        <v>686</v>
      </c>
      <c r="R227">
        <v>3.9999999999999998E-6</v>
      </c>
    </row>
    <row r="228" spans="1:18" x14ac:dyDescent="0.3">
      <c r="A228" s="151" t="s">
        <v>1507</v>
      </c>
      <c r="B228" s="85" t="s">
        <v>1508</v>
      </c>
      <c r="C228" s="85" t="s">
        <v>1509</v>
      </c>
      <c r="D228" s="85" t="s">
        <v>1510</v>
      </c>
      <c r="E228" s="152" t="s">
        <v>1511</v>
      </c>
      <c r="F228" s="153" t="s">
        <v>1512</v>
      </c>
      <c r="N228">
        <v>227</v>
      </c>
      <c r="O228" t="s">
        <v>1508</v>
      </c>
      <c r="P228">
        <v>28054</v>
      </c>
      <c r="Q228" t="s">
        <v>1510</v>
      </c>
      <c r="R228">
        <v>3.8999999999999999E-6</v>
      </c>
    </row>
    <row r="229" spans="1:18" x14ac:dyDescent="0.3">
      <c r="A229" s="151" t="s">
        <v>1513</v>
      </c>
      <c r="B229" s="85" t="s">
        <v>1514</v>
      </c>
      <c r="C229" s="85" t="s">
        <v>1515</v>
      </c>
      <c r="D229" s="85" t="s">
        <v>1291</v>
      </c>
      <c r="E229" s="152" t="s">
        <v>1516</v>
      </c>
      <c r="F229" s="153" t="s">
        <v>601</v>
      </c>
      <c r="N229">
        <v>228</v>
      </c>
      <c r="O229" t="s">
        <v>1514</v>
      </c>
      <c r="P229">
        <v>23296</v>
      </c>
      <c r="Q229" t="s">
        <v>1291</v>
      </c>
      <c r="R229">
        <v>3.1999999999999999E-6</v>
      </c>
    </row>
    <row r="230" spans="1:18" x14ac:dyDescent="0.3">
      <c r="A230" s="151" t="s">
        <v>1517</v>
      </c>
      <c r="B230" s="85" t="s">
        <v>1518</v>
      </c>
      <c r="C230" s="85" t="s">
        <v>1519</v>
      </c>
      <c r="D230" s="85" t="s">
        <v>681</v>
      </c>
      <c r="E230" s="152" t="s">
        <v>1520</v>
      </c>
      <c r="F230" s="153" t="s">
        <v>643</v>
      </c>
      <c r="N230">
        <v>229</v>
      </c>
      <c r="O230" t="s">
        <v>1518</v>
      </c>
      <c r="P230">
        <v>20901</v>
      </c>
      <c r="Q230" t="s">
        <v>681</v>
      </c>
      <c r="R230">
        <v>2.9000000000000002E-6</v>
      </c>
    </row>
    <row r="231" spans="1:18" x14ac:dyDescent="0.3">
      <c r="A231" s="151" t="s">
        <v>1521</v>
      </c>
      <c r="B231" s="85" t="s">
        <v>1522</v>
      </c>
      <c r="C231" s="85" t="s">
        <v>1523</v>
      </c>
      <c r="D231" s="85" t="s">
        <v>1524</v>
      </c>
      <c r="E231" s="152" t="s">
        <v>1525</v>
      </c>
      <c r="F231" s="153" t="s">
        <v>1165</v>
      </c>
      <c r="N231">
        <v>230</v>
      </c>
      <c r="O231" t="s">
        <v>1522</v>
      </c>
      <c r="P231">
        <v>14974</v>
      </c>
      <c r="Q231" t="s">
        <v>1524</v>
      </c>
      <c r="R231">
        <v>2.0999999999999998E-6</v>
      </c>
    </row>
    <row r="232" spans="1:18" x14ac:dyDescent="0.3">
      <c r="A232" s="151" t="s">
        <v>1526</v>
      </c>
      <c r="B232" s="85" t="s">
        <v>1527</v>
      </c>
      <c r="C232" s="85" t="s">
        <v>1528</v>
      </c>
      <c r="D232" s="85" t="s">
        <v>1529</v>
      </c>
      <c r="E232" s="152" t="s">
        <v>1530</v>
      </c>
      <c r="F232" s="153" t="s">
        <v>1298</v>
      </c>
      <c r="N232">
        <v>231</v>
      </c>
      <c r="O232" t="s">
        <v>1527</v>
      </c>
      <c r="P232">
        <v>13452</v>
      </c>
      <c r="Q232" t="s">
        <v>1529</v>
      </c>
      <c r="R232">
        <v>1.9E-6</v>
      </c>
    </row>
    <row r="233" spans="1:18" x14ac:dyDescent="0.3">
      <c r="A233" s="151" t="s">
        <v>1531</v>
      </c>
      <c r="B233" s="85" t="s">
        <v>1532</v>
      </c>
      <c r="C233" s="85" t="s">
        <v>1533</v>
      </c>
      <c r="D233" s="85" t="s">
        <v>681</v>
      </c>
      <c r="E233" s="152" t="s">
        <v>1534</v>
      </c>
      <c r="F233" s="153" t="s">
        <v>643</v>
      </c>
      <c r="N233">
        <v>232</v>
      </c>
      <c r="O233" t="s">
        <v>1532</v>
      </c>
      <c r="P233">
        <v>13135</v>
      </c>
      <c r="Q233" t="s">
        <v>681</v>
      </c>
      <c r="R233">
        <v>1.7999999999999999E-6</v>
      </c>
    </row>
    <row r="234" spans="1:18" x14ac:dyDescent="0.3">
      <c r="A234" s="151" t="s">
        <v>1535</v>
      </c>
      <c r="B234" s="85" t="s">
        <v>1536</v>
      </c>
      <c r="C234" s="85" t="s">
        <v>1537</v>
      </c>
      <c r="D234" s="85" t="s">
        <v>681</v>
      </c>
      <c r="E234" s="152" t="s">
        <v>1538</v>
      </c>
      <c r="F234" s="153" t="s">
        <v>643</v>
      </c>
      <c r="N234">
        <v>233</v>
      </c>
      <c r="O234" t="s">
        <v>1536</v>
      </c>
      <c r="P234">
        <v>11323</v>
      </c>
      <c r="Q234" t="s">
        <v>681</v>
      </c>
      <c r="R234">
        <v>1.5999999999999999E-6</v>
      </c>
    </row>
    <row r="235" spans="1:18" x14ac:dyDescent="0.3">
      <c r="A235" s="151" t="s">
        <v>1539</v>
      </c>
      <c r="B235" s="85" t="s">
        <v>1540</v>
      </c>
      <c r="C235" s="85" t="s">
        <v>1541</v>
      </c>
      <c r="D235" s="85" t="s">
        <v>1542</v>
      </c>
      <c r="E235" s="152" t="s">
        <v>1543</v>
      </c>
      <c r="F235" s="153" t="s">
        <v>1206</v>
      </c>
      <c r="N235">
        <v>234</v>
      </c>
      <c r="O235" t="s">
        <v>1540</v>
      </c>
      <c r="P235">
        <v>10084</v>
      </c>
      <c r="Q235" t="s">
        <v>1542</v>
      </c>
      <c r="R235">
        <v>1.3999999999999999E-6</v>
      </c>
    </row>
    <row r="236" spans="1:18" x14ac:dyDescent="0.3">
      <c r="A236" s="151" t="s">
        <v>1544</v>
      </c>
      <c r="B236" s="85" t="s">
        <v>1545</v>
      </c>
      <c r="C236" s="85" t="s">
        <v>1546</v>
      </c>
      <c r="D236" s="85" t="s">
        <v>1350</v>
      </c>
      <c r="E236" s="152" t="s">
        <v>1547</v>
      </c>
      <c r="F236" s="153" t="s">
        <v>643</v>
      </c>
      <c r="N236">
        <v>235</v>
      </c>
      <c r="O236" t="s">
        <v>1545</v>
      </c>
      <c r="P236">
        <v>9131</v>
      </c>
      <c r="Q236" t="s">
        <v>1350</v>
      </c>
      <c r="R236">
        <v>1.3E-6</v>
      </c>
    </row>
    <row r="237" spans="1:18" x14ac:dyDescent="0.3">
      <c r="A237" s="151" t="s">
        <v>1548</v>
      </c>
      <c r="B237" s="85" t="s">
        <v>1549</v>
      </c>
      <c r="C237" s="85" t="s">
        <v>1550</v>
      </c>
      <c r="D237" s="85" t="s">
        <v>1350</v>
      </c>
      <c r="E237" s="152" t="s">
        <v>1551</v>
      </c>
      <c r="F237" s="153" t="s">
        <v>643</v>
      </c>
      <c r="N237">
        <v>236</v>
      </c>
      <c r="O237" t="s">
        <v>1549</v>
      </c>
      <c r="P237">
        <v>6069</v>
      </c>
      <c r="Q237" t="s">
        <v>1350</v>
      </c>
      <c r="R237">
        <v>8.4E-7</v>
      </c>
    </row>
    <row r="238" spans="1:18" x14ac:dyDescent="0.3">
      <c r="A238" s="151" t="s">
        <v>1552</v>
      </c>
      <c r="B238" s="85" t="s">
        <v>1553</v>
      </c>
      <c r="C238" s="85" t="s">
        <v>1554</v>
      </c>
      <c r="D238" s="85" t="s">
        <v>1396</v>
      </c>
      <c r="E238" s="152" t="s">
        <v>1555</v>
      </c>
      <c r="F238" s="153" t="s">
        <v>1206</v>
      </c>
      <c r="N238">
        <v>237</v>
      </c>
      <c r="O238" t="s">
        <v>1553</v>
      </c>
      <c r="P238">
        <v>4922</v>
      </c>
      <c r="Q238" t="s">
        <v>1396</v>
      </c>
      <c r="R238">
        <v>6.7999999999999995E-7</v>
      </c>
    </row>
    <row r="239" spans="1:18" x14ac:dyDescent="0.3">
      <c r="A239" s="151" t="s">
        <v>1556</v>
      </c>
      <c r="B239" s="85" t="s">
        <v>1557</v>
      </c>
      <c r="C239" s="85" t="s">
        <v>1558</v>
      </c>
      <c r="D239" s="85" t="s">
        <v>599</v>
      </c>
      <c r="E239" s="152" t="s">
        <v>1559</v>
      </c>
      <c r="F239" s="153" t="s">
        <v>614</v>
      </c>
      <c r="N239">
        <v>238</v>
      </c>
      <c r="O239" t="s">
        <v>1557</v>
      </c>
      <c r="P239">
        <v>4000</v>
      </c>
      <c r="Q239" t="s">
        <v>599</v>
      </c>
      <c r="R239">
        <v>5.5000000000000003E-7</v>
      </c>
    </row>
    <row r="240" spans="1:18" x14ac:dyDescent="0.3">
      <c r="A240" s="151" t="s">
        <v>1560</v>
      </c>
      <c r="B240" s="85" t="s">
        <v>1561</v>
      </c>
      <c r="C240" s="85" t="s">
        <v>1562</v>
      </c>
      <c r="D240" s="85" t="s">
        <v>599</v>
      </c>
      <c r="E240" s="152" t="s">
        <v>1563</v>
      </c>
      <c r="F240" s="153" t="s">
        <v>614</v>
      </c>
      <c r="N240">
        <v>239</v>
      </c>
      <c r="O240" t="s">
        <v>1561</v>
      </c>
      <c r="P240">
        <v>3000</v>
      </c>
      <c r="Q240" t="s">
        <v>599</v>
      </c>
      <c r="R240">
        <v>4.0999999999999999E-7</v>
      </c>
    </row>
    <row r="241" spans="1:18" x14ac:dyDescent="0.3">
      <c r="A241" s="151" t="s">
        <v>1564</v>
      </c>
      <c r="B241" s="85" t="s">
        <v>1565</v>
      </c>
      <c r="C241" s="85" t="s">
        <v>1566</v>
      </c>
      <c r="D241" s="85" t="s">
        <v>641</v>
      </c>
      <c r="E241" s="152" t="s">
        <v>1567</v>
      </c>
      <c r="F241" s="153" t="s">
        <v>601</v>
      </c>
      <c r="N241">
        <v>240</v>
      </c>
      <c r="O241" t="s">
        <v>1565</v>
      </c>
      <c r="P241">
        <v>2562</v>
      </c>
      <c r="Q241" t="s">
        <v>641</v>
      </c>
      <c r="R241">
        <v>3.7E-7</v>
      </c>
    </row>
    <row r="242" spans="1:18" x14ac:dyDescent="0.3">
      <c r="A242" s="151" t="s">
        <v>1568</v>
      </c>
      <c r="B242" s="85" t="s">
        <v>1569</v>
      </c>
      <c r="C242" s="85" t="s">
        <v>1570</v>
      </c>
      <c r="D242" s="85" t="s">
        <v>1571</v>
      </c>
      <c r="E242" s="152" t="s">
        <v>1572</v>
      </c>
      <c r="F242" s="153" t="s">
        <v>1206</v>
      </c>
      <c r="N242">
        <v>241</v>
      </c>
      <c r="O242" t="s">
        <v>1569</v>
      </c>
      <c r="P242">
        <v>2302</v>
      </c>
      <c r="Q242" t="s">
        <v>1571</v>
      </c>
      <c r="R242">
        <v>3.2000000000000001E-7</v>
      </c>
    </row>
    <row r="243" spans="1:18" x14ac:dyDescent="0.3">
      <c r="A243" s="151" t="s">
        <v>1573</v>
      </c>
      <c r="B243" s="85" t="s">
        <v>1574</v>
      </c>
      <c r="C243" s="85" t="s">
        <v>1575</v>
      </c>
      <c r="D243" s="85" t="s">
        <v>1571</v>
      </c>
      <c r="E243" s="152" t="s">
        <v>1576</v>
      </c>
      <c r="F243" s="153" t="s">
        <v>1206</v>
      </c>
      <c r="N243">
        <v>242</v>
      </c>
      <c r="O243" t="s">
        <v>1574</v>
      </c>
      <c r="P243">
        <v>2072</v>
      </c>
      <c r="Q243" t="s">
        <v>1571</v>
      </c>
      <c r="R243">
        <v>2.8999999999999998E-7</v>
      </c>
    </row>
    <row r="244" spans="1:18" x14ac:dyDescent="0.3">
      <c r="A244" s="151" t="s">
        <v>1577</v>
      </c>
      <c r="B244" s="85" t="s">
        <v>1578</v>
      </c>
      <c r="C244" s="85" t="s">
        <v>1579</v>
      </c>
      <c r="D244" s="85" t="s">
        <v>1580</v>
      </c>
      <c r="E244" s="152" t="s">
        <v>1581</v>
      </c>
      <c r="F244" s="153" t="s">
        <v>1165</v>
      </c>
      <c r="N244">
        <v>243</v>
      </c>
      <c r="O244" t="s">
        <v>1578</v>
      </c>
      <c r="P244">
        <v>1613</v>
      </c>
      <c r="Q244" t="s">
        <v>1580</v>
      </c>
      <c r="R244">
        <v>2.2000000000000001E-7</v>
      </c>
    </row>
    <row r="245" spans="1:18" x14ac:dyDescent="0.3">
      <c r="A245" s="151" t="s">
        <v>1582</v>
      </c>
      <c r="B245" s="85" t="s">
        <v>1583</v>
      </c>
      <c r="C245" s="85" t="s">
        <v>1584</v>
      </c>
      <c r="D245" s="85" t="s">
        <v>1585</v>
      </c>
      <c r="E245" s="152" t="s">
        <v>1586</v>
      </c>
      <c r="F245" s="153" t="s">
        <v>1165</v>
      </c>
      <c r="N245">
        <v>244</v>
      </c>
      <c r="O245" t="s">
        <v>1583</v>
      </c>
      <c r="P245">
        <v>1411</v>
      </c>
      <c r="Q245" t="s">
        <v>1585</v>
      </c>
      <c r="R245">
        <v>1.9999999999999999E-7</v>
      </c>
    </row>
    <row r="246" spans="1:18" x14ac:dyDescent="0.3">
      <c r="A246" s="151" t="s">
        <v>1587</v>
      </c>
      <c r="B246" s="85" t="s">
        <v>1588</v>
      </c>
      <c r="C246" s="85" t="s">
        <v>1589</v>
      </c>
      <c r="D246" s="85" t="s">
        <v>1093</v>
      </c>
      <c r="E246" s="152" t="s">
        <v>1590</v>
      </c>
      <c r="F246" s="153" t="s">
        <v>601</v>
      </c>
      <c r="N246">
        <v>245</v>
      </c>
      <c r="O246" t="s">
        <v>1588</v>
      </c>
      <c r="P246">
        <v>839</v>
      </c>
      <c r="Q246" t="s">
        <v>1093</v>
      </c>
      <c r="R246">
        <v>1.1999999999999999E-7</v>
      </c>
    </row>
    <row r="247" spans="1:18" x14ac:dyDescent="0.3">
      <c r="A247" s="151" t="s">
        <v>1591</v>
      </c>
      <c r="B247" s="85" t="s">
        <v>1592</v>
      </c>
      <c r="C247" s="85" t="s">
        <v>1593</v>
      </c>
      <c r="D247" s="85" t="s">
        <v>1571</v>
      </c>
      <c r="E247" s="152" t="s">
        <v>1594</v>
      </c>
      <c r="F247" s="153" t="s">
        <v>1206</v>
      </c>
      <c r="N247">
        <v>246</v>
      </c>
      <c r="O247" t="s">
        <v>1592</v>
      </c>
      <c r="P247">
        <v>550</v>
      </c>
      <c r="Q247" t="s">
        <v>1571</v>
      </c>
      <c r="R247">
        <v>7.6000000000000006E-8</v>
      </c>
    </row>
    <row r="248" spans="1:18" x14ac:dyDescent="0.3">
      <c r="A248" s="154" t="s">
        <v>1595</v>
      </c>
      <c r="B248" s="155" t="s">
        <v>1596</v>
      </c>
      <c r="C248" s="155" t="s">
        <v>821</v>
      </c>
      <c r="D248" s="155" t="s">
        <v>1030</v>
      </c>
      <c r="E248" s="156" t="s">
        <v>1597</v>
      </c>
      <c r="F248" s="157" t="s">
        <v>601</v>
      </c>
      <c r="N248">
        <v>247</v>
      </c>
      <c r="O248" t="s">
        <v>1596</v>
      </c>
      <c r="P248">
        <v>56</v>
      </c>
      <c r="Q248" t="s">
        <v>1030</v>
      </c>
      <c r="R248">
        <v>7.6999999999999995E-9</v>
      </c>
    </row>
  </sheetData>
  <mergeCells count="2">
    <mergeCell ref="H1:L1"/>
    <mergeCell ref="H2:L14"/>
  </mergeCells>
  <pageMargins left="0.7" right="0.7" top="0.75" bottom="0.75" header="0.3" footer="0.3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3710-4DAD-4CF9-964C-F3AAC193C154}">
  <dimension ref="A1:S248"/>
  <sheetViews>
    <sheetView topLeftCell="C1" workbookViewId="0">
      <selection activeCell="F11" sqref="F11"/>
    </sheetView>
  </sheetViews>
  <sheetFormatPr defaultRowHeight="14.4" x14ac:dyDescent="0.3"/>
  <cols>
    <col min="1" max="1" width="6.21875" bestFit="1" customWidth="1"/>
    <col min="2" max="2" width="42.33203125" bestFit="1" customWidth="1"/>
    <col min="3" max="3" width="12.33203125" bestFit="1" customWidth="1"/>
    <col min="4" max="4" width="17.33203125" bestFit="1" customWidth="1"/>
    <col min="5" max="5" width="25.88671875" customWidth="1"/>
    <col min="6" max="6" width="26.5546875" bestFit="1" customWidth="1"/>
    <col min="14" max="14" width="7.44140625" bestFit="1" customWidth="1"/>
    <col min="15" max="15" width="26.21875" customWidth="1"/>
    <col min="16" max="16" width="25.88671875" customWidth="1"/>
    <col min="17" max="17" width="22.33203125" customWidth="1"/>
    <col min="18" max="18" width="23" bestFit="1" customWidth="1"/>
    <col min="19" max="19" width="26.5546875" bestFit="1" customWidth="1"/>
  </cols>
  <sheetData>
    <row r="1" spans="1:19" s="12" customFormat="1" ht="36.6" x14ac:dyDescent="0.35">
      <c r="A1" s="158" t="s">
        <v>577</v>
      </c>
      <c r="B1" s="159" t="s">
        <v>578</v>
      </c>
      <c r="C1" s="159" t="s">
        <v>579</v>
      </c>
      <c r="D1" s="159" t="s">
        <v>284</v>
      </c>
      <c r="E1" s="160" t="s">
        <v>580</v>
      </c>
      <c r="F1" s="161" t="s">
        <v>581</v>
      </c>
      <c r="H1" s="174" t="s">
        <v>1601</v>
      </c>
      <c r="I1" s="174"/>
      <c r="J1" s="174"/>
      <c r="K1" s="174"/>
      <c r="L1" s="174"/>
      <c r="N1" s="12" t="s">
        <v>577</v>
      </c>
      <c r="O1" s="12" t="s">
        <v>578</v>
      </c>
      <c r="P1" s="12" t="s">
        <v>579</v>
      </c>
      <c r="Q1" s="12" t="s">
        <v>284</v>
      </c>
      <c r="R1" s="12" t="s">
        <v>580</v>
      </c>
      <c r="S1" s="12" t="s">
        <v>581</v>
      </c>
    </row>
    <row r="2" spans="1:19" x14ac:dyDescent="0.3">
      <c r="A2" s="151" t="s">
        <v>582</v>
      </c>
      <c r="B2" s="85" t="s">
        <v>583</v>
      </c>
      <c r="C2" s="85" t="s">
        <v>584</v>
      </c>
      <c r="D2" s="85" t="s">
        <v>585</v>
      </c>
      <c r="E2" s="152" t="s">
        <v>586</v>
      </c>
      <c r="F2" s="153" t="s">
        <v>587</v>
      </c>
      <c r="H2" s="175" t="s">
        <v>1607</v>
      </c>
      <c r="I2" s="175"/>
      <c r="J2" s="175"/>
      <c r="K2" s="175"/>
      <c r="L2" s="175"/>
      <c r="N2">
        <v>1</v>
      </c>
      <c r="O2" t="s">
        <v>583</v>
      </c>
      <c r="P2">
        <v>1368570000</v>
      </c>
      <c r="Q2" s="162">
        <v>42069</v>
      </c>
      <c r="R2">
        <v>0.189</v>
      </c>
      <c r="S2" t="s">
        <v>587</v>
      </c>
    </row>
    <row r="3" spans="1:19" x14ac:dyDescent="0.3">
      <c r="A3" s="151" t="s">
        <v>588</v>
      </c>
      <c r="B3" s="85" t="s">
        <v>589</v>
      </c>
      <c r="C3" s="85" t="s">
        <v>590</v>
      </c>
      <c r="D3" s="85" t="s">
        <v>585</v>
      </c>
      <c r="E3" s="152" t="s">
        <v>591</v>
      </c>
      <c r="F3" s="153" t="s">
        <v>587</v>
      </c>
      <c r="H3" s="175"/>
      <c r="I3" s="175"/>
      <c r="J3" s="175"/>
      <c r="K3" s="175"/>
      <c r="L3" s="175"/>
      <c r="N3">
        <v>2</v>
      </c>
      <c r="O3" t="s">
        <v>589</v>
      </c>
      <c r="P3">
        <v>1267830000</v>
      </c>
      <c r="Q3" s="162">
        <v>42069</v>
      </c>
      <c r="R3">
        <v>0.17499999999999999</v>
      </c>
      <c r="S3" t="s">
        <v>587</v>
      </c>
    </row>
    <row r="4" spans="1:19" x14ac:dyDescent="0.3">
      <c r="A4" s="151" t="s">
        <v>592</v>
      </c>
      <c r="B4" s="85" t="s">
        <v>593</v>
      </c>
      <c r="C4" s="85" t="s">
        <v>594</v>
      </c>
      <c r="D4" s="85" t="s">
        <v>585</v>
      </c>
      <c r="E4" s="152" t="s">
        <v>595</v>
      </c>
      <c r="F4" s="153" t="s">
        <v>587</v>
      </c>
      <c r="H4" s="175"/>
      <c r="I4" s="175"/>
      <c r="J4" s="175"/>
      <c r="K4" s="175"/>
      <c r="L4" s="175"/>
      <c r="N4">
        <v>3</v>
      </c>
      <c r="O4" t="s">
        <v>593</v>
      </c>
      <c r="P4">
        <v>320529000</v>
      </c>
      <c r="Q4" s="162">
        <v>42069</v>
      </c>
      <c r="R4">
        <v>4.4299999999999999E-2</v>
      </c>
      <c r="S4" t="s">
        <v>587</v>
      </c>
    </row>
    <row r="5" spans="1:19" x14ac:dyDescent="0.3">
      <c r="A5" s="151" t="s">
        <v>596</v>
      </c>
      <c r="B5" s="85" t="s">
        <v>597</v>
      </c>
      <c r="C5" s="85" t="s">
        <v>598</v>
      </c>
      <c r="D5" s="85" t="s">
        <v>599</v>
      </c>
      <c r="E5" s="152" t="s">
        <v>600</v>
      </c>
      <c r="F5" s="153" t="s">
        <v>601</v>
      </c>
      <c r="H5" s="175"/>
      <c r="I5" s="175"/>
      <c r="J5" s="175"/>
      <c r="K5" s="175"/>
      <c r="L5" s="175"/>
      <c r="N5">
        <v>4</v>
      </c>
      <c r="O5" t="s">
        <v>597</v>
      </c>
      <c r="P5">
        <v>255461700</v>
      </c>
      <c r="Q5" s="162">
        <v>42186</v>
      </c>
      <c r="R5">
        <v>3.5299999999999998E-2</v>
      </c>
      <c r="S5" t="s">
        <v>601</v>
      </c>
    </row>
    <row r="6" spans="1:19" x14ac:dyDescent="0.3">
      <c r="A6" s="151" t="s">
        <v>602</v>
      </c>
      <c r="B6" s="85" t="s">
        <v>603</v>
      </c>
      <c r="C6" s="85" t="s">
        <v>604</v>
      </c>
      <c r="D6" s="85" t="s">
        <v>585</v>
      </c>
      <c r="E6" s="152" t="s">
        <v>605</v>
      </c>
      <c r="F6" s="153" t="s">
        <v>587</v>
      </c>
      <c r="H6" s="175"/>
      <c r="I6" s="175"/>
      <c r="J6" s="175"/>
      <c r="K6" s="175"/>
      <c r="L6" s="175"/>
      <c r="N6">
        <v>5</v>
      </c>
      <c r="O6" t="s">
        <v>603</v>
      </c>
      <c r="P6">
        <v>203975000</v>
      </c>
      <c r="Q6" s="162">
        <v>42069</v>
      </c>
      <c r="R6">
        <v>2.8199999999999999E-2</v>
      </c>
      <c r="S6" t="s">
        <v>587</v>
      </c>
    </row>
    <row r="7" spans="1:19" x14ac:dyDescent="0.3">
      <c r="A7" s="151" t="s">
        <v>606</v>
      </c>
      <c r="B7" s="85" t="s">
        <v>607</v>
      </c>
      <c r="C7" s="85" t="s">
        <v>608</v>
      </c>
      <c r="D7" s="85" t="s">
        <v>585</v>
      </c>
      <c r="E7" s="152" t="s">
        <v>609</v>
      </c>
      <c r="F7" s="153" t="s">
        <v>587</v>
      </c>
      <c r="H7" s="175"/>
      <c r="I7" s="175"/>
      <c r="J7" s="175"/>
      <c r="K7" s="175"/>
      <c r="L7" s="175"/>
      <c r="N7">
        <v>6</v>
      </c>
      <c r="O7" t="s">
        <v>607</v>
      </c>
      <c r="P7">
        <v>189150000</v>
      </c>
      <c r="Q7" s="162">
        <v>42069</v>
      </c>
      <c r="R7">
        <v>2.6200000000000001E-2</v>
      </c>
      <c r="S7" t="s">
        <v>587</v>
      </c>
    </row>
    <row r="8" spans="1:19" x14ac:dyDescent="0.3">
      <c r="A8" s="151" t="s">
        <v>610</v>
      </c>
      <c r="B8" s="85" t="s">
        <v>611</v>
      </c>
      <c r="C8" s="85" t="s">
        <v>612</v>
      </c>
      <c r="D8" s="85" t="s">
        <v>599</v>
      </c>
      <c r="E8" s="152" t="s">
        <v>613</v>
      </c>
      <c r="F8" s="153" t="s">
        <v>614</v>
      </c>
      <c r="H8" s="175"/>
      <c r="I8" s="175"/>
      <c r="J8" s="175"/>
      <c r="K8" s="175"/>
      <c r="L8" s="175"/>
      <c r="N8">
        <v>7</v>
      </c>
      <c r="O8" t="s">
        <v>611</v>
      </c>
      <c r="P8">
        <v>183523000</v>
      </c>
      <c r="Q8" s="162">
        <v>42186</v>
      </c>
      <c r="R8">
        <v>2.5399999999999999E-2</v>
      </c>
      <c r="S8" t="s">
        <v>614</v>
      </c>
    </row>
    <row r="9" spans="1:19" x14ac:dyDescent="0.3">
      <c r="A9" s="151" t="s">
        <v>615</v>
      </c>
      <c r="B9" s="85" t="s">
        <v>616</v>
      </c>
      <c r="C9" s="85" t="s">
        <v>617</v>
      </c>
      <c r="D9" s="85" t="s">
        <v>585</v>
      </c>
      <c r="E9" s="152" t="s">
        <v>618</v>
      </c>
      <c r="F9" s="153" t="s">
        <v>587</v>
      </c>
      <c r="H9" s="175"/>
      <c r="I9" s="175"/>
      <c r="J9" s="175"/>
      <c r="K9" s="175"/>
      <c r="L9" s="175"/>
      <c r="N9">
        <v>8</v>
      </c>
      <c r="O9" t="s">
        <v>616</v>
      </c>
      <c r="P9">
        <v>157941000</v>
      </c>
      <c r="Q9" s="162">
        <v>42069</v>
      </c>
      <c r="R9">
        <v>2.18E-2</v>
      </c>
      <c r="S9" t="s">
        <v>587</v>
      </c>
    </row>
    <row r="10" spans="1:19" x14ac:dyDescent="0.3">
      <c r="A10" s="151" t="s">
        <v>619</v>
      </c>
      <c r="B10" s="85" t="s">
        <v>501</v>
      </c>
      <c r="C10" s="85" t="s">
        <v>620</v>
      </c>
      <c r="D10" s="85" t="s">
        <v>621</v>
      </c>
      <c r="E10" s="152" t="s">
        <v>622</v>
      </c>
      <c r="F10" s="153" t="s">
        <v>601</v>
      </c>
      <c r="H10" s="175"/>
      <c r="I10" s="175"/>
      <c r="J10" s="175"/>
      <c r="K10" s="175"/>
      <c r="L10" s="175"/>
      <c r="N10">
        <v>9</v>
      </c>
      <c r="O10" t="s">
        <v>501</v>
      </c>
      <c r="P10">
        <v>146270033</v>
      </c>
      <c r="Q10" s="162">
        <v>42005</v>
      </c>
      <c r="R10">
        <v>2.0199999999999999E-2</v>
      </c>
      <c r="S10" t="s">
        <v>601</v>
      </c>
    </row>
    <row r="11" spans="1:19" x14ac:dyDescent="0.3">
      <c r="A11" s="151" t="s">
        <v>623</v>
      </c>
      <c r="B11" s="85" t="s">
        <v>624</v>
      </c>
      <c r="C11" s="85" t="s">
        <v>625</v>
      </c>
      <c r="D11" s="85" t="s">
        <v>626</v>
      </c>
      <c r="E11" s="152" t="s">
        <v>627</v>
      </c>
      <c r="F11" s="153" t="s">
        <v>628</v>
      </c>
      <c r="H11" s="175"/>
      <c r="I11" s="175"/>
      <c r="J11" s="175"/>
      <c r="K11" s="175"/>
      <c r="L11" s="175"/>
      <c r="N11">
        <v>10</v>
      </c>
      <c r="O11" t="s">
        <v>624</v>
      </c>
      <c r="P11">
        <v>126970000</v>
      </c>
      <c r="Q11" s="162">
        <v>42036</v>
      </c>
      <c r="R11">
        <v>1.7600000000000001E-2</v>
      </c>
      <c r="S11" t="s">
        <v>628</v>
      </c>
    </row>
    <row r="12" spans="1:19" x14ac:dyDescent="0.3">
      <c r="A12" s="151" t="s">
        <v>629</v>
      </c>
      <c r="B12" s="85" t="s">
        <v>630</v>
      </c>
      <c r="C12" s="85" t="s">
        <v>631</v>
      </c>
      <c r="D12" s="85" t="s">
        <v>599</v>
      </c>
      <c r="E12" s="152" t="s">
        <v>632</v>
      </c>
      <c r="F12" s="153" t="s">
        <v>633</v>
      </c>
      <c r="H12" s="175"/>
      <c r="I12" s="175"/>
      <c r="J12" s="175"/>
      <c r="K12" s="175"/>
      <c r="L12" s="175"/>
      <c r="N12">
        <v>11</v>
      </c>
      <c r="O12" t="s">
        <v>630</v>
      </c>
      <c r="P12">
        <v>121005815</v>
      </c>
      <c r="Q12" s="162">
        <v>42186</v>
      </c>
      <c r="R12">
        <v>1.67E-2</v>
      </c>
      <c r="S12" t="s">
        <v>633</v>
      </c>
    </row>
    <row r="13" spans="1:19" x14ac:dyDescent="0.3">
      <c r="A13" s="151" t="s">
        <v>634</v>
      </c>
      <c r="B13" s="85" t="s">
        <v>635</v>
      </c>
      <c r="C13" s="85" t="s">
        <v>636</v>
      </c>
      <c r="D13" s="85" t="s">
        <v>585</v>
      </c>
      <c r="E13" s="152" t="s">
        <v>637</v>
      </c>
      <c r="F13" s="153" t="s">
        <v>587</v>
      </c>
      <c r="H13" s="175"/>
      <c r="I13" s="175"/>
      <c r="J13" s="175"/>
      <c r="K13" s="175"/>
      <c r="L13" s="175"/>
      <c r="N13">
        <v>12</v>
      </c>
      <c r="O13" t="s">
        <v>635</v>
      </c>
      <c r="P13">
        <v>101098400</v>
      </c>
      <c r="Q13" s="162">
        <v>42069</v>
      </c>
      <c r="R13">
        <v>1.4E-2</v>
      </c>
      <c r="S13" t="s">
        <v>587</v>
      </c>
    </row>
    <row r="14" spans="1:19" x14ac:dyDescent="0.3">
      <c r="A14" s="151" t="s">
        <v>638</v>
      </c>
      <c r="B14" s="85" t="s">
        <v>639</v>
      </c>
      <c r="C14" s="85" t="s">
        <v>640</v>
      </c>
      <c r="D14" s="85" t="s">
        <v>641</v>
      </c>
      <c r="E14" s="152" t="s">
        <v>642</v>
      </c>
      <c r="F14" s="153" t="s">
        <v>643</v>
      </c>
      <c r="H14" s="175"/>
      <c r="I14" s="175"/>
      <c r="J14" s="175"/>
      <c r="K14" s="175"/>
      <c r="L14" s="175"/>
      <c r="N14">
        <v>13</v>
      </c>
      <c r="O14" t="s">
        <v>639</v>
      </c>
      <c r="P14">
        <v>90730000</v>
      </c>
      <c r="Q14" s="162">
        <v>41821</v>
      </c>
      <c r="R14">
        <v>1.26E-2</v>
      </c>
      <c r="S14" t="s">
        <v>643</v>
      </c>
    </row>
    <row r="15" spans="1:19" x14ac:dyDescent="0.3">
      <c r="A15" s="151" t="s">
        <v>644</v>
      </c>
      <c r="B15" s="85" t="s">
        <v>645</v>
      </c>
      <c r="C15" s="85" t="s">
        <v>646</v>
      </c>
      <c r="D15" s="85" t="s">
        <v>599</v>
      </c>
      <c r="E15" s="152" t="s">
        <v>647</v>
      </c>
      <c r="F15" s="153" t="s">
        <v>633</v>
      </c>
      <c r="N15">
        <v>14</v>
      </c>
      <c r="O15" t="s">
        <v>645</v>
      </c>
      <c r="P15">
        <v>90076012</v>
      </c>
      <c r="Q15" s="162">
        <v>42186</v>
      </c>
      <c r="R15">
        <v>1.2500000000000001E-2</v>
      </c>
      <c r="S15" t="s">
        <v>633</v>
      </c>
    </row>
    <row r="16" spans="1:19" x14ac:dyDescent="0.3">
      <c r="A16" s="151" t="s">
        <v>648</v>
      </c>
      <c r="B16" s="85" t="s">
        <v>649</v>
      </c>
      <c r="C16" s="85" t="s">
        <v>650</v>
      </c>
      <c r="D16" s="85" t="s">
        <v>585</v>
      </c>
      <c r="E16" s="152" t="s">
        <v>651</v>
      </c>
      <c r="F16" s="153" t="s">
        <v>587</v>
      </c>
      <c r="N16">
        <v>15</v>
      </c>
      <c r="O16" t="s">
        <v>649</v>
      </c>
      <c r="P16">
        <v>88123300</v>
      </c>
      <c r="Q16" s="162">
        <v>42069</v>
      </c>
      <c r="R16">
        <v>1.2200000000000001E-2</v>
      </c>
      <c r="S16" t="s">
        <v>587</v>
      </c>
    </row>
    <row r="17" spans="1:19" x14ac:dyDescent="0.3">
      <c r="A17" s="151" t="s">
        <v>652</v>
      </c>
      <c r="B17" s="85" t="s">
        <v>491</v>
      </c>
      <c r="C17" s="85" t="s">
        <v>653</v>
      </c>
      <c r="D17" s="85" t="s">
        <v>654</v>
      </c>
      <c r="E17" s="152" t="s">
        <v>655</v>
      </c>
      <c r="F17" s="153" t="s">
        <v>601</v>
      </c>
      <c r="N17">
        <v>16</v>
      </c>
      <c r="O17" t="s">
        <v>491</v>
      </c>
      <c r="P17">
        <v>80925000</v>
      </c>
      <c r="Q17" s="162">
        <v>41820</v>
      </c>
      <c r="R17">
        <v>1.12E-2</v>
      </c>
      <c r="S17" t="s">
        <v>601</v>
      </c>
    </row>
    <row r="18" spans="1:19" x14ac:dyDescent="0.3">
      <c r="A18" s="151" t="s">
        <v>656</v>
      </c>
      <c r="B18" s="85" t="s">
        <v>657</v>
      </c>
      <c r="C18" s="85" t="s">
        <v>658</v>
      </c>
      <c r="D18" s="85" t="s">
        <v>585</v>
      </c>
      <c r="E18" s="152" t="s">
        <v>659</v>
      </c>
      <c r="F18" s="153" t="s">
        <v>587</v>
      </c>
      <c r="N18">
        <v>17</v>
      </c>
      <c r="O18" t="s">
        <v>657</v>
      </c>
      <c r="P18">
        <v>78165200</v>
      </c>
      <c r="Q18" s="162">
        <v>42069</v>
      </c>
      <c r="R18">
        <v>1.0800000000000001E-2</v>
      </c>
      <c r="S18" t="s">
        <v>587</v>
      </c>
    </row>
    <row r="19" spans="1:19" x14ac:dyDescent="0.3">
      <c r="A19" s="151" t="s">
        <v>660</v>
      </c>
      <c r="B19" s="85" t="s">
        <v>661</v>
      </c>
      <c r="C19" s="85" t="s">
        <v>662</v>
      </c>
      <c r="D19" s="85" t="s">
        <v>663</v>
      </c>
      <c r="E19" s="152" t="s">
        <v>664</v>
      </c>
      <c r="F19" s="153" t="s">
        <v>643</v>
      </c>
      <c r="N19">
        <v>18</v>
      </c>
      <c r="O19" t="s">
        <v>661</v>
      </c>
      <c r="P19">
        <v>77695904</v>
      </c>
      <c r="Q19" s="162">
        <v>42004</v>
      </c>
      <c r="R19">
        <v>1.0699999999999999E-2</v>
      </c>
      <c r="S19" t="s">
        <v>643</v>
      </c>
    </row>
    <row r="20" spans="1:19" x14ac:dyDescent="0.3">
      <c r="A20" s="151" t="s">
        <v>665</v>
      </c>
      <c r="B20" s="85" t="s">
        <v>666</v>
      </c>
      <c r="C20" s="85" t="s">
        <v>667</v>
      </c>
      <c r="D20" s="85" t="s">
        <v>599</v>
      </c>
      <c r="E20" s="152" t="s">
        <v>668</v>
      </c>
      <c r="F20" s="153" t="s">
        <v>614</v>
      </c>
      <c r="N20">
        <v>19</v>
      </c>
      <c r="O20" t="s">
        <v>666</v>
      </c>
      <c r="P20">
        <v>71246000</v>
      </c>
      <c r="Q20" s="162">
        <v>42186</v>
      </c>
      <c r="R20">
        <v>9.9000000000000008E-3</v>
      </c>
      <c r="S20" t="s">
        <v>614</v>
      </c>
    </row>
    <row r="21" spans="1:19" x14ac:dyDescent="0.3">
      <c r="A21" s="151" t="s">
        <v>669</v>
      </c>
      <c r="B21" s="85" t="s">
        <v>670</v>
      </c>
      <c r="C21" s="85" t="s">
        <v>671</v>
      </c>
      <c r="D21" s="85" t="s">
        <v>626</v>
      </c>
      <c r="E21" s="152" t="s">
        <v>672</v>
      </c>
      <c r="F21" s="153" t="s">
        <v>628</v>
      </c>
      <c r="N21">
        <v>20</v>
      </c>
      <c r="O21" t="s">
        <v>670</v>
      </c>
      <c r="P21">
        <v>66104000</v>
      </c>
      <c r="Q21" s="162">
        <v>42036</v>
      </c>
      <c r="R21">
        <v>9.1000000000000004E-3</v>
      </c>
      <c r="S21" t="s">
        <v>628</v>
      </c>
    </row>
    <row r="22" spans="1:19" x14ac:dyDescent="0.3">
      <c r="A22" s="151" t="s">
        <v>673</v>
      </c>
      <c r="B22" s="85" t="s">
        <v>674</v>
      </c>
      <c r="C22" s="85" t="s">
        <v>675</v>
      </c>
      <c r="D22" s="85" t="s">
        <v>641</v>
      </c>
      <c r="E22" s="152" t="s">
        <v>676</v>
      </c>
      <c r="F22" s="153" t="s">
        <v>677</v>
      </c>
      <c r="N22">
        <v>21</v>
      </c>
      <c r="O22" t="s">
        <v>674</v>
      </c>
      <c r="P22">
        <v>64871000</v>
      </c>
      <c r="Q22" s="162">
        <v>41821</v>
      </c>
      <c r="R22">
        <v>8.9999999999999993E-3</v>
      </c>
      <c r="S22" t="s">
        <v>677</v>
      </c>
    </row>
    <row r="23" spans="1:19" x14ac:dyDescent="0.3">
      <c r="A23" s="151" t="s">
        <v>678</v>
      </c>
      <c r="B23" s="85" t="s">
        <v>679</v>
      </c>
      <c r="C23" s="85" t="s">
        <v>680</v>
      </c>
      <c r="D23" s="85" t="s">
        <v>681</v>
      </c>
      <c r="E23" s="152" t="s">
        <v>682</v>
      </c>
      <c r="F23" s="153" t="s">
        <v>643</v>
      </c>
      <c r="N23">
        <v>22</v>
      </c>
      <c r="O23" t="s">
        <v>679</v>
      </c>
      <c r="P23">
        <v>64105654</v>
      </c>
      <c r="Q23" s="162">
        <v>41456</v>
      </c>
      <c r="R23">
        <v>8.8999999999999999E-3</v>
      </c>
      <c r="S23" t="s">
        <v>643</v>
      </c>
    </row>
    <row r="24" spans="1:19" x14ac:dyDescent="0.3">
      <c r="A24" s="151" t="s">
        <v>683</v>
      </c>
      <c r="B24" s="85" t="s">
        <v>684</v>
      </c>
      <c r="C24" s="85" t="s">
        <v>685</v>
      </c>
      <c r="D24" s="85" t="s">
        <v>686</v>
      </c>
      <c r="E24" s="152" t="s">
        <v>687</v>
      </c>
      <c r="F24" s="153" t="s">
        <v>628</v>
      </c>
      <c r="N24">
        <v>23</v>
      </c>
      <c r="O24" t="s">
        <v>684</v>
      </c>
      <c r="P24">
        <v>60782309</v>
      </c>
      <c r="Q24" s="162">
        <v>41912</v>
      </c>
      <c r="R24">
        <v>8.3999999999999995E-3</v>
      </c>
      <c r="S24" t="s">
        <v>628</v>
      </c>
    </row>
    <row r="25" spans="1:19" x14ac:dyDescent="0.3">
      <c r="A25" s="151" t="s">
        <v>688</v>
      </c>
      <c r="B25" s="85" t="s">
        <v>689</v>
      </c>
      <c r="C25" s="85" t="s">
        <v>690</v>
      </c>
      <c r="D25" s="85" t="s">
        <v>641</v>
      </c>
      <c r="E25" s="152" t="s">
        <v>691</v>
      </c>
      <c r="F25" s="153" t="s">
        <v>601</v>
      </c>
      <c r="N25">
        <v>24</v>
      </c>
      <c r="O25" t="s">
        <v>689</v>
      </c>
      <c r="P25">
        <v>54002000</v>
      </c>
      <c r="Q25" s="162">
        <v>41821</v>
      </c>
      <c r="R25">
        <v>7.4999999999999997E-3</v>
      </c>
      <c r="S25" t="s">
        <v>601</v>
      </c>
    </row>
    <row r="26" spans="1:19" x14ac:dyDescent="0.3">
      <c r="A26" s="151" t="s">
        <v>692</v>
      </c>
      <c r="B26" s="85" t="s">
        <v>693</v>
      </c>
      <c r="C26" s="85" t="s">
        <v>694</v>
      </c>
      <c r="D26" s="85" t="s">
        <v>695</v>
      </c>
      <c r="E26" s="152" t="s">
        <v>696</v>
      </c>
      <c r="F26" s="153" t="s">
        <v>697</v>
      </c>
      <c r="N26">
        <v>25</v>
      </c>
      <c r="O26" t="s">
        <v>693</v>
      </c>
      <c r="P26">
        <v>51419420</v>
      </c>
      <c r="Q26" s="162">
        <v>41727</v>
      </c>
      <c r="R26">
        <v>7.1000000000000004E-3</v>
      </c>
      <c r="S26" t="s">
        <v>697</v>
      </c>
    </row>
    <row r="27" spans="1:19" x14ac:dyDescent="0.3">
      <c r="A27" s="151" t="s">
        <v>698</v>
      </c>
      <c r="B27" s="85" t="s">
        <v>699</v>
      </c>
      <c r="C27" s="85" t="s">
        <v>700</v>
      </c>
      <c r="D27" s="85" t="s">
        <v>621</v>
      </c>
      <c r="E27" s="152" t="s">
        <v>696</v>
      </c>
      <c r="F27" s="153" t="s">
        <v>633</v>
      </c>
      <c r="N27">
        <v>26</v>
      </c>
      <c r="O27" t="s">
        <v>699</v>
      </c>
      <c r="P27">
        <v>51342881</v>
      </c>
      <c r="Q27" s="162">
        <v>42005</v>
      </c>
      <c r="R27">
        <v>7.1000000000000004E-3</v>
      </c>
      <c r="S27" t="s">
        <v>633</v>
      </c>
    </row>
    <row r="28" spans="1:19" x14ac:dyDescent="0.3">
      <c r="A28" s="151" t="s">
        <v>701</v>
      </c>
      <c r="B28" s="85" t="s">
        <v>702</v>
      </c>
      <c r="C28" s="85" t="s">
        <v>703</v>
      </c>
      <c r="D28" s="85" t="s">
        <v>585</v>
      </c>
      <c r="E28" s="152" t="s">
        <v>704</v>
      </c>
      <c r="F28" s="153" t="s">
        <v>587</v>
      </c>
      <c r="N28">
        <v>27</v>
      </c>
      <c r="O28" t="s">
        <v>702</v>
      </c>
      <c r="P28">
        <v>48025400</v>
      </c>
      <c r="Q28" s="162">
        <v>42069</v>
      </c>
      <c r="R28">
        <v>6.6400000000000001E-3</v>
      </c>
      <c r="S28" t="s">
        <v>587</v>
      </c>
    </row>
    <row r="29" spans="1:19" x14ac:dyDescent="0.3">
      <c r="A29" s="151" t="s">
        <v>705</v>
      </c>
      <c r="B29" s="85" t="s">
        <v>706</v>
      </c>
      <c r="C29" s="85" t="s">
        <v>707</v>
      </c>
      <c r="D29" s="85" t="s">
        <v>641</v>
      </c>
      <c r="E29" s="152" t="s">
        <v>708</v>
      </c>
      <c r="F29" s="153" t="s">
        <v>709</v>
      </c>
      <c r="N29">
        <v>28</v>
      </c>
      <c r="O29" t="s">
        <v>706</v>
      </c>
      <c r="P29">
        <v>47421786</v>
      </c>
      <c r="Q29" s="162">
        <v>41821</v>
      </c>
      <c r="R29">
        <v>6.6E-3</v>
      </c>
      <c r="S29" t="s">
        <v>709</v>
      </c>
    </row>
    <row r="30" spans="1:19" x14ac:dyDescent="0.3">
      <c r="A30" s="151" t="s">
        <v>710</v>
      </c>
      <c r="B30" s="85" t="s">
        <v>711</v>
      </c>
      <c r="C30" s="85" t="s">
        <v>712</v>
      </c>
      <c r="D30" s="85" t="s">
        <v>599</v>
      </c>
      <c r="E30" s="152" t="s">
        <v>713</v>
      </c>
      <c r="F30" s="153" t="s">
        <v>614</v>
      </c>
      <c r="N30">
        <v>29</v>
      </c>
      <c r="O30" t="s">
        <v>711</v>
      </c>
      <c r="P30">
        <v>46749000</v>
      </c>
      <c r="Q30" s="162">
        <v>42186</v>
      </c>
      <c r="R30">
        <v>6.4999999999999997E-3</v>
      </c>
      <c r="S30" t="s">
        <v>614</v>
      </c>
    </row>
    <row r="31" spans="1:19" x14ac:dyDescent="0.3">
      <c r="A31" s="151" t="s">
        <v>714</v>
      </c>
      <c r="B31" s="85" t="s">
        <v>715</v>
      </c>
      <c r="C31" s="85" t="s">
        <v>716</v>
      </c>
      <c r="D31" s="85" t="s">
        <v>641</v>
      </c>
      <c r="E31" s="152" t="s">
        <v>717</v>
      </c>
      <c r="F31" s="153" t="s">
        <v>601</v>
      </c>
      <c r="N31">
        <v>30</v>
      </c>
      <c r="O31" t="s">
        <v>715</v>
      </c>
      <c r="P31">
        <v>46464053</v>
      </c>
      <c r="Q31" s="162">
        <v>41821</v>
      </c>
      <c r="R31">
        <v>6.4000000000000003E-3</v>
      </c>
      <c r="S31" t="s">
        <v>601</v>
      </c>
    </row>
    <row r="32" spans="1:19" x14ac:dyDescent="0.3">
      <c r="A32" s="151" t="s">
        <v>718</v>
      </c>
      <c r="B32" s="85" t="s">
        <v>719</v>
      </c>
      <c r="C32" s="85" t="s">
        <v>720</v>
      </c>
      <c r="D32" s="85" t="s">
        <v>599</v>
      </c>
      <c r="E32" s="152" t="s">
        <v>721</v>
      </c>
      <c r="F32" s="153" t="s">
        <v>677</v>
      </c>
      <c r="N32">
        <v>31</v>
      </c>
      <c r="O32" t="s">
        <v>719</v>
      </c>
      <c r="P32">
        <v>43131966</v>
      </c>
      <c r="Q32" s="162">
        <v>42186</v>
      </c>
      <c r="R32">
        <v>6.0000000000000001E-3</v>
      </c>
      <c r="S32" t="s">
        <v>677</v>
      </c>
    </row>
    <row r="33" spans="1:19" x14ac:dyDescent="0.3">
      <c r="A33" s="151" t="s">
        <v>722</v>
      </c>
      <c r="B33" s="85" t="s">
        <v>723</v>
      </c>
      <c r="C33" s="85" t="s">
        <v>724</v>
      </c>
      <c r="D33" s="85" t="s">
        <v>621</v>
      </c>
      <c r="E33" s="152" t="s">
        <v>725</v>
      </c>
      <c r="F33" s="153" t="s">
        <v>628</v>
      </c>
      <c r="N33">
        <v>32</v>
      </c>
      <c r="O33" t="s">
        <v>723</v>
      </c>
      <c r="P33">
        <v>42928900</v>
      </c>
      <c r="Q33" s="162">
        <v>42005</v>
      </c>
      <c r="R33">
        <v>5.8999999999999999E-3</v>
      </c>
      <c r="S33" t="s">
        <v>628</v>
      </c>
    </row>
    <row r="34" spans="1:19" x14ac:dyDescent="0.3">
      <c r="A34" s="151" t="s">
        <v>726</v>
      </c>
      <c r="B34" s="85" t="s">
        <v>727</v>
      </c>
      <c r="C34" s="85" t="s">
        <v>728</v>
      </c>
      <c r="D34" s="85" t="s">
        <v>621</v>
      </c>
      <c r="E34" s="152" t="s">
        <v>729</v>
      </c>
      <c r="F34" s="153" t="s">
        <v>601</v>
      </c>
      <c r="N34">
        <v>33</v>
      </c>
      <c r="O34" t="s">
        <v>727</v>
      </c>
      <c r="P34">
        <v>39500000</v>
      </c>
      <c r="Q34" s="162">
        <v>42005</v>
      </c>
      <c r="R34">
        <v>5.4999999999999997E-3</v>
      </c>
      <c r="S34" t="s">
        <v>601</v>
      </c>
    </row>
    <row r="35" spans="1:19" x14ac:dyDescent="0.3">
      <c r="A35" s="151" t="s">
        <v>730</v>
      </c>
      <c r="B35" s="85" t="s">
        <v>731</v>
      </c>
      <c r="C35" s="85" t="s">
        <v>732</v>
      </c>
      <c r="D35" s="85" t="s">
        <v>663</v>
      </c>
      <c r="E35" s="152" t="s">
        <v>733</v>
      </c>
      <c r="F35" s="153" t="s">
        <v>601</v>
      </c>
      <c r="N35">
        <v>34</v>
      </c>
      <c r="O35" t="s">
        <v>731</v>
      </c>
      <c r="P35">
        <v>38484000</v>
      </c>
      <c r="Q35" s="162">
        <v>42004</v>
      </c>
      <c r="R35">
        <v>5.3E-3</v>
      </c>
      <c r="S35" t="s">
        <v>601</v>
      </c>
    </row>
    <row r="36" spans="1:19" x14ac:dyDescent="0.3">
      <c r="A36" s="151" t="s">
        <v>734</v>
      </c>
      <c r="B36" s="85" t="s">
        <v>735</v>
      </c>
      <c r="C36" s="85" t="s">
        <v>736</v>
      </c>
      <c r="D36" s="85" t="s">
        <v>599</v>
      </c>
      <c r="E36" s="152" t="s">
        <v>733</v>
      </c>
      <c r="F36" s="153" t="s">
        <v>677</v>
      </c>
      <c r="N36">
        <v>35</v>
      </c>
      <c r="O36" t="s">
        <v>735</v>
      </c>
      <c r="P36">
        <v>38435252</v>
      </c>
      <c r="Q36" s="162">
        <v>42186</v>
      </c>
      <c r="R36">
        <v>5.3E-3</v>
      </c>
      <c r="S36" t="s">
        <v>677</v>
      </c>
    </row>
    <row r="37" spans="1:19" x14ac:dyDescent="0.3">
      <c r="A37" s="151" t="s">
        <v>737</v>
      </c>
      <c r="B37" s="85" t="s">
        <v>738</v>
      </c>
      <c r="C37" s="85" t="s">
        <v>739</v>
      </c>
      <c r="D37" s="85" t="s">
        <v>641</v>
      </c>
      <c r="E37" s="152" t="s">
        <v>740</v>
      </c>
      <c r="F37" s="153" t="s">
        <v>677</v>
      </c>
      <c r="N37">
        <v>36</v>
      </c>
      <c r="O37" t="s">
        <v>738</v>
      </c>
      <c r="P37">
        <v>36004552</v>
      </c>
      <c r="Q37" s="162">
        <v>41821</v>
      </c>
      <c r="R37">
        <v>5.0000000000000001E-3</v>
      </c>
      <c r="S37" t="s">
        <v>677</v>
      </c>
    </row>
    <row r="38" spans="1:19" x14ac:dyDescent="0.3">
      <c r="A38" s="151" t="s">
        <v>741</v>
      </c>
      <c r="B38" s="85" t="s">
        <v>742</v>
      </c>
      <c r="C38" s="85" t="s">
        <v>743</v>
      </c>
      <c r="D38" s="85" t="s">
        <v>744</v>
      </c>
      <c r="E38" s="152" t="s">
        <v>745</v>
      </c>
      <c r="F38" s="153" t="s">
        <v>601</v>
      </c>
      <c r="N38">
        <v>37</v>
      </c>
      <c r="O38" t="s">
        <v>742</v>
      </c>
      <c r="P38">
        <v>35675834</v>
      </c>
      <c r="Q38" s="162">
        <v>41913</v>
      </c>
      <c r="R38">
        <v>4.8999999999999998E-3</v>
      </c>
      <c r="S38" t="s">
        <v>601</v>
      </c>
    </row>
    <row r="39" spans="1:19" x14ac:dyDescent="0.3">
      <c r="A39" s="151" t="s">
        <v>746</v>
      </c>
      <c r="B39" s="85" t="s">
        <v>747</v>
      </c>
      <c r="C39" s="85" t="s">
        <v>748</v>
      </c>
      <c r="D39" s="85" t="s">
        <v>749</v>
      </c>
      <c r="E39" s="152" t="s">
        <v>750</v>
      </c>
      <c r="F39" s="153" t="s">
        <v>697</v>
      </c>
      <c r="N39">
        <v>38</v>
      </c>
      <c r="O39" t="s">
        <v>747</v>
      </c>
      <c r="P39">
        <v>34856813</v>
      </c>
      <c r="Q39" s="162">
        <v>41879</v>
      </c>
      <c r="R39">
        <v>4.7999999999999996E-3</v>
      </c>
      <c r="S39" t="s">
        <v>697</v>
      </c>
    </row>
    <row r="40" spans="1:19" x14ac:dyDescent="0.3">
      <c r="A40" s="151" t="s">
        <v>751</v>
      </c>
      <c r="B40" s="85" t="s">
        <v>752</v>
      </c>
      <c r="C40" s="85" t="s">
        <v>753</v>
      </c>
      <c r="D40" s="85" t="s">
        <v>585</v>
      </c>
      <c r="E40" s="152" t="s">
        <v>754</v>
      </c>
      <c r="F40" s="153" t="s">
        <v>587</v>
      </c>
      <c r="N40">
        <v>39</v>
      </c>
      <c r="O40" t="s">
        <v>752</v>
      </c>
      <c r="P40">
        <v>33543100</v>
      </c>
      <c r="Q40" s="162">
        <v>42069</v>
      </c>
      <c r="R40">
        <v>4.64E-3</v>
      </c>
      <c r="S40" t="s">
        <v>587</v>
      </c>
    </row>
    <row r="41" spans="1:19" x14ac:dyDescent="0.3">
      <c r="A41" s="151" t="s">
        <v>755</v>
      </c>
      <c r="B41" s="85" t="s">
        <v>756</v>
      </c>
      <c r="C41" s="85" t="s">
        <v>757</v>
      </c>
      <c r="D41" s="85" t="s">
        <v>599</v>
      </c>
      <c r="E41" s="152" t="s">
        <v>758</v>
      </c>
      <c r="F41" s="153" t="s">
        <v>677</v>
      </c>
      <c r="N41">
        <v>40</v>
      </c>
      <c r="O41" t="s">
        <v>756</v>
      </c>
      <c r="P41">
        <v>31521418</v>
      </c>
      <c r="Q41" s="162">
        <v>42186</v>
      </c>
      <c r="R41">
        <v>4.4000000000000003E-3</v>
      </c>
      <c r="S41" t="s">
        <v>677</v>
      </c>
    </row>
    <row r="42" spans="1:19" x14ac:dyDescent="0.3">
      <c r="A42" s="151" t="s">
        <v>759</v>
      </c>
      <c r="B42" s="85" t="s">
        <v>760</v>
      </c>
      <c r="C42" s="85" t="s">
        <v>761</v>
      </c>
      <c r="D42" s="85" t="s">
        <v>599</v>
      </c>
      <c r="E42" s="152" t="s">
        <v>762</v>
      </c>
      <c r="F42" s="153" t="s">
        <v>677</v>
      </c>
      <c r="N42">
        <v>41</v>
      </c>
      <c r="O42" t="s">
        <v>760</v>
      </c>
      <c r="P42">
        <v>31151643</v>
      </c>
      <c r="Q42" s="162">
        <v>42186</v>
      </c>
      <c r="R42">
        <v>4.3E-3</v>
      </c>
      <c r="S42" t="s">
        <v>677</v>
      </c>
    </row>
    <row r="43" spans="1:19" x14ac:dyDescent="0.3">
      <c r="A43" s="151" t="s">
        <v>763</v>
      </c>
      <c r="B43" s="85" t="s">
        <v>764</v>
      </c>
      <c r="C43" s="85" t="s">
        <v>765</v>
      </c>
      <c r="D43" s="85" t="s">
        <v>599</v>
      </c>
      <c r="E43" s="152" t="s">
        <v>766</v>
      </c>
      <c r="F43" s="153" t="s">
        <v>677</v>
      </c>
      <c r="N43">
        <v>42</v>
      </c>
      <c r="O43" t="s">
        <v>764</v>
      </c>
      <c r="P43">
        <v>30620404</v>
      </c>
      <c r="Q43" s="162">
        <v>42186</v>
      </c>
      <c r="R43">
        <v>4.1999999999999997E-3</v>
      </c>
      <c r="S43" t="s">
        <v>677</v>
      </c>
    </row>
    <row r="44" spans="1:19" x14ac:dyDescent="0.3">
      <c r="A44" s="151" t="s">
        <v>767</v>
      </c>
      <c r="B44" s="85" t="s">
        <v>768</v>
      </c>
      <c r="C44" s="85" t="s">
        <v>769</v>
      </c>
      <c r="D44" s="85" t="s">
        <v>585</v>
      </c>
      <c r="E44" s="152" t="s">
        <v>770</v>
      </c>
      <c r="F44" s="153" t="s">
        <v>587</v>
      </c>
      <c r="N44">
        <v>43</v>
      </c>
      <c r="O44" t="s">
        <v>768</v>
      </c>
      <c r="P44">
        <v>30511900</v>
      </c>
      <c r="Q44" s="162">
        <v>42069</v>
      </c>
      <c r="R44">
        <v>4.2199999999999998E-3</v>
      </c>
      <c r="S44" t="s">
        <v>587</v>
      </c>
    </row>
    <row r="45" spans="1:19" x14ac:dyDescent="0.3">
      <c r="A45" s="151" t="s">
        <v>771</v>
      </c>
      <c r="B45" s="85" t="s">
        <v>772</v>
      </c>
      <c r="C45" s="85" t="s">
        <v>773</v>
      </c>
      <c r="D45" s="85" t="s">
        <v>774</v>
      </c>
      <c r="E45" s="152" t="s">
        <v>766</v>
      </c>
      <c r="F45" s="153" t="s">
        <v>601</v>
      </c>
      <c r="N45">
        <v>44</v>
      </c>
      <c r="O45" t="s">
        <v>772</v>
      </c>
      <c r="P45">
        <v>30492800</v>
      </c>
      <c r="Q45" s="162">
        <v>41640</v>
      </c>
      <c r="R45">
        <v>4.1999999999999997E-3</v>
      </c>
      <c r="S45" t="s">
        <v>601</v>
      </c>
    </row>
    <row r="46" spans="1:19" x14ac:dyDescent="0.3">
      <c r="A46" s="151" t="s">
        <v>775</v>
      </c>
      <c r="B46" s="85" t="s">
        <v>776</v>
      </c>
      <c r="C46" s="85" t="s">
        <v>777</v>
      </c>
      <c r="D46" s="85" t="s">
        <v>599</v>
      </c>
      <c r="E46" s="152" t="s">
        <v>778</v>
      </c>
      <c r="F46" s="153" t="s">
        <v>677</v>
      </c>
      <c r="N46">
        <v>45</v>
      </c>
      <c r="O46" t="s">
        <v>776</v>
      </c>
      <c r="P46">
        <v>28037904</v>
      </c>
      <c r="Q46" s="162">
        <v>42186</v>
      </c>
      <c r="R46">
        <v>3.8999999999999998E-3</v>
      </c>
      <c r="S46" t="s">
        <v>677</v>
      </c>
    </row>
    <row r="47" spans="1:19" x14ac:dyDescent="0.3">
      <c r="A47" s="151" t="s">
        <v>779</v>
      </c>
      <c r="B47" s="85" t="s">
        <v>780</v>
      </c>
      <c r="C47" s="85" t="s">
        <v>781</v>
      </c>
      <c r="D47" s="85" t="s">
        <v>641</v>
      </c>
      <c r="E47" s="152" t="s">
        <v>782</v>
      </c>
      <c r="F47" s="153" t="s">
        <v>677</v>
      </c>
      <c r="N47">
        <v>46</v>
      </c>
      <c r="O47" t="s">
        <v>780</v>
      </c>
      <c r="P47">
        <v>27043093</v>
      </c>
      <c r="Q47" s="162">
        <v>41821</v>
      </c>
      <c r="R47">
        <v>3.7000000000000002E-3</v>
      </c>
      <c r="S47" t="s">
        <v>677</v>
      </c>
    </row>
    <row r="48" spans="1:19" x14ac:dyDescent="0.3">
      <c r="A48" s="151" t="s">
        <v>783</v>
      </c>
      <c r="B48" s="85" t="s">
        <v>784</v>
      </c>
      <c r="C48" s="85" t="s">
        <v>785</v>
      </c>
      <c r="D48" s="85" t="s">
        <v>641</v>
      </c>
      <c r="E48" s="152" t="s">
        <v>782</v>
      </c>
      <c r="F48" s="153" t="s">
        <v>601</v>
      </c>
      <c r="N48">
        <v>47</v>
      </c>
      <c r="O48" t="s">
        <v>784</v>
      </c>
      <c r="P48">
        <v>26556800</v>
      </c>
      <c r="Q48" s="162">
        <v>41821</v>
      </c>
      <c r="R48">
        <v>3.7000000000000002E-3</v>
      </c>
      <c r="S48" t="s">
        <v>601</v>
      </c>
    </row>
    <row r="49" spans="1:19" x14ac:dyDescent="0.3">
      <c r="A49" s="151" t="s">
        <v>786</v>
      </c>
      <c r="B49" s="85" t="s">
        <v>787</v>
      </c>
      <c r="C49" s="85" t="s">
        <v>788</v>
      </c>
      <c r="D49" s="85" t="s">
        <v>641</v>
      </c>
      <c r="E49" s="152" t="s">
        <v>789</v>
      </c>
      <c r="F49" s="153" t="s">
        <v>601</v>
      </c>
      <c r="N49">
        <v>48</v>
      </c>
      <c r="O49" t="s">
        <v>787</v>
      </c>
      <c r="P49">
        <v>25956000</v>
      </c>
      <c r="Q49" s="162">
        <v>41821</v>
      </c>
      <c r="R49">
        <v>3.5999999999999999E-3</v>
      </c>
      <c r="S49" t="s">
        <v>601</v>
      </c>
    </row>
    <row r="50" spans="1:19" x14ac:dyDescent="0.3">
      <c r="A50" s="151" t="s">
        <v>790</v>
      </c>
      <c r="B50" s="85" t="s">
        <v>791</v>
      </c>
      <c r="C50" s="85" t="s">
        <v>792</v>
      </c>
      <c r="D50" s="85" t="s">
        <v>599</v>
      </c>
      <c r="E50" s="152" t="s">
        <v>789</v>
      </c>
      <c r="F50" s="153" t="s">
        <v>793</v>
      </c>
      <c r="N50">
        <v>49</v>
      </c>
      <c r="O50" t="s">
        <v>791</v>
      </c>
      <c r="P50">
        <v>25727911</v>
      </c>
      <c r="Q50" s="162">
        <v>42186</v>
      </c>
      <c r="R50">
        <v>3.5999999999999999E-3</v>
      </c>
      <c r="S50" t="s">
        <v>793</v>
      </c>
    </row>
    <row r="51" spans="1:19" x14ac:dyDescent="0.3">
      <c r="A51" s="151" t="s">
        <v>794</v>
      </c>
      <c r="B51" s="85" t="s">
        <v>795</v>
      </c>
      <c r="C51" s="85" t="s">
        <v>796</v>
      </c>
      <c r="D51" s="85" t="s">
        <v>599</v>
      </c>
      <c r="E51" s="152" t="s">
        <v>797</v>
      </c>
      <c r="F51" s="153" t="s">
        <v>614</v>
      </c>
      <c r="N51">
        <v>50</v>
      </c>
      <c r="O51" t="s">
        <v>795</v>
      </c>
      <c r="P51">
        <v>25155000</v>
      </c>
      <c r="Q51" s="162">
        <v>42186</v>
      </c>
      <c r="R51">
        <v>3.5000000000000001E-3</v>
      </c>
      <c r="S51" t="s">
        <v>614</v>
      </c>
    </row>
    <row r="52" spans="1:19" x14ac:dyDescent="0.3">
      <c r="A52" s="151" t="s">
        <v>798</v>
      </c>
      <c r="B52" s="85" t="s">
        <v>799</v>
      </c>
      <c r="C52" s="85" t="s">
        <v>800</v>
      </c>
      <c r="D52" s="85" t="s">
        <v>801</v>
      </c>
      <c r="E52" s="152" t="s">
        <v>802</v>
      </c>
      <c r="F52" s="153" t="s">
        <v>697</v>
      </c>
      <c r="N52">
        <v>51</v>
      </c>
      <c r="O52" t="s">
        <v>799</v>
      </c>
      <c r="P52">
        <v>24383301</v>
      </c>
      <c r="Q52" s="162">
        <v>41775</v>
      </c>
      <c r="R52">
        <v>3.3999999999999998E-3</v>
      </c>
      <c r="S52" t="s">
        <v>697</v>
      </c>
    </row>
    <row r="53" spans="1:19" x14ac:dyDescent="0.3">
      <c r="A53" s="151" t="s">
        <v>803</v>
      </c>
      <c r="B53" s="85" t="s">
        <v>804</v>
      </c>
      <c r="C53" s="85" t="s">
        <v>805</v>
      </c>
      <c r="D53" s="85" t="s">
        <v>585</v>
      </c>
      <c r="E53" s="152" t="s">
        <v>806</v>
      </c>
      <c r="F53" s="153" t="s">
        <v>587</v>
      </c>
      <c r="N53">
        <v>52</v>
      </c>
      <c r="O53" t="s">
        <v>804</v>
      </c>
      <c r="P53">
        <v>23766500</v>
      </c>
      <c r="Q53" s="162">
        <v>42069</v>
      </c>
      <c r="R53">
        <v>3.29E-3</v>
      </c>
      <c r="S53" t="s">
        <v>587</v>
      </c>
    </row>
    <row r="54" spans="1:19" x14ac:dyDescent="0.3">
      <c r="A54" s="151" t="s">
        <v>807</v>
      </c>
      <c r="B54" s="85" t="s">
        <v>808</v>
      </c>
      <c r="C54" s="85" t="s">
        <v>809</v>
      </c>
      <c r="D54" s="85" t="s">
        <v>810</v>
      </c>
      <c r="E54" s="152" t="s">
        <v>811</v>
      </c>
      <c r="F54" s="153" t="s">
        <v>628</v>
      </c>
      <c r="N54">
        <v>53</v>
      </c>
      <c r="O54" t="s">
        <v>808</v>
      </c>
      <c r="P54">
        <v>23440278</v>
      </c>
      <c r="Q54" s="162">
        <v>42035</v>
      </c>
      <c r="R54">
        <v>3.2000000000000002E-3</v>
      </c>
      <c r="S54" t="s">
        <v>628</v>
      </c>
    </row>
    <row r="55" spans="1:19" x14ac:dyDescent="0.3">
      <c r="A55" s="151" t="s">
        <v>812</v>
      </c>
      <c r="B55" s="85" t="s">
        <v>813</v>
      </c>
      <c r="C55" s="85" t="s">
        <v>814</v>
      </c>
      <c r="D55" s="85" t="s">
        <v>585</v>
      </c>
      <c r="E55" s="152" t="s">
        <v>811</v>
      </c>
      <c r="F55" s="153" t="s">
        <v>587</v>
      </c>
      <c r="N55">
        <v>54</v>
      </c>
      <c r="O55" t="s">
        <v>813</v>
      </c>
      <c r="P55">
        <v>23087363</v>
      </c>
      <c r="Q55" s="162">
        <v>42069</v>
      </c>
      <c r="R55">
        <v>3.2000000000000002E-3</v>
      </c>
      <c r="S55" t="s">
        <v>587</v>
      </c>
    </row>
    <row r="56" spans="1:19" x14ac:dyDescent="0.3">
      <c r="A56" s="151" t="s">
        <v>815</v>
      </c>
      <c r="B56" s="85" t="s">
        <v>816</v>
      </c>
      <c r="C56" s="85" t="s">
        <v>817</v>
      </c>
      <c r="D56" s="85" t="s">
        <v>818</v>
      </c>
      <c r="E56" s="152" t="s">
        <v>819</v>
      </c>
      <c r="F56" s="153" t="s">
        <v>820</v>
      </c>
      <c r="N56">
        <v>55</v>
      </c>
      <c r="O56" t="s">
        <v>816</v>
      </c>
      <c r="P56">
        <v>22671331</v>
      </c>
      <c r="Q56" s="162">
        <v>41774</v>
      </c>
      <c r="R56">
        <v>3.0999999999999999E-3</v>
      </c>
      <c r="S56" t="s">
        <v>820</v>
      </c>
    </row>
    <row r="57" spans="1:19" x14ac:dyDescent="0.3">
      <c r="A57" s="151" t="s">
        <v>821</v>
      </c>
      <c r="B57" s="85" t="s">
        <v>822</v>
      </c>
      <c r="C57" s="85" t="s">
        <v>823</v>
      </c>
      <c r="D57" s="85" t="s">
        <v>681</v>
      </c>
      <c r="E57" s="152" t="s">
        <v>824</v>
      </c>
      <c r="F57" s="153" t="s">
        <v>643</v>
      </c>
      <c r="N57">
        <v>56</v>
      </c>
      <c r="O57" t="s">
        <v>822</v>
      </c>
      <c r="P57">
        <v>21842167</v>
      </c>
      <c r="Q57" s="162">
        <v>41456</v>
      </c>
      <c r="R57">
        <v>3.0000000000000001E-3</v>
      </c>
      <c r="S57" t="s">
        <v>643</v>
      </c>
    </row>
    <row r="58" spans="1:19" x14ac:dyDescent="0.3">
      <c r="A58" s="151" t="s">
        <v>825</v>
      </c>
      <c r="B58" s="85" t="s">
        <v>826</v>
      </c>
      <c r="C58" s="85" t="s">
        <v>827</v>
      </c>
      <c r="D58" s="85" t="s">
        <v>681</v>
      </c>
      <c r="E58" s="152" t="s">
        <v>828</v>
      </c>
      <c r="F58" s="153" t="s">
        <v>601</v>
      </c>
      <c r="N58">
        <v>57</v>
      </c>
      <c r="O58" t="s">
        <v>826</v>
      </c>
      <c r="P58">
        <v>21143237</v>
      </c>
      <c r="Q58" s="162">
        <v>41456</v>
      </c>
      <c r="R58">
        <v>2.8E-3</v>
      </c>
      <c r="S58" t="s">
        <v>601</v>
      </c>
    </row>
    <row r="59" spans="1:19" x14ac:dyDescent="0.3">
      <c r="A59" s="151" t="s">
        <v>829</v>
      </c>
      <c r="B59" s="85" t="s">
        <v>830</v>
      </c>
      <c r="C59" s="85" t="s">
        <v>831</v>
      </c>
      <c r="D59" s="85" t="s">
        <v>832</v>
      </c>
      <c r="E59" s="152" t="s">
        <v>828</v>
      </c>
      <c r="F59" s="153" t="s">
        <v>833</v>
      </c>
      <c r="N59">
        <v>58</v>
      </c>
      <c r="O59" t="s">
        <v>830</v>
      </c>
      <c r="P59">
        <v>20359439</v>
      </c>
      <c r="Q59" s="162">
        <v>40987</v>
      </c>
      <c r="R59">
        <v>2.8E-3</v>
      </c>
      <c r="S59" t="s">
        <v>833</v>
      </c>
    </row>
    <row r="60" spans="1:19" x14ac:dyDescent="0.3">
      <c r="A60" s="151" t="s">
        <v>834</v>
      </c>
      <c r="B60" s="85" t="s">
        <v>493</v>
      </c>
      <c r="C60" s="85" t="s">
        <v>835</v>
      </c>
      <c r="D60" s="85" t="s">
        <v>774</v>
      </c>
      <c r="E60" s="152" t="s">
        <v>828</v>
      </c>
      <c r="F60" s="153" t="s">
        <v>643</v>
      </c>
      <c r="N60">
        <v>59</v>
      </c>
      <c r="O60" t="s">
        <v>493</v>
      </c>
      <c r="P60">
        <v>19942642</v>
      </c>
      <c r="Q60" s="162">
        <v>41640</v>
      </c>
      <c r="R60">
        <v>2.8E-3</v>
      </c>
      <c r="S60" t="s">
        <v>643</v>
      </c>
    </row>
    <row r="61" spans="1:19" x14ac:dyDescent="0.3">
      <c r="A61" s="151" t="s">
        <v>836</v>
      </c>
      <c r="B61" s="85" t="s">
        <v>837</v>
      </c>
      <c r="C61" s="85" t="s">
        <v>838</v>
      </c>
      <c r="D61" s="85" t="s">
        <v>599</v>
      </c>
      <c r="E61" s="152" t="s">
        <v>839</v>
      </c>
      <c r="F61" s="153" t="s">
        <v>614</v>
      </c>
      <c r="N61">
        <v>60</v>
      </c>
      <c r="O61" t="s">
        <v>837</v>
      </c>
      <c r="P61">
        <v>19268000</v>
      </c>
      <c r="Q61" s="162">
        <v>42186</v>
      </c>
      <c r="R61">
        <v>2.7000000000000001E-3</v>
      </c>
      <c r="S61" t="s">
        <v>614</v>
      </c>
    </row>
    <row r="62" spans="1:19" x14ac:dyDescent="0.3">
      <c r="A62" s="151" t="s">
        <v>840</v>
      </c>
      <c r="B62" s="85" t="s">
        <v>841</v>
      </c>
      <c r="C62" s="85" t="s">
        <v>842</v>
      </c>
      <c r="D62" s="85" t="s">
        <v>599</v>
      </c>
      <c r="E62" s="152" t="s">
        <v>843</v>
      </c>
      <c r="F62" s="153" t="s">
        <v>601</v>
      </c>
      <c r="N62">
        <v>61</v>
      </c>
      <c r="O62" t="s">
        <v>841</v>
      </c>
      <c r="P62">
        <v>18450494</v>
      </c>
      <c r="Q62" s="162">
        <v>42186</v>
      </c>
      <c r="R62">
        <v>2.5999999999999999E-3</v>
      </c>
      <c r="S62" t="s">
        <v>601</v>
      </c>
    </row>
    <row r="63" spans="1:19" x14ac:dyDescent="0.3">
      <c r="A63" s="151" t="s">
        <v>844</v>
      </c>
      <c r="B63" s="85" t="s">
        <v>845</v>
      </c>
      <c r="C63" s="85" t="s">
        <v>846</v>
      </c>
      <c r="D63" s="85" t="s">
        <v>599</v>
      </c>
      <c r="E63" s="152" t="s">
        <v>847</v>
      </c>
      <c r="F63" s="153" t="s">
        <v>677</v>
      </c>
      <c r="N63">
        <v>62</v>
      </c>
      <c r="O63" t="s">
        <v>845</v>
      </c>
      <c r="P63">
        <v>18006407</v>
      </c>
      <c r="Q63" s="162">
        <v>42186</v>
      </c>
      <c r="R63">
        <v>2.5000000000000001E-3</v>
      </c>
      <c r="S63" t="s">
        <v>677</v>
      </c>
    </row>
    <row r="64" spans="1:19" x14ac:dyDescent="0.3">
      <c r="A64" s="151" t="s">
        <v>848</v>
      </c>
      <c r="B64" s="85" t="s">
        <v>849</v>
      </c>
      <c r="C64" s="85" t="s">
        <v>850</v>
      </c>
      <c r="D64" s="85" t="s">
        <v>621</v>
      </c>
      <c r="E64" s="152" t="s">
        <v>851</v>
      </c>
      <c r="F64" s="153" t="s">
        <v>628</v>
      </c>
      <c r="N64">
        <v>63</v>
      </c>
      <c r="O64" t="s">
        <v>849</v>
      </c>
      <c r="P64">
        <v>17417500</v>
      </c>
      <c r="Q64" s="162">
        <v>42005</v>
      </c>
      <c r="R64">
        <v>2.3999999999999998E-3</v>
      </c>
      <c r="S64" t="s">
        <v>628</v>
      </c>
    </row>
    <row r="65" spans="1:19" x14ac:dyDescent="0.3">
      <c r="A65" s="151" t="s">
        <v>852</v>
      </c>
      <c r="B65" s="85" t="s">
        <v>853</v>
      </c>
      <c r="C65" s="85" t="s">
        <v>854</v>
      </c>
      <c r="D65" s="85" t="s">
        <v>585</v>
      </c>
      <c r="E65" s="152" t="s">
        <v>855</v>
      </c>
      <c r="F65" s="153" t="s">
        <v>587</v>
      </c>
      <c r="N65">
        <v>64</v>
      </c>
      <c r="O65" t="s">
        <v>853</v>
      </c>
      <c r="P65">
        <v>16892500</v>
      </c>
      <c r="Q65" s="162">
        <v>42069</v>
      </c>
      <c r="R65">
        <v>2.3400000000000001E-3</v>
      </c>
      <c r="S65" t="s">
        <v>587</v>
      </c>
    </row>
    <row r="66" spans="1:19" x14ac:dyDescent="0.3">
      <c r="A66" s="151" t="s">
        <v>856</v>
      </c>
      <c r="B66" s="85" t="s">
        <v>857</v>
      </c>
      <c r="C66" s="85" t="s">
        <v>858</v>
      </c>
      <c r="D66" s="85" t="s">
        <v>599</v>
      </c>
      <c r="E66" s="152" t="s">
        <v>859</v>
      </c>
      <c r="F66" s="153" t="s">
        <v>677</v>
      </c>
      <c r="N66">
        <v>65</v>
      </c>
      <c r="O66" t="s">
        <v>857</v>
      </c>
      <c r="P66">
        <v>16310431</v>
      </c>
      <c r="Q66" s="162">
        <v>42186</v>
      </c>
      <c r="R66">
        <v>2.3E-3</v>
      </c>
      <c r="S66" t="s">
        <v>677</v>
      </c>
    </row>
    <row r="67" spans="1:19" x14ac:dyDescent="0.3">
      <c r="A67" s="151" t="s">
        <v>860</v>
      </c>
      <c r="B67" s="85" t="s">
        <v>861</v>
      </c>
      <c r="C67" s="85" t="s">
        <v>862</v>
      </c>
      <c r="D67" s="85" t="s">
        <v>599</v>
      </c>
      <c r="E67" s="152" t="s">
        <v>863</v>
      </c>
      <c r="F67" s="153" t="s">
        <v>614</v>
      </c>
      <c r="N67">
        <v>66</v>
      </c>
      <c r="O67" t="s">
        <v>861</v>
      </c>
      <c r="P67">
        <v>16259000</v>
      </c>
      <c r="Q67" s="162">
        <v>42186</v>
      </c>
      <c r="R67">
        <v>2.2000000000000001E-3</v>
      </c>
      <c r="S67" t="s">
        <v>614</v>
      </c>
    </row>
    <row r="68" spans="1:19" x14ac:dyDescent="0.3">
      <c r="A68" s="151" t="s">
        <v>864</v>
      </c>
      <c r="B68" s="85" t="s">
        <v>865</v>
      </c>
      <c r="C68" s="85" t="s">
        <v>866</v>
      </c>
      <c r="D68" s="85" t="s">
        <v>585</v>
      </c>
      <c r="E68" s="152" t="s">
        <v>863</v>
      </c>
      <c r="F68" s="153" t="s">
        <v>587</v>
      </c>
      <c r="N68">
        <v>67</v>
      </c>
      <c r="O68" t="s">
        <v>865</v>
      </c>
      <c r="P68">
        <v>15945200</v>
      </c>
      <c r="Q68" s="162">
        <v>42069</v>
      </c>
      <c r="R68">
        <v>2.2000000000000001E-3</v>
      </c>
      <c r="S68" t="s">
        <v>587</v>
      </c>
    </row>
    <row r="69" spans="1:19" x14ac:dyDescent="0.3">
      <c r="A69" s="151" t="s">
        <v>867</v>
      </c>
      <c r="B69" s="85" t="s">
        <v>868</v>
      </c>
      <c r="C69" s="85" t="s">
        <v>869</v>
      </c>
      <c r="D69" s="85" t="s">
        <v>641</v>
      </c>
      <c r="E69" s="152" t="s">
        <v>863</v>
      </c>
      <c r="F69" s="153" t="s">
        <v>601</v>
      </c>
      <c r="N69">
        <v>68</v>
      </c>
      <c r="O69" t="s">
        <v>868</v>
      </c>
      <c r="P69">
        <v>15806675</v>
      </c>
      <c r="Q69" s="162">
        <v>41821</v>
      </c>
      <c r="R69">
        <v>2.2000000000000001E-3</v>
      </c>
      <c r="S69" t="s">
        <v>601</v>
      </c>
    </row>
    <row r="70" spans="1:19" x14ac:dyDescent="0.3">
      <c r="A70" s="151" t="s">
        <v>870</v>
      </c>
      <c r="B70" s="85" t="s">
        <v>871</v>
      </c>
      <c r="C70" s="85" t="s">
        <v>872</v>
      </c>
      <c r="D70" s="85" t="s">
        <v>599</v>
      </c>
      <c r="E70" s="152" t="s">
        <v>873</v>
      </c>
      <c r="F70" s="153" t="s">
        <v>677</v>
      </c>
      <c r="N70">
        <v>69</v>
      </c>
      <c r="O70" t="s">
        <v>871</v>
      </c>
      <c r="P70">
        <v>15473905</v>
      </c>
      <c r="Q70" s="162">
        <v>42186</v>
      </c>
      <c r="R70">
        <v>2.0999999999999999E-3</v>
      </c>
      <c r="S70" t="s">
        <v>677</v>
      </c>
    </row>
    <row r="71" spans="1:19" x14ac:dyDescent="0.3">
      <c r="A71" s="151" t="s">
        <v>874</v>
      </c>
      <c r="B71" s="85" t="s">
        <v>875</v>
      </c>
      <c r="C71" s="85" t="s">
        <v>876</v>
      </c>
      <c r="D71" s="85" t="s">
        <v>599</v>
      </c>
      <c r="E71" s="152" t="s">
        <v>873</v>
      </c>
      <c r="F71" s="153" t="s">
        <v>677</v>
      </c>
      <c r="N71">
        <v>70</v>
      </c>
      <c r="O71" t="s">
        <v>875</v>
      </c>
      <c r="P71">
        <v>15405157</v>
      </c>
      <c r="Q71" s="162">
        <v>42186</v>
      </c>
      <c r="R71">
        <v>2.0999999999999999E-3</v>
      </c>
      <c r="S71" t="s">
        <v>677</v>
      </c>
    </row>
    <row r="72" spans="1:19" x14ac:dyDescent="0.3">
      <c r="A72" s="151" t="s">
        <v>877</v>
      </c>
      <c r="B72" s="85" t="s">
        <v>878</v>
      </c>
      <c r="C72" s="85" t="s">
        <v>879</v>
      </c>
      <c r="D72" s="85" t="s">
        <v>599</v>
      </c>
      <c r="E72" s="152" t="s">
        <v>880</v>
      </c>
      <c r="F72" s="153" t="s">
        <v>614</v>
      </c>
      <c r="N72">
        <v>71</v>
      </c>
      <c r="O72" t="s">
        <v>878</v>
      </c>
      <c r="P72">
        <v>13606000</v>
      </c>
      <c r="Q72" s="162">
        <v>42186</v>
      </c>
      <c r="R72">
        <v>1.9E-3</v>
      </c>
      <c r="S72" t="s">
        <v>614</v>
      </c>
    </row>
    <row r="73" spans="1:19" x14ac:dyDescent="0.3">
      <c r="A73" s="151" t="s">
        <v>881</v>
      </c>
      <c r="B73" s="85" t="s">
        <v>882</v>
      </c>
      <c r="C73" s="85" t="s">
        <v>883</v>
      </c>
      <c r="D73" s="85" t="s">
        <v>884</v>
      </c>
      <c r="E73" s="152" t="s">
        <v>880</v>
      </c>
      <c r="F73" s="153" t="s">
        <v>885</v>
      </c>
      <c r="N73">
        <v>72</v>
      </c>
      <c r="O73" t="s">
        <v>882</v>
      </c>
      <c r="P73">
        <v>13508715</v>
      </c>
      <c r="Q73" s="162">
        <v>41597</v>
      </c>
      <c r="R73">
        <v>1.9E-3</v>
      </c>
      <c r="S73" t="s">
        <v>885</v>
      </c>
    </row>
    <row r="74" spans="1:19" x14ac:dyDescent="0.3">
      <c r="A74" s="151" t="s">
        <v>886</v>
      </c>
      <c r="B74" s="85" t="s">
        <v>887</v>
      </c>
      <c r="C74" s="85" t="s">
        <v>888</v>
      </c>
      <c r="D74" s="85" t="s">
        <v>889</v>
      </c>
      <c r="E74" s="152" t="s">
        <v>890</v>
      </c>
      <c r="F74" s="153" t="s">
        <v>891</v>
      </c>
      <c r="N74">
        <v>73</v>
      </c>
      <c r="O74" t="s">
        <v>887</v>
      </c>
      <c r="P74">
        <v>13061239</v>
      </c>
      <c r="Q74" s="162">
        <v>41138</v>
      </c>
      <c r="R74">
        <v>1.8E-3</v>
      </c>
      <c r="S74" t="s">
        <v>891</v>
      </c>
    </row>
    <row r="75" spans="1:19" x14ac:dyDescent="0.3">
      <c r="A75" s="151" t="s">
        <v>892</v>
      </c>
      <c r="B75" s="85" t="s">
        <v>893</v>
      </c>
      <c r="C75" s="85" t="s">
        <v>894</v>
      </c>
      <c r="D75" s="85" t="s">
        <v>599</v>
      </c>
      <c r="E75" s="152" t="s">
        <v>895</v>
      </c>
      <c r="F75" s="153" t="s">
        <v>677</v>
      </c>
      <c r="N75">
        <v>74</v>
      </c>
      <c r="O75" t="s">
        <v>893</v>
      </c>
      <c r="P75">
        <v>11892934</v>
      </c>
      <c r="Q75" s="162">
        <v>42186</v>
      </c>
      <c r="R75">
        <v>1.6000000000000001E-3</v>
      </c>
      <c r="S75" t="s">
        <v>677</v>
      </c>
    </row>
    <row r="76" spans="1:19" x14ac:dyDescent="0.3">
      <c r="A76" s="151" t="s">
        <v>896</v>
      </c>
      <c r="B76" s="85" t="s">
        <v>897</v>
      </c>
      <c r="C76" s="85" t="s">
        <v>898</v>
      </c>
      <c r="D76" s="85" t="s">
        <v>599</v>
      </c>
      <c r="E76" s="152" t="s">
        <v>895</v>
      </c>
      <c r="F76" s="153" t="s">
        <v>633</v>
      </c>
      <c r="N76">
        <v>75</v>
      </c>
      <c r="O76" t="s">
        <v>897</v>
      </c>
      <c r="P76">
        <v>11410651</v>
      </c>
      <c r="Q76" s="162">
        <v>42186</v>
      </c>
      <c r="R76">
        <v>1.6000000000000001E-3</v>
      </c>
      <c r="S76" t="s">
        <v>633</v>
      </c>
    </row>
    <row r="77" spans="1:19" x14ac:dyDescent="0.3">
      <c r="A77" s="151" t="s">
        <v>899</v>
      </c>
      <c r="B77" s="85" t="s">
        <v>900</v>
      </c>
      <c r="C77" s="85" t="s">
        <v>901</v>
      </c>
      <c r="D77" s="85" t="s">
        <v>621</v>
      </c>
      <c r="E77" s="152" t="s">
        <v>895</v>
      </c>
      <c r="F77" s="153" t="s">
        <v>628</v>
      </c>
      <c r="N77">
        <v>76</v>
      </c>
      <c r="O77" t="s">
        <v>900</v>
      </c>
      <c r="P77">
        <v>11237160</v>
      </c>
      <c r="Q77" s="162">
        <v>42005</v>
      </c>
      <c r="R77">
        <v>1.6000000000000001E-3</v>
      </c>
      <c r="S77" t="s">
        <v>628</v>
      </c>
    </row>
    <row r="78" spans="1:19" x14ac:dyDescent="0.3">
      <c r="A78" s="151" t="s">
        <v>902</v>
      </c>
      <c r="B78" s="85" t="s">
        <v>903</v>
      </c>
      <c r="C78" s="85" t="s">
        <v>904</v>
      </c>
      <c r="D78" s="85" t="s">
        <v>905</v>
      </c>
      <c r="E78" s="152" t="s">
        <v>895</v>
      </c>
      <c r="F78" s="153" t="s">
        <v>643</v>
      </c>
      <c r="N78">
        <v>77</v>
      </c>
      <c r="O78" t="s">
        <v>903</v>
      </c>
      <c r="P78">
        <v>11210064</v>
      </c>
      <c r="Q78" s="162">
        <v>41639</v>
      </c>
      <c r="R78">
        <v>1.6000000000000001E-3</v>
      </c>
      <c r="S78" t="s">
        <v>643</v>
      </c>
    </row>
    <row r="79" spans="1:19" x14ac:dyDescent="0.3">
      <c r="A79" s="151" t="s">
        <v>906</v>
      </c>
      <c r="B79" s="85" t="s">
        <v>907</v>
      </c>
      <c r="C79" s="85" t="s">
        <v>908</v>
      </c>
      <c r="D79" s="85" t="s">
        <v>599</v>
      </c>
      <c r="E79" s="152" t="s">
        <v>909</v>
      </c>
      <c r="F79" s="153" t="s">
        <v>614</v>
      </c>
      <c r="N79">
        <v>78</v>
      </c>
      <c r="O79" t="s">
        <v>907</v>
      </c>
      <c r="P79">
        <v>11123000</v>
      </c>
      <c r="Q79" s="162">
        <v>42186</v>
      </c>
      <c r="R79">
        <v>1.5E-3</v>
      </c>
      <c r="S79" t="s">
        <v>614</v>
      </c>
    </row>
    <row r="80" spans="1:19" x14ac:dyDescent="0.3">
      <c r="A80" s="151" t="s">
        <v>910</v>
      </c>
      <c r="B80" s="85" t="s">
        <v>911</v>
      </c>
      <c r="C80" s="85" t="s">
        <v>912</v>
      </c>
      <c r="D80" s="85" t="s">
        <v>641</v>
      </c>
      <c r="E80" s="152" t="s">
        <v>909</v>
      </c>
      <c r="F80" s="153" t="s">
        <v>643</v>
      </c>
      <c r="N80">
        <v>79</v>
      </c>
      <c r="O80" t="s">
        <v>911</v>
      </c>
      <c r="P80">
        <v>10996891</v>
      </c>
      <c r="Q80" s="162">
        <v>41821</v>
      </c>
      <c r="R80">
        <v>1.5E-3</v>
      </c>
      <c r="S80" t="s">
        <v>643</v>
      </c>
    </row>
    <row r="81" spans="1:19" x14ac:dyDescent="0.3">
      <c r="A81" s="151" t="s">
        <v>913</v>
      </c>
      <c r="B81" s="85" t="s">
        <v>914</v>
      </c>
      <c r="C81" s="85" t="s">
        <v>915</v>
      </c>
      <c r="D81" s="85" t="s">
        <v>774</v>
      </c>
      <c r="E81" s="152" t="s">
        <v>909</v>
      </c>
      <c r="F81" s="153" t="s">
        <v>601</v>
      </c>
      <c r="N81">
        <v>80</v>
      </c>
      <c r="O81" t="s">
        <v>914</v>
      </c>
      <c r="P81">
        <v>10992589</v>
      </c>
      <c r="Q81" s="162">
        <v>41640</v>
      </c>
      <c r="R81">
        <v>1.5E-3</v>
      </c>
      <c r="S81" t="s">
        <v>601</v>
      </c>
    </row>
    <row r="82" spans="1:19" x14ac:dyDescent="0.3">
      <c r="A82" s="151" t="s">
        <v>916</v>
      </c>
      <c r="B82" s="85" t="s">
        <v>917</v>
      </c>
      <c r="C82" s="85" t="s">
        <v>918</v>
      </c>
      <c r="D82" s="85" t="s">
        <v>919</v>
      </c>
      <c r="E82" s="152" t="s">
        <v>909</v>
      </c>
      <c r="F82" s="153" t="s">
        <v>697</v>
      </c>
      <c r="N82">
        <v>81</v>
      </c>
      <c r="O82" t="s">
        <v>917</v>
      </c>
      <c r="P82">
        <v>10982754</v>
      </c>
      <c r="Q82" s="162">
        <v>41752</v>
      </c>
      <c r="R82">
        <v>1.5E-3</v>
      </c>
      <c r="S82" t="s">
        <v>697</v>
      </c>
    </row>
    <row r="83" spans="1:19" x14ac:dyDescent="0.3">
      <c r="A83" s="151" t="s">
        <v>920</v>
      </c>
      <c r="B83" s="85" t="s">
        <v>921</v>
      </c>
      <c r="C83" s="85" t="s">
        <v>922</v>
      </c>
      <c r="D83" s="85" t="s">
        <v>599</v>
      </c>
      <c r="E83" s="152" t="s">
        <v>909</v>
      </c>
      <c r="F83" s="153" t="s">
        <v>633</v>
      </c>
      <c r="N83">
        <v>82</v>
      </c>
      <c r="O83" t="s">
        <v>921</v>
      </c>
      <c r="P83">
        <v>10911819</v>
      </c>
      <c r="Q83" s="162">
        <v>42186</v>
      </c>
      <c r="R83">
        <v>1.5E-3</v>
      </c>
      <c r="S83" t="s">
        <v>633</v>
      </c>
    </row>
    <row r="84" spans="1:19" x14ac:dyDescent="0.3">
      <c r="A84" s="151" t="s">
        <v>923</v>
      </c>
      <c r="B84" s="85" t="s">
        <v>924</v>
      </c>
      <c r="C84" s="85" t="s">
        <v>925</v>
      </c>
      <c r="D84" s="85" t="s">
        <v>926</v>
      </c>
      <c r="E84" s="152" t="s">
        <v>909</v>
      </c>
      <c r="F84" s="153" t="s">
        <v>697</v>
      </c>
      <c r="N84">
        <v>83</v>
      </c>
      <c r="O84" t="s">
        <v>924</v>
      </c>
      <c r="P84">
        <v>10628972</v>
      </c>
      <c r="Q84" s="162">
        <v>41731</v>
      </c>
      <c r="R84">
        <v>1.5E-3</v>
      </c>
      <c r="S84" t="s">
        <v>697</v>
      </c>
    </row>
    <row r="85" spans="1:19" x14ac:dyDescent="0.3">
      <c r="A85" s="151" t="s">
        <v>927</v>
      </c>
      <c r="B85" s="85" t="s">
        <v>928</v>
      </c>
      <c r="C85" s="85" t="s">
        <v>929</v>
      </c>
      <c r="D85" s="85" t="s">
        <v>686</v>
      </c>
      <c r="E85" s="152" t="s">
        <v>909</v>
      </c>
      <c r="F85" s="153" t="s">
        <v>930</v>
      </c>
      <c r="N85">
        <v>84</v>
      </c>
      <c r="O85" t="s">
        <v>928</v>
      </c>
      <c r="P85">
        <v>10528477</v>
      </c>
      <c r="Q85" s="162">
        <v>41912</v>
      </c>
      <c r="R85">
        <v>1.5E-3</v>
      </c>
      <c r="S85" t="s">
        <v>930</v>
      </c>
    </row>
    <row r="86" spans="1:19" x14ac:dyDescent="0.3">
      <c r="A86" s="151" t="s">
        <v>931</v>
      </c>
      <c r="B86" s="85" t="s">
        <v>932</v>
      </c>
      <c r="C86" s="85" t="s">
        <v>933</v>
      </c>
      <c r="D86" s="85" t="s">
        <v>905</v>
      </c>
      <c r="E86" s="152" t="s">
        <v>909</v>
      </c>
      <c r="F86" s="153" t="s">
        <v>643</v>
      </c>
      <c r="N86">
        <v>85</v>
      </c>
      <c r="O86" t="s">
        <v>932</v>
      </c>
      <c r="P86">
        <v>10477800</v>
      </c>
      <c r="Q86" s="162">
        <v>41639</v>
      </c>
      <c r="R86">
        <v>1.5E-3</v>
      </c>
      <c r="S86" t="s">
        <v>643</v>
      </c>
    </row>
    <row r="87" spans="1:19" x14ac:dyDescent="0.3">
      <c r="A87" s="151" t="s">
        <v>934</v>
      </c>
      <c r="B87" s="85" t="s">
        <v>935</v>
      </c>
      <c r="C87" s="85" t="s">
        <v>936</v>
      </c>
      <c r="D87" s="85" t="s">
        <v>641</v>
      </c>
      <c r="E87" s="152" t="s">
        <v>937</v>
      </c>
      <c r="F87" s="153" t="s">
        <v>601</v>
      </c>
      <c r="N87">
        <v>86</v>
      </c>
      <c r="O87" t="s">
        <v>935</v>
      </c>
      <c r="P87">
        <v>10378267</v>
      </c>
      <c r="Q87" s="162">
        <v>41821</v>
      </c>
      <c r="R87">
        <v>1.4E-3</v>
      </c>
      <c r="S87" t="s">
        <v>601</v>
      </c>
    </row>
    <row r="88" spans="1:19" x14ac:dyDescent="0.3">
      <c r="A88" s="151" t="s">
        <v>938</v>
      </c>
      <c r="B88" s="85" t="s">
        <v>939</v>
      </c>
      <c r="C88" s="85" t="s">
        <v>940</v>
      </c>
      <c r="D88" s="85" t="s">
        <v>599</v>
      </c>
      <c r="E88" s="152" t="s">
        <v>937</v>
      </c>
      <c r="F88" s="153" t="s">
        <v>633</v>
      </c>
      <c r="N88">
        <v>87</v>
      </c>
      <c r="O88" t="s">
        <v>939</v>
      </c>
      <c r="P88">
        <v>10315244</v>
      </c>
      <c r="Q88" s="162">
        <v>42186</v>
      </c>
      <c r="R88">
        <v>1.4E-3</v>
      </c>
      <c r="S88" t="s">
        <v>633</v>
      </c>
    </row>
    <row r="89" spans="1:19" x14ac:dyDescent="0.3">
      <c r="A89" s="151" t="s">
        <v>941</v>
      </c>
      <c r="B89" s="85" t="s">
        <v>942</v>
      </c>
      <c r="C89" s="85" t="s">
        <v>943</v>
      </c>
      <c r="D89" s="85" t="s">
        <v>663</v>
      </c>
      <c r="E89" s="152" t="s">
        <v>937</v>
      </c>
      <c r="F89" s="153" t="s">
        <v>643</v>
      </c>
      <c r="N89">
        <v>88</v>
      </c>
      <c r="O89" t="s">
        <v>942</v>
      </c>
      <c r="P89">
        <v>9849000</v>
      </c>
      <c r="Q89" s="162">
        <v>42004</v>
      </c>
      <c r="R89">
        <v>1.4E-3</v>
      </c>
      <c r="S89" t="s">
        <v>643</v>
      </c>
    </row>
    <row r="90" spans="1:19" x14ac:dyDescent="0.3">
      <c r="A90" s="151" t="s">
        <v>944</v>
      </c>
      <c r="B90" s="85" t="s">
        <v>945</v>
      </c>
      <c r="C90" s="85" t="s">
        <v>946</v>
      </c>
      <c r="D90" s="85" t="s">
        <v>599</v>
      </c>
      <c r="E90" s="152" t="s">
        <v>937</v>
      </c>
      <c r="F90" s="153" t="s">
        <v>677</v>
      </c>
      <c r="N90">
        <v>89</v>
      </c>
      <c r="O90" t="s">
        <v>945</v>
      </c>
      <c r="P90">
        <v>9823827</v>
      </c>
      <c r="Q90" s="162">
        <v>42186</v>
      </c>
      <c r="R90">
        <v>1.4E-3</v>
      </c>
      <c r="S90" t="s">
        <v>677</v>
      </c>
    </row>
    <row r="91" spans="1:19" x14ac:dyDescent="0.3">
      <c r="A91" s="151" t="s">
        <v>947</v>
      </c>
      <c r="B91" s="85" t="s">
        <v>948</v>
      </c>
      <c r="C91" s="85" t="s">
        <v>949</v>
      </c>
      <c r="D91" s="85" t="s">
        <v>810</v>
      </c>
      <c r="E91" s="152" t="s">
        <v>950</v>
      </c>
      <c r="F91" s="153" t="s">
        <v>628</v>
      </c>
      <c r="N91">
        <v>90</v>
      </c>
      <c r="O91" t="s">
        <v>948</v>
      </c>
      <c r="P91">
        <v>9753627</v>
      </c>
      <c r="Q91" s="162">
        <v>42035</v>
      </c>
      <c r="R91">
        <v>1.2999999999999999E-3</v>
      </c>
      <c r="S91" t="s">
        <v>628</v>
      </c>
    </row>
    <row r="92" spans="1:19" x14ac:dyDescent="0.3">
      <c r="A92" s="151" t="s">
        <v>951</v>
      </c>
      <c r="B92" s="85" t="s">
        <v>952</v>
      </c>
      <c r="C92" s="85" t="s">
        <v>953</v>
      </c>
      <c r="D92" s="85" t="s">
        <v>621</v>
      </c>
      <c r="E92" s="152" t="s">
        <v>950</v>
      </c>
      <c r="F92" s="153" t="s">
        <v>601</v>
      </c>
      <c r="N92">
        <v>91</v>
      </c>
      <c r="O92" t="s">
        <v>952</v>
      </c>
      <c r="P92">
        <v>9593000</v>
      </c>
      <c r="Q92" s="162">
        <v>42005</v>
      </c>
      <c r="R92">
        <v>1.2999999999999999E-3</v>
      </c>
      <c r="S92" t="s">
        <v>601</v>
      </c>
    </row>
    <row r="93" spans="1:19" x14ac:dyDescent="0.3">
      <c r="A93" s="151" t="s">
        <v>954</v>
      </c>
      <c r="B93" s="85" t="s">
        <v>955</v>
      </c>
      <c r="C93" s="85" t="s">
        <v>956</v>
      </c>
      <c r="D93" s="85" t="s">
        <v>599</v>
      </c>
      <c r="E93" s="152" t="s">
        <v>950</v>
      </c>
      <c r="F93" s="153" t="s">
        <v>614</v>
      </c>
      <c r="N93">
        <v>92</v>
      </c>
      <c r="O93" t="s">
        <v>955</v>
      </c>
      <c r="P93">
        <v>9577000</v>
      </c>
      <c r="Q93" s="162">
        <v>42186</v>
      </c>
      <c r="R93">
        <v>1.2999999999999999E-3</v>
      </c>
      <c r="S93" t="s">
        <v>614</v>
      </c>
    </row>
    <row r="94" spans="1:19" x14ac:dyDescent="0.3">
      <c r="A94" s="151" t="s">
        <v>957</v>
      </c>
      <c r="B94" s="85" t="s">
        <v>958</v>
      </c>
      <c r="C94" s="85" t="s">
        <v>959</v>
      </c>
      <c r="D94" s="85" t="s">
        <v>621</v>
      </c>
      <c r="E94" s="152" t="s">
        <v>950</v>
      </c>
      <c r="F94" s="153" t="s">
        <v>960</v>
      </c>
      <c r="N94">
        <v>93</v>
      </c>
      <c r="O94" t="s">
        <v>958</v>
      </c>
      <c r="P94">
        <v>9481000</v>
      </c>
      <c r="Q94" s="162">
        <v>42005</v>
      </c>
      <c r="R94">
        <v>1.2999999999999999E-3</v>
      </c>
      <c r="S94" t="s">
        <v>960</v>
      </c>
    </row>
    <row r="95" spans="1:19" x14ac:dyDescent="0.3">
      <c r="A95" s="151" t="s">
        <v>961</v>
      </c>
      <c r="B95" s="85" t="s">
        <v>962</v>
      </c>
      <c r="C95" s="85" t="s">
        <v>963</v>
      </c>
      <c r="D95" s="85" t="s">
        <v>641</v>
      </c>
      <c r="E95" s="152" t="s">
        <v>964</v>
      </c>
      <c r="F95" s="153" t="s">
        <v>643</v>
      </c>
      <c r="N95">
        <v>94</v>
      </c>
      <c r="O95" t="s">
        <v>962</v>
      </c>
      <c r="P95">
        <v>8725111</v>
      </c>
      <c r="Q95" s="162">
        <v>41821</v>
      </c>
      <c r="R95">
        <v>1.1999999999999999E-3</v>
      </c>
      <c r="S95" t="s">
        <v>643</v>
      </c>
    </row>
    <row r="96" spans="1:19" x14ac:dyDescent="0.3">
      <c r="A96" s="151" t="s">
        <v>965</v>
      </c>
      <c r="B96" s="85" t="s">
        <v>966</v>
      </c>
      <c r="C96" s="85" t="s">
        <v>967</v>
      </c>
      <c r="D96" s="85" t="s">
        <v>621</v>
      </c>
      <c r="E96" s="152" t="s">
        <v>964</v>
      </c>
      <c r="F96" s="153" t="s">
        <v>968</v>
      </c>
      <c r="N96">
        <v>95</v>
      </c>
      <c r="O96" t="s">
        <v>966</v>
      </c>
      <c r="P96">
        <v>8579747</v>
      </c>
      <c r="Q96" s="162">
        <v>42005</v>
      </c>
      <c r="R96">
        <v>1.1999999999999999E-3</v>
      </c>
      <c r="S96" t="s">
        <v>968</v>
      </c>
    </row>
    <row r="97" spans="1:19" x14ac:dyDescent="0.3">
      <c r="A97" s="151" t="s">
        <v>969</v>
      </c>
      <c r="B97" s="85" t="s">
        <v>970</v>
      </c>
      <c r="C97" s="85" t="s">
        <v>971</v>
      </c>
      <c r="D97" s="85" t="s">
        <v>621</v>
      </c>
      <c r="E97" s="152" t="s">
        <v>964</v>
      </c>
      <c r="F97" s="153" t="s">
        <v>601</v>
      </c>
      <c r="N97">
        <v>96</v>
      </c>
      <c r="O97" t="s">
        <v>970</v>
      </c>
      <c r="P97">
        <v>8354000</v>
      </c>
      <c r="Q97" s="162">
        <v>42005</v>
      </c>
      <c r="R97">
        <v>1.1999999999999999E-3</v>
      </c>
      <c r="S97" t="s">
        <v>601</v>
      </c>
    </row>
    <row r="98" spans="1:19" x14ac:dyDescent="0.3">
      <c r="A98" s="151" t="s">
        <v>972</v>
      </c>
      <c r="B98" s="85" t="s">
        <v>973</v>
      </c>
      <c r="C98" s="85" t="s">
        <v>974</v>
      </c>
      <c r="D98" s="85" t="s">
        <v>810</v>
      </c>
      <c r="E98" s="152" t="s">
        <v>975</v>
      </c>
      <c r="F98" s="153" t="s">
        <v>976</v>
      </c>
      <c r="N98">
        <v>97</v>
      </c>
      <c r="O98" t="s">
        <v>973</v>
      </c>
      <c r="P98">
        <v>8309400</v>
      </c>
      <c r="Q98" s="162">
        <v>42035</v>
      </c>
      <c r="R98">
        <v>1.1000000000000001E-3</v>
      </c>
      <c r="S98" t="s">
        <v>976</v>
      </c>
    </row>
    <row r="99" spans="1:19" x14ac:dyDescent="0.3">
      <c r="A99" s="151" t="s">
        <v>977</v>
      </c>
      <c r="B99" s="85" t="s">
        <v>978</v>
      </c>
      <c r="C99" s="85" t="s">
        <v>979</v>
      </c>
      <c r="D99" s="85" t="s">
        <v>686</v>
      </c>
      <c r="E99" s="152" t="s">
        <v>975</v>
      </c>
      <c r="F99" s="153" t="s">
        <v>968</v>
      </c>
      <c r="N99">
        <v>98</v>
      </c>
      <c r="O99" t="s">
        <v>978</v>
      </c>
      <c r="P99">
        <v>8211700</v>
      </c>
      <c r="Q99" s="162">
        <v>41912</v>
      </c>
      <c r="R99">
        <v>1.1000000000000001E-3</v>
      </c>
      <c r="S99" t="s">
        <v>968</v>
      </c>
    </row>
    <row r="100" spans="1:19" x14ac:dyDescent="0.3">
      <c r="A100" s="151" t="s">
        <v>980</v>
      </c>
      <c r="B100" s="85" t="s">
        <v>981</v>
      </c>
      <c r="C100" s="85" t="s">
        <v>982</v>
      </c>
      <c r="D100" s="85" t="s">
        <v>681</v>
      </c>
      <c r="E100" s="152" t="s">
        <v>983</v>
      </c>
      <c r="F100" s="153" t="s">
        <v>643</v>
      </c>
      <c r="N100">
        <v>99</v>
      </c>
      <c r="O100" t="s">
        <v>981</v>
      </c>
      <c r="P100">
        <v>7398500</v>
      </c>
      <c r="Q100" s="162">
        <v>41456</v>
      </c>
      <c r="R100">
        <v>1.0200000000000001E-3</v>
      </c>
      <c r="S100" t="s">
        <v>643</v>
      </c>
    </row>
    <row r="101" spans="1:19" x14ac:dyDescent="0.3">
      <c r="A101" s="151" t="s">
        <v>984</v>
      </c>
      <c r="B101" s="85" t="s">
        <v>985</v>
      </c>
      <c r="C101" s="85" t="s">
        <v>986</v>
      </c>
      <c r="D101" s="85" t="s">
        <v>663</v>
      </c>
      <c r="E101" s="152" t="s">
        <v>987</v>
      </c>
      <c r="F101" s="153" t="s">
        <v>601</v>
      </c>
      <c r="N101">
        <v>100</v>
      </c>
      <c r="O101" t="s">
        <v>985</v>
      </c>
      <c r="P101">
        <v>7264100</v>
      </c>
      <c r="Q101" s="162">
        <v>42004</v>
      </c>
      <c r="R101">
        <v>1E-3</v>
      </c>
      <c r="S101" t="s">
        <v>601</v>
      </c>
    </row>
    <row r="102" spans="1:19" x14ac:dyDescent="0.3">
      <c r="A102" s="151" t="s">
        <v>988</v>
      </c>
      <c r="B102" s="85" t="s">
        <v>989</v>
      </c>
      <c r="C102" s="85" t="s">
        <v>990</v>
      </c>
      <c r="D102" s="85" t="s">
        <v>905</v>
      </c>
      <c r="E102" s="152" t="s">
        <v>987</v>
      </c>
      <c r="F102" s="153" t="s">
        <v>601</v>
      </c>
      <c r="N102">
        <v>101</v>
      </c>
      <c r="O102" t="s">
        <v>989</v>
      </c>
      <c r="P102">
        <v>7245677</v>
      </c>
      <c r="Q102" s="162">
        <v>41639</v>
      </c>
      <c r="R102">
        <v>1E-3</v>
      </c>
      <c r="S102" t="s">
        <v>601</v>
      </c>
    </row>
    <row r="103" spans="1:19" x14ac:dyDescent="0.3">
      <c r="A103" s="151" t="s">
        <v>991</v>
      </c>
      <c r="B103" s="85" t="s">
        <v>992</v>
      </c>
      <c r="C103" s="85" t="s">
        <v>993</v>
      </c>
      <c r="D103" s="85" t="s">
        <v>599</v>
      </c>
      <c r="E103" s="152" t="s">
        <v>994</v>
      </c>
      <c r="F103" s="153" t="s">
        <v>614</v>
      </c>
      <c r="N103">
        <v>102</v>
      </c>
      <c r="O103" t="s">
        <v>992</v>
      </c>
      <c r="P103">
        <v>7171000</v>
      </c>
      <c r="Q103" s="162">
        <v>42186</v>
      </c>
      <c r="R103">
        <v>9.8999999999999999E-4</v>
      </c>
      <c r="S103" t="s">
        <v>614</v>
      </c>
    </row>
    <row r="104" spans="1:19" x14ac:dyDescent="0.3">
      <c r="A104" s="151" t="s">
        <v>995</v>
      </c>
      <c r="B104" s="85" t="s">
        <v>996</v>
      </c>
      <c r="C104" s="85" t="s">
        <v>997</v>
      </c>
      <c r="D104" s="85" t="s">
        <v>774</v>
      </c>
      <c r="E104" s="152" t="s">
        <v>994</v>
      </c>
      <c r="F104" s="153" t="s">
        <v>643</v>
      </c>
      <c r="N104">
        <v>103</v>
      </c>
      <c r="O104" t="s">
        <v>996</v>
      </c>
      <c r="P104">
        <v>7146759</v>
      </c>
      <c r="Q104" s="162">
        <v>41640</v>
      </c>
      <c r="R104">
        <v>9.8999999999999999E-4</v>
      </c>
      <c r="S104" t="s">
        <v>643</v>
      </c>
    </row>
    <row r="105" spans="1:19" x14ac:dyDescent="0.3">
      <c r="A105" s="151" t="s">
        <v>998</v>
      </c>
      <c r="B105" s="85" t="s">
        <v>999</v>
      </c>
      <c r="C105" s="85" t="s">
        <v>1000</v>
      </c>
      <c r="D105" s="85" t="s">
        <v>1001</v>
      </c>
      <c r="E105" s="152" t="s">
        <v>1002</v>
      </c>
      <c r="F105" s="153" t="s">
        <v>601</v>
      </c>
      <c r="N105">
        <v>104</v>
      </c>
      <c r="O105" t="s">
        <v>999</v>
      </c>
      <c r="P105">
        <v>7003406</v>
      </c>
      <c r="Q105" s="162">
        <v>42005</v>
      </c>
      <c r="R105">
        <v>9.7000000000000005E-4</v>
      </c>
      <c r="S105" t="s">
        <v>601</v>
      </c>
    </row>
    <row r="106" spans="1:19" x14ac:dyDescent="0.3">
      <c r="A106" s="151" t="s">
        <v>1003</v>
      </c>
      <c r="B106" s="85" t="s">
        <v>1004</v>
      </c>
      <c r="C106" s="85" t="s">
        <v>1005</v>
      </c>
      <c r="D106" s="85" t="s">
        <v>599</v>
      </c>
      <c r="E106" s="152" t="s">
        <v>1006</v>
      </c>
      <c r="F106" s="153" t="s">
        <v>793</v>
      </c>
      <c r="N106">
        <v>105</v>
      </c>
      <c r="O106" t="s">
        <v>1004</v>
      </c>
      <c r="P106">
        <v>6802000</v>
      </c>
      <c r="Q106" s="162">
        <v>42186</v>
      </c>
      <c r="R106">
        <v>9.3999999999999997E-4</v>
      </c>
      <c r="S106" t="s">
        <v>793</v>
      </c>
    </row>
    <row r="107" spans="1:19" x14ac:dyDescent="0.3">
      <c r="A107" s="151" t="s">
        <v>1007</v>
      </c>
      <c r="B107" s="85" t="s">
        <v>1008</v>
      </c>
      <c r="C107" s="85" t="s">
        <v>1009</v>
      </c>
      <c r="D107" s="85" t="s">
        <v>599</v>
      </c>
      <c r="E107" s="152" t="s">
        <v>1010</v>
      </c>
      <c r="F107" s="153" t="s">
        <v>614</v>
      </c>
      <c r="N107">
        <v>106</v>
      </c>
      <c r="O107" t="s">
        <v>1008</v>
      </c>
      <c r="P107">
        <v>6738000</v>
      </c>
      <c r="Q107" s="162">
        <v>42186</v>
      </c>
      <c r="R107">
        <v>9.3000000000000005E-4</v>
      </c>
      <c r="S107" t="s">
        <v>614</v>
      </c>
    </row>
    <row r="108" spans="1:19" x14ac:dyDescent="0.3">
      <c r="A108" s="151" t="s">
        <v>1011</v>
      </c>
      <c r="B108" s="85" t="s">
        <v>1012</v>
      </c>
      <c r="C108" s="85" t="s">
        <v>1013</v>
      </c>
      <c r="D108" s="85" t="s">
        <v>585</v>
      </c>
      <c r="E108" s="152" t="s">
        <v>1014</v>
      </c>
      <c r="F108" s="153" t="s">
        <v>587</v>
      </c>
      <c r="N108">
        <v>107</v>
      </c>
      <c r="O108" t="s">
        <v>1012</v>
      </c>
      <c r="P108">
        <v>6698310</v>
      </c>
      <c r="Q108" s="162">
        <v>42069</v>
      </c>
      <c r="R108">
        <v>9.2699999999999998E-4</v>
      </c>
      <c r="S108" t="s">
        <v>587</v>
      </c>
    </row>
    <row r="109" spans="1:19" x14ac:dyDescent="0.3">
      <c r="A109" s="151" t="s">
        <v>1015</v>
      </c>
      <c r="B109" s="85" t="s">
        <v>1016</v>
      </c>
      <c r="C109" s="85" t="s">
        <v>1017</v>
      </c>
      <c r="D109" s="85" t="s">
        <v>1018</v>
      </c>
      <c r="E109" s="152" t="s">
        <v>1019</v>
      </c>
      <c r="F109" s="153" t="s">
        <v>601</v>
      </c>
      <c r="N109">
        <v>108</v>
      </c>
      <c r="O109" t="s">
        <v>1016</v>
      </c>
      <c r="P109">
        <v>6401240</v>
      </c>
      <c r="Q109" s="162">
        <v>41640</v>
      </c>
      <c r="R109">
        <v>8.8999999999999995E-4</v>
      </c>
      <c r="S109" t="s">
        <v>601</v>
      </c>
    </row>
    <row r="110" spans="1:19" x14ac:dyDescent="0.3">
      <c r="A110" s="151" t="s">
        <v>1020</v>
      </c>
      <c r="B110" s="85" t="s">
        <v>1021</v>
      </c>
      <c r="C110" s="85" t="s">
        <v>1022</v>
      </c>
      <c r="D110" s="85" t="s">
        <v>599</v>
      </c>
      <c r="E110" s="152" t="s">
        <v>1023</v>
      </c>
      <c r="F110" s="153" t="s">
        <v>614</v>
      </c>
      <c r="N110">
        <v>109</v>
      </c>
      <c r="O110" t="s">
        <v>1021</v>
      </c>
      <c r="P110">
        <v>6319000</v>
      </c>
      <c r="Q110" s="162">
        <v>42186</v>
      </c>
      <c r="R110">
        <v>8.7000000000000001E-4</v>
      </c>
      <c r="S110" t="s">
        <v>614</v>
      </c>
    </row>
    <row r="111" spans="1:19" x14ac:dyDescent="0.3">
      <c r="A111" s="151" t="s">
        <v>1024</v>
      </c>
      <c r="B111" s="85" t="s">
        <v>1025</v>
      </c>
      <c r="C111" s="85" t="s">
        <v>1026</v>
      </c>
      <c r="D111" s="85" t="s">
        <v>599</v>
      </c>
      <c r="E111" s="152" t="s">
        <v>1023</v>
      </c>
      <c r="F111" s="153" t="s">
        <v>614</v>
      </c>
      <c r="N111">
        <v>110</v>
      </c>
      <c r="O111" t="s">
        <v>1025</v>
      </c>
      <c r="P111">
        <v>6317000</v>
      </c>
      <c r="Q111" s="162">
        <v>42186</v>
      </c>
      <c r="R111">
        <v>8.7000000000000001E-4</v>
      </c>
      <c r="S111" t="s">
        <v>614</v>
      </c>
    </row>
    <row r="112" spans="1:19" x14ac:dyDescent="0.3">
      <c r="A112" s="151" t="s">
        <v>1027</v>
      </c>
      <c r="B112" s="85" t="s">
        <v>1028</v>
      </c>
      <c r="C112" s="85" t="s">
        <v>1029</v>
      </c>
      <c r="D112" s="85" t="s">
        <v>1030</v>
      </c>
      <c r="E112" s="152" t="s">
        <v>1031</v>
      </c>
      <c r="F112" s="153" t="s">
        <v>601</v>
      </c>
      <c r="N112">
        <v>111</v>
      </c>
      <c r="O112" t="s">
        <v>1028</v>
      </c>
      <c r="P112">
        <v>6134270</v>
      </c>
      <c r="Q112" s="162">
        <v>41275</v>
      </c>
      <c r="R112">
        <v>8.4999999999999995E-4</v>
      </c>
      <c r="S112" t="s">
        <v>601</v>
      </c>
    </row>
    <row r="113" spans="1:19" x14ac:dyDescent="0.3">
      <c r="A113" s="151" t="s">
        <v>1032</v>
      </c>
      <c r="B113" s="85" t="s">
        <v>1033</v>
      </c>
      <c r="C113" s="85" t="s">
        <v>1034</v>
      </c>
      <c r="D113" s="85" t="s">
        <v>621</v>
      </c>
      <c r="E113" s="152" t="s">
        <v>1035</v>
      </c>
      <c r="F113" s="153" t="s">
        <v>601</v>
      </c>
      <c r="N113">
        <v>112</v>
      </c>
      <c r="O113" t="s">
        <v>1033</v>
      </c>
      <c r="P113">
        <v>5895100</v>
      </c>
      <c r="Q113" s="162">
        <v>42005</v>
      </c>
      <c r="R113">
        <v>8.1999999999999998E-4</v>
      </c>
      <c r="S113" t="s">
        <v>601</v>
      </c>
    </row>
    <row r="114" spans="1:19" x14ac:dyDescent="0.3">
      <c r="A114" s="151" t="s">
        <v>1036</v>
      </c>
      <c r="B114" s="85" t="s">
        <v>1037</v>
      </c>
      <c r="C114" s="85" t="s">
        <v>1038</v>
      </c>
      <c r="D114" s="85" t="s">
        <v>621</v>
      </c>
      <c r="E114" s="152" t="s">
        <v>1039</v>
      </c>
      <c r="F114" s="153" t="s">
        <v>960</v>
      </c>
      <c r="N114">
        <v>113</v>
      </c>
      <c r="O114" t="s">
        <v>1037</v>
      </c>
      <c r="P114">
        <v>5659715</v>
      </c>
      <c r="Q114" s="162">
        <v>42005</v>
      </c>
      <c r="R114">
        <v>7.7999999999999999E-4</v>
      </c>
      <c r="S114" t="s">
        <v>960</v>
      </c>
    </row>
    <row r="115" spans="1:19" x14ac:dyDescent="0.3">
      <c r="A115" s="151" t="s">
        <v>1040</v>
      </c>
      <c r="B115" s="85" t="s">
        <v>1041</v>
      </c>
      <c r="C115" s="85" t="s">
        <v>1042</v>
      </c>
      <c r="D115" s="85" t="s">
        <v>626</v>
      </c>
      <c r="E115" s="152" t="s">
        <v>1043</v>
      </c>
      <c r="F115" s="153" t="s">
        <v>587</v>
      </c>
      <c r="N115">
        <v>114</v>
      </c>
      <c r="O115" t="s">
        <v>1041</v>
      </c>
      <c r="P115">
        <v>5475526</v>
      </c>
      <c r="Q115" s="162">
        <v>42036</v>
      </c>
      <c r="R115">
        <v>7.6000000000000004E-4</v>
      </c>
      <c r="S115" t="s">
        <v>587</v>
      </c>
    </row>
    <row r="116" spans="1:19" x14ac:dyDescent="0.3">
      <c r="A116" s="151" t="s">
        <v>1044</v>
      </c>
      <c r="B116" s="85" t="s">
        <v>1045</v>
      </c>
      <c r="C116" s="85" t="s">
        <v>1046</v>
      </c>
      <c r="D116" s="85" t="s">
        <v>641</v>
      </c>
      <c r="E116" s="152" t="s">
        <v>1043</v>
      </c>
      <c r="F116" s="153" t="s">
        <v>601</v>
      </c>
      <c r="N116">
        <v>115</v>
      </c>
      <c r="O116" t="s">
        <v>1045</v>
      </c>
      <c r="P116">
        <v>5469700</v>
      </c>
      <c r="Q116" s="162">
        <v>41821</v>
      </c>
      <c r="R116">
        <v>7.6000000000000004E-4</v>
      </c>
      <c r="S116" t="s">
        <v>601</v>
      </c>
    </row>
    <row r="117" spans="1:19" x14ac:dyDescent="0.3">
      <c r="A117" s="151" t="s">
        <v>1047</v>
      </c>
      <c r="B117" s="85" t="s">
        <v>1048</v>
      </c>
      <c r="C117" s="85" t="s">
        <v>1049</v>
      </c>
      <c r="D117" s="85" t="s">
        <v>686</v>
      </c>
      <c r="E117" s="152" t="s">
        <v>1050</v>
      </c>
      <c r="F117" s="153" t="s">
        <v>601</v>
      </c>
      <c r="N117">
        <v>116</v>
      </c>
      <c r="O117" t="s">
        <v>1048</v>
      </c>
      <c r="P117">
        <v>5421034</v>
      </c>
      <c r="Q117" s="162">
        <v>41912</v>
      </c>
      <c r="R117">
        <v>7.5000000000000002E-4</v>
      </c>
      <c r="S117" t="s">
        <v>601</v>
      </c>
    </row>
    <row r="118" spans="1:19" x14ac:dyDescent="0.3">
      <c r="A118" s="151" t="s">
        <v>1051</v>
      </c>
      <c r="B118" s="85" t="s">
        <v>499</v>
      </c>
      <c r="C118" s="85" t="s">
        <v>1052</v>
      </c>
      <c r="D118" s="85" t="s">
        <v>621</v>
      </c>
      <c r="E118" s="152" t="s">
        <v>1053</v>
      </c>
      <c r="F118" s="153" t="s">
        <v>960</v>
      </c>
      <c r="N118">
        <v>117</v>
      </c>
      <c r="O118" t="s">
        <v>499</v>
      </c>
      <c r="P118">
        <v>5165802</v>
      </c>
      <c r="Q118" s="162">
        <v>42005</v>
      </c>
      <c r="R118">
        <v>7.1000000000000002E-4</v>
      </c>
      <c r="S118" t="s">
        <v>960</v>
      </c>
    </row>
    <row r="119" spans="1:19" x14ac:dyDescent="0.3">
      <c r="A119" s="151" t="s">
        <v>1054</v>
      </c>
      <c r="B119" s="85" t="s">
        <v>1055</v>
      </c>
      <c r="C119" s="85" t="s">
        <v>1056</v>
      </c>
      <c r="D119" s="85" t="s">
        <v>599</v>
      </c>
      <c r="E119" s="152" t="s">
        <v>1057</v>
      </c>
      <c r="F119" s="153" t="s">
        <v>614</v>
      </c>
      <c r="N119">
        <v>118</v>
      </c>
      <c r="O119" t="s">
        <v>1055</v>
      </c>
      <c r="P119">
        <v>4803000</v>
      </c>
      <c r="Q119" s="162">
        <v>42186</v>
      </c>
      <c r="R119">
        <v>6.6E-4</v>
      </c>
      <c r="S119" t="s">
        <v>614</v>
      </c>
    </row>
    <row r="120" spans="1:19" x14ac:dyDescent="0.3">
      <c r="A120" s="151" t="s">
        <v>1058</v>
      </c>
      <c r="B120" s="85" t="s">
        <v>1059</v>
      </c>
      <c r="C120" s="85" t="s">
        <v>1060</v>
      </c>
      <c r="D120" s="85" t="s">
        <v>654</v>
      </c>
      <c r="E120" s="152" t="s">
        <v>1057</v>
      </c>
      <c r="F120" s="153" t="s">
        <v>601</v>
      </c>
      <c r="N120">
        <v>119</v>
      </c>
      <c r="O120" t="s">
        <v>1059</v>
      </c>
      <c r="P120">
        <v>4773130</v>
      </c>
      <c r="Q120" s="162">
        <v>41820</v>
      </c>
      <c r="R120">
        <v>6.6E-4</v>
      </c>
      <c r="S120" t="s">
        <v>601</v>
      </c>
    </row>
    <row r="121" spans="1:19" x14ac:dyDescent="0.3">
      <c r="A121" s="151" t="s">
        <v>1061</v>
      </c>
      <c r="B121" s="85" t="s">
        <v>1062</v>
      </c>
      <c r="C121" s="85" t="s">
        <v>1063</v>
      </c>
      <c r="D121" s="85" t="s">
        <v>1064</v>
      </c>
      <c r="E121" s="152" t="s">
        <v>1057</v>
      </c>
      <c r="F121" s="153" t="s">
        <v>1065</v>
      </c>
      <c r="N121">
        <v>120</v>
      </c>
      <c r="O121" t="s">
        <v>1062</v>
      </c>
      <c r="P121">
        <v>4751120</v>
      </c>
      <c r="Q121" s="162">
        <v>41270</v>
      </c>
      <c r="R121">
        <v>6.6E-4</v>
      </c>
      <c r="S121" t="s">
        <v>1065</v>
      </c>
    </row>
    <row r="122" spans="1:19" x14ac:dyDescent="0.3">
      <c r="A122" s="151" t="s">
        <v>1066</v>
      </c>
      <c r="B122" s="85" t="s">
        <v>1067</v>
      </c>
      <c r="C122" s="85" t="s">
        <v>1068</v>
      </c>
      <c r="D122" s="85" t="s">
        <v>599</v>
      </c>
      <c r="E122" s="152" t="s">
        <v>1069</v>
      </c>
      <c r="F122" s="153" t="s">
        <v>614</v>
      </c>
      <c r="N122">
        <v>121</v>
      </c>
      <c r="O122" t="s">
        <v>1067</v>
      </c>
      <c r="P122">
        <v>4671000</v>
      </c>
      <c r="Q122" s="162">
        <v>42186</v>
      </c>
      <c r="R122">
        <v>6.4999999999999997E-4</v>
      </c>
      <c r="S122" t="s">
        <v>614</v>
      </c>
    </row>
    <row r="123" spans="1:19" x14ac:dyDescent="0.3">
      <c r="A123" s="151" t="s">
        <v>1070</v>
      </c>
      <c r="B123" s="85" t="s">
        <v>1071</v>
      </c>
      <c r="C123" s="85" t="s">
        <v>1072</v>
      </c>
      <c r="D123" s="85" t="s">
        <v>1073</v>
      </c>
      <c r="E123" s="152" t="s">
        <v>1074</v>
      </c>
      <c r="F123" s="153" t="s">
        <v>643</v>
      </c>
      <c r="N123">
        <v>122</v>
      </c>
      <c r="O123" t="s">
        <v>1071</v>
      </c>
      <c r="P123">
        <v>4609600</v>
      </c>
      <c r="Q123" s="162">
        <v>41730</v>
      </c>
      <c r="R123">
        <v>6.4000000000000005E-4</v>
      </c>
      <c r="S123" t="s">
        <v>643</v>
      </c>
    </row>
    <row r="124" spans="1:19" x14ac:dyDescent="0.3">
      <c r="A124" s="151" t="s">
        <v>1075</v>
      </c>
      <c r="B124" s="85" t="s">
        <v>1076</v>
      </c>
      <c r="C124" s="85" t="s">
        <v>1077</v>
      </c>
      <c r="D124" s="85" t="s">
        <v>585</v>
      </c>
      <c r="E124" s="152" t="s">
        <v>1078</v>
      </c>
      <c r="F124" s="153" t="s">
        <v>587</v>
      </c>
      <c r="N124">
        <v>123</v>
      </c>
      <c r="O124" t="s">
        <v>1076</v>
      </c>
      <c r="P124">
        <v>4566220</v>
      </c>
      <c r="Q124" s="162">
        <v>42069</v>
      </c>
      <c r="R124">
        <v>6.3199999999999997E-4</v>
      </c>
      <c r="S124" t="s">
        <v>587</v>
      </c>
    </row>
    <row r="125" spans="1:19" x14ac:dyDescent="0.3">
      <c r="A125" s="151" t="s">
        <v>1079</v>
      </c>
      <c r="B125" s="85" t="s">
        <v>1080</v>
      </c>
      <c r="C125" s="85" t="s">
        <v>1081</v>
      </c>
      <c r="D125" s="85" t="s">
        <v>641</v>
      </c>
      <c r="E125" s="152" t="s">
        <v>1082</v>
      </c>
      <c r="F125" s="153" t="s">
        <v>601</v>
      </c>
      <c r="N125">
        <v>124</v>
      </c>
      <c r="O125" t="s">
        <v>1080</v>
      </c>
      <c r="P125">
        <v>4550368</v>
      </c>
      <c r="Q125" s="162">
        <v>41821</v>
      </c>
      <c r="R125">
        <v>6.3000000000000003E-4</v>
      </c>
      <c r="S125" t="s">
        <v>601</v>
      </c>
    </row>
    <row r="126" spans="1:19" x14ac:dyDescent="0.3">
      <c r="A126" s="151" t="s">
        <v>1083</v>
      </c>
      <c r="B126" s="85" t="s">
        <v>1084</v>
      </c>
      <c r="C126" s="85" t="s">
        <v>1085</v>
      </c>
      <c r="D126" s="85" t="s">
        <v>599</v>
      </c>
      <c r="E126" s="152" t="s">
        <v>1086</v>
      </c>
      <c r="F126" s="153" t="s">
        <v>614</v>
      </c>
      <c r="N126">
        <v>125</v>
      </c>
      <c r="O126" t="s">
        <v>1084</v>
      </c>
      <c r="P126">
        <v>4503000</v>
      </c>
      <c r="Q126" s="162">
        <v>42186</v>
      </c>
      <c r="R126">
        <v>6.2E-4</v>
      </c>
      <c r="S126" t="s">
        <v>614</v>
      </c>
    </row>
    <row r="127" spans="1:19" x14ac:dyDescent="0.3">
      <c r="A127" s="151" t="s">
        <v>1087</v>
      </c>
      <c r="B127" s="85" t="s">
        <v>1088</v>
      </c>
      <c r="C127" s="85" t="s">
        <v>1089</v>
      </c>
      <c r="D127" s="85" t="s">
        <v>774</v>
      </c>
      <c r="E127" s="152" t="s">
        <v>1086</v>
      </c>
      <c r="F127" s="153" t="s">
        <v>643</v>
      </c>
      <c r="N127">
        <v>126</v>
      </c>
      <c r="O127" t="s">
        <v>1088</v>
      </c>
      <c r="P127">
        <v>4490500</v>
      </c>
      <c r="Q127" s="162">
        <v>41640</v>
      </c>
      <c r="R127">
        <v>6.2E-4</v>
      </c>
      <c r="S127" t="s">
        <v>643</v>
      </c>
    </row>
    <row r="128" spans="1:19" x14ac:dyDescent="0.3">
      <c r="A128" s="151" t="s">
        <v>1090</v>
      </c>
      <c r="B128" s="85" t="s">
        <v>1091</v>
      </c>
      <c r="C128" s="85" t="s">
        <v>1092</v>
      </c>
      <c r="D128" s="85" t="s">
        <v>1093</v>
      </c>
      <c r="E128" s="152" t="s">
        <v>1094</v>
      </c>
      <c r="F128" s="153" t="s">
        <v>643</v>
      </c>
      <c r="N128">
        <v>127</v>
      </c>
      <c r="O128" t="s">
        <v>1091</v>
      </c>
      <c r="P128">
        <v>4267558</v>
      </c>
      <c r="Q128" s="162">
        <v>41091</v>
      </c>
      <c r="R128">
        <v>5.9000000000000003E-4</v>
      </c>
      <c r="S128" t="s">
        <v>643</v>
      </c>
    </row>
    <row r="129" spans="1:19" x14ac:dyDescent="0.3">
      <c r="A129" s="151" t="s">
        <v>1095</v>
      </c>
      <c r="B129" s="85" t="s">
        <v>1096</v>
      </c>
      <c r="C129" s="85" t="s">
        <v>1097</v>
      </c>
      <c r="D129" s="85" t="s">
        <v>1098</v>
      </c>
      <c r="E129" s="152" t="s">
        <v>1099</v>
      </c>
      <c r="F129" s="153" t="s">
        <v>1100</v>
      </c>
      <c r="N129">
        <v>128</v>
      </c>
      <c r="O129" t="s">
        <v>1096</v>
      </c>
      <c r="P129">
        <v>4130593</v>
      </c>
      <c r="Q129" s="162">
        <v>42053</v>
      </c>
      <c r="R129">
        <v>5.6999999999999998E-4</v>
      </c>
      <c r="S129" t="s">
        <v>1100</v>
      </c>
    </row>
    <row r="130" spans="1:19" x14ac:dyDescent="0.3">
      <c r="A130" s="151" t="s">
        <v>1101</v>
      </c>
      <c r="B130" s="85" t="s">
        <v>1102</v>
      </c>
      <c r="C130" s="85" t="s">
        <v>1103</v>
      </c>
      <c r="D130" s="85" t="s">
        <v>1093</v>
      </c>
      <c r="E130" s="152" t="s">
        <v>1099</v>
      </c>
      <c r="F130" s="153" t="s">
        <v>601</v>
      </c>
      <c r="N130">
        <v>129</v>
      </c>
      <c r="O130" t="s">
        <v>1102</v>
      </c>
      <c r="P130">
        <v>4104000</v>
      </c>
      <c r="Q130" s="162">
        <v>41091</v>
      </c>
      <c r="R130">
        <v>5.6999999999999998E-4</v>
      </c>
      <c r="S130" t="s">
        <v>601</v>
      </c>
    </row>
    <row r="131" spans="1:19" x14ac:dyDescent="0.3">
      <c r="A131" s="151" t="s">
        <v>1104</v>
      </c>
      <c r="B131" s="85" t="s">
        <v>1105</v>
      </c>
      <c r="C131" s="85" t="s">
        <v>1106</v>
      </c>
      <c r="D131" s="85" t="s">
        <v>1107</v>
      </c>
      <c r="E131" s="152" t="s">
        <v>1108</v>
      </c>
      <c r="F131" s="153" t="s">
        <v>1109</v>
      </c>
      <c r="N131">
        <v>130</v>
      </c>
      <c r="O131" t="s">
        <v>1105</v>
      </c>
      <c r="P131">
        <v>3791622</v>
      </c>
      <c r="Q131" s="162">
        <v>41562</v>
      </c>
      <c r="R131">
        <v>5.1999999999999995E-4</v>
      </c>
      <c r="S131" t="s">
        <v>1109</v>
      </c>
    </row>
    <row r="132" spans="1:19" x14ac:dyDescent="0.3">
      <c r="A132" s="151" t="s">
        <v>1110</v>
      </c>
      <c r="B132" s="85" t="s">
        <v>1111</v>
      </c>
      <c r="C132" s="85" t="s">
        <v>1112</v>
      </c>
      <c r="D132" s="85" t="s">
        <v>599</v>
      </c>
      <c r="E132" s="152" t="s">
        <v>1113</v>
      </c>
      <c r="F132" s="153" t="s">
        <v>601</v>
      </c>
      <c r="N132">
        <v>131</v>
      </c>
      <c r="O132" t="s">
        <v>1111</v>
      </c>
      <c r="P132">
        <v>3764166</v>
      </c>
      <c r="Q132" s="162">
        <v>42186</v>
      </c>
      <c r="R132">
        <v>5.0000000000000001E-4</v>
      </c>
      <c r="S132" t="s">
        <v>601</v>
      </c>
    </row>
    <row r="133" spans="1:19" x14ac:dyDescent="0.3">
      <c r="A133" s="151" t="s">
        <v>1114</v>
      </c>
      <c r="B133" s="85" t="s">
        <v>1115</v>
      </c>
      <c r="C133" s="85" t="s">
        <v>1116</v>
      </c>
      <c r="D133" s="85" t="s">
        <v>599</v>
      </c>
      <c r="E133" s="152" t="s">
        <v>1113</v>
      </c>
      <c r="F133" s="153" t="s">
        <v>643</v>
      </c>
      <c r="N133">
        <v>132</v>
      </c>
      <c r="O133" t="s">
        <v>1115</v>
      </c>
      <c r="P133">
        <v>3631775</v>
      </c>
      <c r="Q133" s="162">
        <v>42186</v>
      </c>
      <c r="R133">
        <v>5.0000000000000001E-4</v>
      </c>
      <c r="S133" t="s">
        <v>643</v>
      </c>
    </row>
    <row r="134" spans="1:19" x14ac:dyDescent="0.3">
      <c r="A134" s="151" t="s">
        <v>1117</v>
      </c>
      <c r="B134" s="85" t="s">
        <v>1118</v>
      </c>
      <c r="C134" s="85" t="s">
        <v>1119</v>
      </c>
      <c r="D134" s="85" t="s">
        <v>774</v>
      </c>
      <c r="E134" s="152" t="s">
        <v>1120</v>
      </c>
      <c r="F134" s="153" t="s">
        <v>601</v>
      </c>
      <c r="N134">
        <v>133</v>
      </c>
      <c r="O134" t="s">
        <v>1118</v>
      </c>
      <c r="P134">
        <v>3557600</v>
      </c>
      <c r="Q134" s="162">
        <v>41640</v>
      </c>
      <c r="R134">
        <v>4.8999999999999998E-4</v>
      </c>
      <c r="S134" t="s">
        <v>601</v>
      </c>
    </row>
    <row r="135" spans="1:19" x14ac:dyDescent="0.3">
      <c r="A135" s="151" t="s">
        <v>1121</v>
      </c>
      <c r="B135" s="85" t="s">
        <v>1122</v>
      </c>
      <c r="C135" s="85" t="s">
        <v>1123</v>
      </c>
      <c r="D135" s="85" t="s">
        <v>641</v>
      </c>
      <c r="E135" s="152" t="s">
        <v>1120</v>
      </c>
      <c r="F135" s="153" t="s">
        <v>601</v>
      </c>
      <c r="N135">
        <v>134</v>
      </c>
      <c r="O135" t="s">
        <v>1122</v>
      </c>
      <c r="P135">
        <v>3548397</v>
      </c>
      <c r="Q135" s="162">
        <v>41821</v>
      </c>
      <c r="R135">
        <v>4.8999999999999998E-4</v>
      </c>
      <c r="S135" t="s">
        <v>601</v>
      </c>
    </row>
    <row r="136" spans="1:19" x14ac:dyDescent="0.3">
      <c r="A136" s="151" t="s">
        <v>1124</v>
      </c>
      <c r="B136" s="85" t="s">
        <v>1125</v>
      </c>
      <c r="C136" s="85" t="s">
        <v>1126</v>
      </c>
      <c r="D136" s="85" t="s">
        <v>654</v>
      </c>
      <c r="E136" s="152" t="s">
        <v>1127</v>
      </c>
      <c r="F136" s="153" t="s">
        <v>643</v>
      </c>
      <c r="N136">
        <v>135</v>
      </c>
      <c r="O136" t="s">
        <v>1125</v>
      </c>
      <c r="P136">
        <v>3404189</v>
      </c>
      <c r="Q136" s="162">
        <v>41820</v>
      </c>
      <c r="R136">
        <v>4.6999999999999999E-4</v>
      </c>
      <c r="S136" t="s">
        <v>643</v>
      </c>
    </row>
    <row r="137" spans="1:19" x14ac:dyDescent="0.3">
      <c r="A137" s="151" t="s">
        <v>1128</v>
      </c>
      <c r="B137" s="85" t="s">
        <v>1129</v>
      </c>
      <c r="C137" s="85" t="s">
        <v>1130</v>
      </c>
      <c r="D137" s="85" t="s">
        <v>1093</v>
      </c>
      <c r="E137" s="152" t="s">
        <v>1131</v>
      </c>
      <c r="F137" s="153" t="s">
        <v>601</v>
      </c>
      <c r="N137">
        <v>136</v>
      </c>
      <c r="O137" t="s">
        <v>1129</v>
      </c>
      <c r="P137">
        <v>3268431</v>
      </c>
      <c r="Q137" s="162">
        <v>41091</v>
      </c>
      <c r="R137">
        <v>4.4999999999999999E-4</v>
      </c>
      <c r="S137" t="s">
        <v>601</v>
      </c>
    </row>
    <row r="138" spans="1:19" x14ac:dyDescent="0.3">
      <c r="A138" s="151" t="s">
        <v>1132</v>
      </c>
      <c r="B138" s="85" t="s">
        <v>1133</v>
      </c>
      <c r="C138" s="85" t="s">
        <v>1134</v>
      </c>
      <c r="D138" s="85" t="s">
        <v>686</v>
      </c>
      <c r="E138" s="152" t="s">
        <v>1135</v>
      </c>
      <c r="F138" s="153" t="s">
        <v>960</v>
      </c>
      <c r="N138">
        <v>137</v>
      </c>
      <c r="O138" t="s">
        <v>1133</v>
      </c>
      <c r="P138">
        <v>3013900</v>
      </c>
      <c r="Q138" s="162">
        <v>41912</v>
      </c>
      <c r="R138">
        <v>4.2000000000000002E-4</v>
      </c>
      <c r="S138" t="s">
        <v>960</v>
      </c>
    </row>
    <row r="139" spans="1:19" x14ac:dyDescent="0.3">
      <c r="A139" s="151" t="s">
        <v>1136</v>
      </c>
      <c r="B139" s="85" t="s">
        <v>1137</v>
      </c>
      <c r="C139" s="85" t="s">
        <v>1138</v>
      </c>
      <c r="D139" s="85" t="s">
        <v>1139</v>
      </c>
      <c r="E139" s="152" t="s">
        <v>1140</v>
      </c>
      <c r="F139" s="153" t="s">
        <v>601</v>
      </c>
      <c r="N139">
        <v>138</v>
      </c>
      <c r="O139" t="s">
        <v>1137</v>
      </c>
      <c r="P139">
        <v>3000000</v>
      </c>
      <c r="Q139" s="162">
        <v>42028</v>
      </c>
      <c r="R139">
        <v>4.0999999999999999E-4</v>
      </c>
      <c r="S139" t="s">
        <v>601</v>
      </c>
    </row>
    <row r="140" spans="1:19" x14ac:dyDescent="0.3">
      <c r="A140" s="151" t="s">
        <v>1141</v>
      </c>
      <c r="B140" s="85" t="s">
        <v>1142</v>
      </c>
      <c r="C140" s="85" t="s">
        <v>1143</v>
      </c>
      <c r="D140" s="85" t="s">
        <v>1144</v>
      </c>
      <c r="E140" s="152" t="s">
        <v>1145</v>
      </c>
      <c r="F140" s="153" t="s">
        <v>628</v>
      </c>
      <c r="N140">
        <v>139</v>
      </c>
      <c r="O140" t="s">
        <v>1142</v>
      </c>
      <c r="P140">
        <v>2919306</v>
      </c>
      <c r="Q140" s="162">
        <v>41671</v>
      </c>
      <c r="R140">
        <v>4.0000000000000002E-4</v>
      </c>
      <c r="S140" t="s">
        <v>628</v>
      </c>
    </row>
    <row r="141" spans="1:19" x14ac:dyDescent="0.3">
      <c r="A141" s="151" t="s">
        <v>1146</v>
      </c>
      <c r="B141" s="85" t="s">
        <v>1147</v>
      </c>
      <c r="C141" s="85" t="s">
        <v>1148</v>
      </c>
      <c r="D141" s="85" t="s">
        <v>621</v>
      </c>
      <c r="E141" s="152" t="s">
        <v>1145</v>
      </c>
      <c r="F141" s="153" t="s">
        <v>643</v>
      </c>
      <c r="N141">
        <v>140</v>
      </c>
      <c r="O141" t="s">
        <v>1147</v>
      </c>
      <c r="P141">
        <v>2893005</v>
      </c>
      <c r="Q141" s="162">
        <v>42005</v>
      </c>
      <c r="R141">
        <v>4.0000000000000002E-4</v>
      </c>
      <c r="S141" t="s">
        <v>643</v>
      </c>
    </row>
    <row r="142" spans="1:19" x14ac:dyDescent="0.3">
      <c r="A142" s="151" t="s">
        <v>1149</v>
      </c>
      <c r="B142" s="85" t="s">
        <v>486</v>
      </c>
      <c r="C142" s="85" t="s">
        <v>1150</v>
      </c>
      <c r="D142" s="85" t="s">
        <v>905</v>
      </c>
      <c r="E142" s="152" t="s">
        <v>1151</v>
      </c>
      <c r="F142" s="153" t="s">
        <v>643</v>
      </c>
      <c r="N142">
        <v>141</v>
      </c>
      <c r="O142" t="s">
        <v>486</v>
      </c>
      <c r="P142">
        <v>2717991</v>
      </c>
      <c r="Q142" s="162">
        <v>41639</v>
      </c>
      <c r="R142">
        <v>3.8000000000000002E-4</v>
      </c>
      <c r="S142" t="s">
        <v>643</v>
      </c>
    </row>
    <row r="143" spans="1:19" x14ac:dyDescent="0.3">
      <c r="A143" s="151" t="s">
        <v>1152</v>
      </c>
      <c r="B143" s="85" t="s">
        <v>1153</v>
      </c>
      <c r="C143" s="85" t="s">
        <v>1154</v>
      </c>
      <c r="D143" s="85" t="s">
        <v>1155</v>
      </c>
      <c r="E143" s="152" t="s">
        <v>1156</v>
      </c>
      <c r="F143" s="153" t="s">
        <v>628</v>
      </c>
      <c r="N143">
        <v>142</v>
      </c>
      <c r="O143" t="s">
        <v>1153</v>
      </c>
      <c r="P143">
        <v>2334029</v>
      </c>
      <c r="Q143" s="162">
        <v>42063</v>
      </c>
      <c r="R143">
        <v>3.2000000000000003E-4</v>
      </c>
      <c r="S143" t="s">
        <v>628</v>
      </c>
    </row>
    <row r="144" spans="1:19" x14ac:dyDescent="0.3">
      <c r="A144" s="151" t="s">
        <v>1157</v>
      </c>
      <c r="B144" s="85" t="s">
        <v>1158</v>
      </c>
      <c r="C144" s="85" t="s">
        <v>1159</v>
      </c>
      <c r="D144" s="85" t="s">
        <v>599</v>
      </c>
      <c r="E144" s="152" t="s">
        <v>1160</v>
      </c>
      <c r="F144" s="153" t="s">
        <v>614</v>
      </c>
      <c r="N144">
        <v>143</v>
      </c>
      <c r="O144" t="s">
        <v>1158</v>
      </c>
      <c r="P144">
        <v>2120000</v>
      </c>
      <c r="Q144" s="162">
        <v>42186</v>
      </c>
      <c r="R144">
        <v>2.9E-4</v>
      </c>
      <c r="S144" t="s">
        <v>614</v>
      </c>
    </row>
    <row r="145" spans="1:19" x14ac:dyDescent="0.3">
      <c r="A145" s="151" t="s">
        <v>1161</v>
      </c>
      <c r="B145" s="85" t="s">
        <v>1162</v>
      </c>
      <c r="C145" s="85" t="s">
        <v>1163</v>
      </c>
      <c r="D145" s="85" t="s">
        <v>1164</v>
      </c>
      <c r="E145" s="152" t="s">
        <v>1160</v>
      </c>
      <c r="F145" s="153" t="s">
        <v>1165</v>
      </c>
      <c r="N145">
        <v>144</v>
      </c>
      <c r="O145" t="s">
        <v>1162</v>
      </c>
      <c r="P145">
        <v>2113077</v>
      </c>
      <c r="Q145" s="162">
        <v>40783</v>
      </c>
      <c r="R145">
        <v>2.9E-4</v>
      </c>
      <c r="S145" t="s">
        <v>1165</v>
      </c>
    </row>
    <row r="146" spans="1:19" x14ac:dyDescent="0.3">
      <c r="A146" s="151" t="s">
        <v>1166</v>
      </c>
      <c r="B146" s="85" t="s">
        <v>1167</v>
      </c>
      <c r="C146" s="85" t="s">
        <v>1168</v>
      </c>
      <c r="D146" s="85" t="s">
        <v>905</v>
      </c>
      <c r="E146" s="152" t="s">
        <v>1160</v>
      </c>
      <c r="F146" s="153" t="s">
        <v>601</v>
      </c>
      <c r="N146">
        <v>145</v>
      </c>
      <c r="O146" t="s">
        <v>1167</v>
      </c>
      <c r="P146">
        <v>2065769</v>
      </c>
      <c r="Q146" s="162">
        <v>41639</v>
      </c>
      <c r="R146">
        <v>2.9E-4</v>
      </c>
      <c r="S146" t="s">
        <v>601</v>
      </c>
    </row>
    <row r="147" spans="1:19" x14ac:dyDescent="0.3">
      <c r="A147" s="151" t="s">
        <v>1169</v>
      </c>
      <c r="B147" s="85" t="s">
        <v>1170</v>
      </c>
      <c r="C147" s="85" t="s">
        <v>1171</v>
      </c>
      <c r="D147" s="85" t="s">
        <v>585</v>
      </c>
      <c r="E147" s="152" t="s">
        <v>1160</v>
      </c>
      <c r="F147" s="153" t="s">
        <v>587</v>
      </c>
      <c r="N147">
        <v>146</v>
      </c>
      <c r="O147" t="s">
        <v>1170</v>
      </c>
      <c r="P147">
        <v>2065857</v>
      </c>
      <c r="Q147" s="162">
        <v>42069</v>
      </c>
      <c r="R147">
        <v>2.9E-4</v>
      </c>
      <c r="S147" t="s">
        <v>587</v>
      </c>
    </row>
    <row r="148" spans="1:19" x14ac:dyDescent="0.3">
      <c r="A148" s="151" t="s">
        <v>1172</v>
      </c>
      <c r="B148" s="85" t="s">
        <v>1173</v>
      </c>
      <c r="C148" s="85" t="s">
        <v>1174</v>
      </c>
      <c r="D148" s="85" t="s">
        <v>1175</v>
      </c>
      <c r="E148" s="152" t="s">
        <v>1176</v>
      </c>
      <c r="F148" s="153" t="s">
        <v>1165</v>
      </c>
      <c r="N148">
        <v>147</v>
      </c>
      <c r="O148" t="s">
        <v>1173</v>
      </c>
      <c r="P148">
        <v>2024904</v>
      </c>
      <c r="Q148" s="162">
        <v>40777</v>
      </c>
      <c r="R148">
        <v>2.7999999999999998E-4</v>
      </c>
      <c r="S148" t="s">
        <v>1165</v>
      </c>
    </row>
    <row r="149" spans="1:19" x14ac:dyDescent="0.3">
      <c r="A149" s="151" t="s">
        <v>1177</v>
      </c>
      <c r="B149" s="85" t="s">
        <v>1178</v>
      </c>
      <c r="C149" s="85" t="s">
        <v>1179</v>
      </c>
      <c r="D149" s="85" t="s">
        <v>626</v>
      </c>
      <c r="E149" s="152" t="s">
        <v>1180</v>
      </c>
      <c r="F149" s="153" t="s">
        <v>628</v>
      </c>
      <c r="N149">
        <v>148</v>
      </c>
      <c r="O149" t="s">
        <v>1178</v>
      </c>
      <c r="P149">
        <v>1986700</v>
      </c>
      <c r="Q149" s="162">
        <v>42036</v>
      </c>
      <c r="R149">
        <v>2.7E-4</v>
      </c>
      <c r="S149" t="s">
        <v>628</v>
      </c>
    </row>
    <row r="150" spans="1:19" x14ac:dyDescent="0.3">
      <c r="A150" s="151" t="s">
        <v>1181</v>
      </c>
      <c r="B150" s="85" t="s">
        <v>1182</v>
      </c>
      <c r="C150" s="85" t="s">
        <v>1183</v>
      </c>
      <c r="D150" s="85" t="s">
        <v>1184</v>
      </c>
      <c r="E150" s="152" t="s">
        <v>1185</v>
      </c>
      <c r="F150" s="153" t="s">
        <v>1109</v>
      </c>
      <c r="N150">
        <v>149</v>
      </c>
      <c r="O150" t="s">
        <v>1182</v>
      </c>
      <c r="P150">
        <v>1882450</v>
      </c>
      <c r="Q150" s="162">
        <v>41379</v>
      </c>
      <c r="R150">
        <v>2.5999999999999998E-4</v>
      </c>
      <c r="S150" t="s">
        <v>1109</v>
      </c>
    </row>
    <row r="151" spans="1:19" x14ac:dyDescent="0.3">
      <c r="A151" s="151" t="s">
        <v>1186</v>
      </c>
      <c r="B151" s="85" t="s">
        <v>1187</v>
      </c>
      <c r="C151" s="85" t="s">
        <v>1188</v>
      </c>
      <c r="D151" s="85" t="s">
        <v>1001</v>
      </c>
      <c r="E151" s="152" t="s">
        <v>1189</v>
      </c>
      <c r="F151" s="153" t="s">
        <v>677</v>
      </c>
      <c r="N151">
        <v>150</v>
      </c>
      <c r="O151" t="s">
        <v>1187</v>
      </c>
      <c r="P151">
        <v>1827231</v>
      </c>
      <c r="Q151" s="162">
        <v>42005</v>
      </c>
      <c r="R151">
        <v>2.5000000000000001E-4</v>
      </c>
      <c r="S151" t="s">
        <v>677</v>
      </c>
    </row>
    <row r="152" spans="1:19" x14ac:dyDescent="0.3">
      <c r="A152" s="151" t="s">
        <v>1190</v>
      </c>
      <c r="B152" s="85" t="s">
        <v>1191</v>
      </c>
      <c r="C152" s="85" t="s">
        <v>1192</v>
      </c>
      <c r="D152" s="85" t="s">
        <v>599</v>
      </c>
      <c r="E152" s="152" t="s">
        <v>1189</v>
      </c>
      <c r="F152" s="153" t="s">
        <v>614</v>
      </c>
      <c r="N152">
        <v>151</v>
      </c>
      <c r="O152" t="s">
        <v>1191</v>
      </c>
      <c r="P152">
        <v>1788000</v>
      </c>
      <c r="Q152" s="162">
        <v>42186</v>
      </c>
      <c r="R152">
        <v>2.5000000000000001E-4</v>
      </c>
      <c r="S152" t="s">
        <v>614</v>
      </c>
    </row>
    <row r="153" spans="1:19" x14ac:dyDescent="0.3">
      <c r="A153" s="151" t="s">
        <v>1193</v>
      </c>
      <c r="B153" s="85" t="s">
        <v>1194</v>
      </c>
      <c r="C153" s="85" t="s">
        <v>1195</v>
      </c>
      <c r="D153" s="85" t="s">
        <v>599</v>
      </c>
      <c r="E153" s="152" t="s">
        <v>1196</v>
      </c>
      <c r="F153" s="153" t="s">
        <v>614</v>
      </c>
      <c r="N153">
        <v>152</v>
      </c>
      <c r="O153" t="s">
        <v>1194</v>
      </c>
      <c r="P153">
        <v>1751000</v>
      </c>
      <c r="Q153" s="162">
        <v>42186</v>
      </c>
      <c r="R153">
        <v>2.4000000000000001E-4</v>
      </c>
      <c r="S153" t="s">
        <v>614</v>
      </c>
    </row>
    <row r="154" spans="1:19" x14ac:dyDescent="0.3">
      <c r="A154" s="151" t="s">
        <v>1197</v>
      </c>
      <c r="B154" s="85" t="s">
        <v>1198</v>
      </c>
      <c r="C154" s="85" t="s">
        <v>1199</v>
      </c>
      <c r="D154" s="85" t="s">
        <v>681</v>
      </c>
      <c r="E154" s="152" t="s">
        <v>1200</v>
      </c>
      <c r="F154" s="153" t="s">
        <v>643</v>
      </c>
      <c r="N154">
        <v>153</v>
      </c>
      <c r="O154" t="s">
        <v>1198</v>
      </c>
      <c r="P154">
        <v>1430000</v>
      </c>
      <c r="Q154" s="162">
        <v>41456</v>
      </c>
      <c r="R154">
        <v>2.0000000000000001E-4</v>
      </c>
      <c r="S154" t="s">
        <v>643</v>
      </c>
    </row>
    <row r="155" spans="1:19" x14ac:dyDescent="0.3">
      <c r="A155" s="151" t="s">
        <v>1201</v>
      </c>
      <c r="B155" s="85" t="s">
        <v>1202</v>
      </c>
      <c r="C155" s="85" t="s">
        <v>1203</v>
      </c>
      <c r="D155" s="85" t="s">
        <v>1204</v>
      </c>
      <c r="E155" s="152" t="s">
        <v>1205</v>
      </c>
      <c r="F155" s="153" t="s">
        <v>1206</v>
      </c>
      <c r="N155">
        <v>154</v>
      </c>
      <c r="O155" t="s">
        <v>1202</v>
      </c>
      <c r="P155">
        <v>1328019</v>
      </c>
      <c r="Q155" s="162">
        <v>40552</v>
      </c>
      <c r="R155">
        <v>1.8000000000000001E-4</v>
      </c>
      <c r="S155" t="s">
        <v>1206</v>
      </c>
    </row>
    <row r="156" spans="1:19" x14ac:dyDescent="0.3">
      <c r="A156" s="151" t="s">
        <v>1207</v>
      </c>
      <c r="B156" s="85" t="s">
        <v>1208</v>
      </c>
      <c r="C156" s="85" t="s">
        <v>1209</v>
      </c>
      <c r="D156" s="85" t="s">
        <v>641</v>
      </c>
      <c r="E156" s="152" t="s">
        <v>1205</v>
      </c>
      <c r="F156" s="153" t="s">
        <v>677</v>
      </c>
      <c r="N156">
        <v>155</v>
      </c>
      <c r="O156" t="s">
        <v>1208</v>
      </c>
      <c r="P156">
        <v>1316500</v>
      </c>
      <c r="Q156" s="162">
        <v>41821</v>
      </c>
      <c r="R156">
        <v>1.8000000000000001E-4</v>
      </c>
      <c r="S156" t="s">
        <v>677</v>
      </c>
    </row>
    <row r="157" spans="1:19" x14ac:dyDescent="0.3">
      <c r="A157" s="151" t="s">
        <v>1210</v>
      </c>
      <c r="B157" s="85" t="s">
        <v>1211</v>
      </c>
      <c r="C157" s="85" t="s">
        <v>1212</v>
      </c>
      <c r="D157" s="85" t="s">
        <v>621</v>
      </c>
      <c r="E157" s="152" t="s">
        <v>1205</v>
      </c>
      <c r="F157" s="153" t="s">
        <v>601</v>
      </c>
      <c r="N157">
        <v>156</v>
      </c>
      <c r="O157" t="s">
        <v>1211</v>
      </c>
      <c r="P157">
        <v>1312252</v>
      </c>
      <c r="Q157" s="162">
        <v>42005</v>
      </c>
      <c r="R157">
        <v>1.8000000000000001E-4</v>
      </c>
      <c r="S157" t="s">
        <v>601</v>
      </c>
    </row>
    <row r="158" spans="1:19" x14ac:dyDescent="0.3">
      <c r="A158" s="151" t="s">
        <v>1213</v>
      </c>
      <c r="B158" s="85" t="s">
        <v>1214</v>
      </c>
      <c r="C158" s="85" t="s">
        <v>1215</v>
      </c>
      <c r="D158" s="85" t="s">
        <v>641</v>
      </c>
      <c r="E158" s="152" t="s">
        <v>1216</v>
      </c>
      <c r="F158" s="153" t="s">
        <v>601</v>
      </c>
      <c r="N158">
        <v>157</v>
      </c>
      <c r="O158" t="s">
        <v>1214</v>
      </c>
      <c r="P158">
        <v>1261208</v>
      </c>
      <c r="Q158" s="162">
        <v>41821</v>
      </c>
      <c r="R158">
        <v>1.7000000000000001E-4</v>
      </c>
      <c r="S158" t="s">
        <v>601</v>
      </c>
    </row>
    <row r="159" spans="1:19" x14ac:dyDescent="0.3">
      <c r="A159" s="151" t="s">
        <v>1217</v>
      </c>
      <c r="B159" s="85" t="s">
        <v>1218</v>
      </c>
      <c r="C159" s="85" t="s">
        <v>1219</v>
      </c>
      <c r="D159" s="85" t="s">
        <v>641</v>
      </c>
      <c r="E159" s="152" t="s">
        <v>1216</v>
      </c>
      <c r="F159" s="153" t="s">
        <v>601</v>
      </c>
      <c r="N159">
        <v>158</v>
      </c>
      <c r="O159" t="s">
        <v>1218</v>
      </c>
      <c r="P159">
        <v>1212107</v>
      </c>
      <c r="Q159" s="162">
        <v>41821</v>
      </c>
      <c r="R159">
        <v>1.7000000000000001E-4</v>
      </c>
      <c r="S159" t="s">
        <v>601</v>
      </c>
    </row>
    <row r="160" spans="1:19" x14ac:dyDescent="0.3">
      <c r="A160" s="151" t="s">
        <v>1220</v>
      </c>
      <c r="B160" s="85" t="s">
        <v>1221</v>
      </c>
      <c r="C160" s="85" t="s">
        <v>1222</v>
      </c>
      <c r="D160" s="85" t="s">
        <v>599</v>
      </c>
      <c r="E160" s="152" t="s">
        <v>1223</v>
      </c>
      <c r="F160" s="153" t="s">
        <v>633</v>
      </c>
      <c r="N160">
        <v>159</v>
      </c>
      <c r="O160" t="s">
        <v>1221</v>
      </c>
      <c r="P160">
        <v>1119375</v>
      </c>
      <c r="Q160" s="162">
        <v>42186</v>
      </c>
      <c r="R160">
        <v>1.4999999999999999E-4</v>
      </c>
      <c r="S160" t="s">
        <v>633</v>
      </c>
    </row>
    <row r="161" spans="1:19" x14ac:dyDescent="0.3">
      <c r="A161" s="151" t="s">
        <v>1224</v>
      </c>
      <c r="B161" s="85" t="s">
        <v>1225</v>
      </c>
      <c r="C161" s="85" t="s">
        <v>1226</v>
      </c>
      <c r="D161" s="85" t="s">
        <v>599</v>
      </c>
      <c r="E161" s="152" t="s">
        <v>1227</v>
      </c>
      <c r="F161" s="153" t="s">
        <v>614</v>
      </c>
      <c r="N161">
        <v>160</v>
      </c>
      <c r="O161" t="s">
        <v>1225</v>
      </c>
      <c r="P161">
        <v>900000</v>
      </c>
      <c r="Q161" s="162">
        <v>42186</v>
      </c>
      <c r="R161">
        <v>1.2E-4</v>
      </c>
      <c r="S161" t="s">
        <v>614</v>
      </c>
    </row>
    <row r="162" spans="1:19" x14ac:dyDescent="0.3">
      <c r="A162" s="151" t="s">
        <v>1228</v>
      </c>
      <c r="B162" s="85" t="s">
        <v>1229</v>
      </c>
      <c r="C162" s="85" t="s">
        <v>1230</v>
      </c>
      <c r="D162" s="85" t="s">
        <v>681</v>
      </c>
      <c r="E162" s="152" t="s">
        <v>1231</v>
      </c>
      <c r="F162" s="153" t="s">
        <v>643</v>
      </c>
      <c r="N162">
        <v>161</v>
      </c>
      <c r="O162" t="s">
        <v>1229</v>
      </c>
      <c r="P162">
        <v>859178</v>
      </c>
      <c r="Q162" s="162">
        <v>41456</v>
      </c>
      <c r="R162">
        <v>1.1900000000000001E-4</v>
      </c>
      <c r="S162" t="s">
        <v>643</v>
      </c>
    </row>
    <row r="163" spans="1:19" x14ac:dyDescent="0.3">
      <c r="A163" s="151" t="s">
        <v>1232</v>
      </c>
      <c r="B163" s="85" t="s">
        <v>1233</v>
      </c>
      <c r="C163" s="85" t="s">
        <v>1234</v>
      </c>
      <c r="D163" s="85" t="s">
        <v>774</v>
      </c>
      <c r="E163" s="152" t="s">
        <v>1227</v>
      </c>
      <c r="F163" s="153" t="s">
        <v>601</v>
      </c>
      <c r="N163">
        <v>162</v>
      </c>
      <c r="O163" t="s">
        <v>1233</v>
      </c>
      <c r="P163">
        <v>858000</v>
      </c>
      <c r="Q163" s="162">
        <v>41640</v>
      </c>
      <c r="R163">
        <v>1.2E-4</v>
      </c>
      <c r="S163" t="s">
        <v>601</v>
      </c>
    </row>
    <row r="164" spans="1:19" x14ac:dyDescent="0.3">
      <c r="A164" s="151" t="s">
        <v>1235</v>
      </c>
      <c r="B164" s="85" t="s">
        <v>1236</v>
      </c>
      <c r="C164" s="85" t="s">
        <v>1237</v>
      </c>
      <c r="D164" s="85" t="s">
        <v>774</v>
      </c>
      <c r="E164" s="152" t="s">
        <v>1227</v>
      </c>
      <c r="F164" s="153" t="s">
        <v>1238</v>
      </c>
      <c r="N164">
        <v>163</v>
      </c>
      <c r="O164" t="s">
        <v>1236</v>
      </c>
      <c r="P164">
        <v>844994</v>
      </c>
      <c r="Q164" s="162">
        <v>41640</v>
      </c>
      <c r="R164">
        <v>1.2E-4</v>
      </c>
      <c r="S164" t="s">
        <v>1238</v>
      </c>
    </row>
    <row r="165" spans="1:19" x14ac:dyDescent="0.3">
      <c r="A165" s="151" t="s">
        <v>1239</v>
      </c>
      <c r="B165" s="85" t="s">
        <v>1240</v>
      </c>
      <c r="C165" s="85" t="s">
        <v>1241</v>
      </c>
      <c r="D165" s="85" t="s">
        <v>641</v>
      </c>
      <c r="E165" s="152" t="s">
        <v>1242</v>
      </c>
      <c r="F165" s="153" t="s">
        <v>601</v>
      </c>
      <c r="N165">
        <v>164</v>
      </c>
      <c r="O165" t="s">
        <v>1240</v>
      </c>
      <c r="P165">
        <v>763952</v>
      </c>
      <c r="Q165" s="162">
        <v>41821</v>
      </c>
      <c r="R165">
        <v>1.1E-4</v>
      </c>
      <c r="S165" t="s">
        <v>601</v>
      </c>
    </row>
    <row r="166" spans="1:19" x14ac:dyDescent="0.3">
      <c r="A166" s="151" t="s">
        <v>1243</v>
      </c>
      <c r="B166" s="85" t="s">
        <v>1244</v>
      </c>
      <c r="C166" s="85" t="s">
        <v>1245</v>
      </c>
      <c r="D166" s="85" t="s">
        <v>585</v>
      </c>
      <c r="E166" s="152" t="s">
        <v>1246</v>
      </c>
      <c r="F166" s="153" t="s">
        <v>587</v>
      </c>
      <c r="N166">
        <v>165</v>
      </c>
      <c r="O166" t="s">
        <v>1244</v>
      </c>
      <c r="P166">
        <v>757940</v>
      </c>
      <c r="Q166" s="162">
        <v>42069</v>
      </c>
      <c r="R166">
        <v>1.05E-4</v>
      </c>
      <c r="S166" t="s">
        <v>587</v>
      </c>
    </row>
    <row r="167" spans="1:19" x14ac:dyDescent="0.3">
      <c r="A167" s="151" t="s">
        <v>1247</v>
      </c>
      <c r="B167" s="85" t="s">
        <v>1248</v>
      </c>
      <c r="C167" s="85" t="s">
        <v>1249</v>
      </c>
      <c r="D167" s="85" t="s">
        <v>681</v>
      </c>
      <c r="E167" s="152" t="s">
        <v>1250</v>
      </c>
      <c r="F167" s="153" t="s">
        <v>601</v>
      </c>
      <c r="N167">
        <v>166</v>
      </c>
      <c r="O167" t="s">
        <v>1248</v>
      </c>
      <c r="P167">
        <v>746900</v>
      </c>
      <c r="Q167" s="162">
        <v>41456</v>
      </c>
      <c r="R167">
        <v>1E-4</v>
      </c>
      <c r="S167" t="s">
        <v>601</v>
      </c>
    </row>
    <row r="168" spans="1:19" x14ac:dyDescent="0.3">
      <c r="A168" s="151" t="s">
        <v>1251</v>
      </c>
      <c r="B168" s="85" t="s">
        <v>1252</v>
      </c>
      <c r="C168" s="85" t="s">
        <v>1253</v>
      </c>
      <c r="D168" s="85" t="s">
        <v>686</v>
      </c>
      <c r="E168" s="152" t="s">
        <v>1254</v>
      </c>
      <c r="F168" s="153" t="s">
        <v>930</v>
      </c>
      <c r="N168">
        <v>167</v>
      </c>
      <c r="O168" t="s">
        <v>1252</v>
      </c>
      <c r="P168">
        <v>631000</v>
      </c>
      <c r="Q168" s="162">
        <v>41912</v>
      </c>
      <c r="R168">
        <v>8.7000000000000001E-5</v>
      </c>
      <c r="S168" t="s">
        <v>930</v>
      </c>
    </row>
    <row r="169" spans="1:19" x14ac:dyDescent="0.3">
      <c r="A169" s="151" t="s">
        <v>1255</v>
      </c>
      <c r="B169" s="85" t="s">
        <v>1256</v>
      </c>
      <c r="C169" s="85" t="s">
        <v>1257</v>
      </c>
      <c r="D169" s="85" t="s">
        <v>1258</v>
      </c>
      <c r="E169" s="152" t="s">
        <v>1259</v>
      </c>
      <c r="F169" s="153" t="s">
        <v>1165</v>
      </c>
      <c r="N169">
        <v>168</v>
      </c>
      <c r="O169" t="s">
        <v>1256</v>
      </c>
      <c r="P169">
        <v>620029</v>
      </c>
      <c r="Q169" s="162">
        <v>40634</v>
      </c>
      <c r="R169">
        <v>8.6000000000000003E-5</v>
      </c>
      <c r="S169" t="s">
        <v>1165</v>
      </c>
    </row>
    <row r="170" spans="1:19" x14ac:dyDescent="0.3">
      <c r="A170" s="151" t="s">
        <v>1260</v>
      </c>
      <c r="B170" s="85" t="s">
        <v>1261</v>
      </c>
      <c r="C170" s="85" t="s">
        <v>1262</v>
      </c>
      <c r="D170" s="85" t="s">
        <v>599</v>
      </c>
      <c r="E170" s="152" t="s">
        <v>1263</v>
      </c>
      <c r="F170" s="153" t="s">
        <v>614</v>
      </c>
      <c r="N170">
        <v>169</v>
      </c>
      <c r="O170" t="s">
        <v>1261</v>
      </c>
      <c r="P170">
        <v>604000</v>
      </c>
      <c r="Q170" s="162">
        <v>42186</v>
      </c>
      <c r="R170">
        <v>8.3999999999999995E-5</v>
      </c>
      <c r="S170" t="s">
        <v>614</v>
      </c>
    </row>
    <row r="171" spans="1:19" x14ac:dyDescent="0.3">
      <c r="A171" s="151" t="s">
        <v>1264</v>
      </c>
      <c r="B171" s="85" t="s">
        <v>1265</v>
      </c>
      <c r="C171" s="85" t="s">
        <v>1266</v>
      </c>
      <c r="D171" s="85" t="s">
        <v>681</v>
      </c>
      <c r="E171" s="152" t="s">
        <v>1267</v>
      </c>
      <c r="F171" s="153" t="s">
        <v>643</v>
      </c>
      <c r="N171">
        <v>170</v>
      </c>
      <c r="O171" t="s">
        <v>1265</v>
      </c>
      <c r="P171">
        <v>581344</v>
      </c>
      <c r="Q171" s="162">
        <v>41456</v>
      </c>
      <c r="R171">
        <v>8.0000000000000007E-5</v>
      </c>
      <c r="S171" t="s">
        <v>643</v>
      </c>
    </row>
    <row r="172" spans="1:19" x14ac:dyDescent="0.3">
      <c r="A172" s="151" t="s">
        <v>1268</v>
      </c>
      <c r="B172" s="85" t="s">
        <v>1269</v>
      </c>
      <c r="C172" s="85" t="s">
        <v>1270</v>
      </c>
      <c r="D172" s="85" t="s">
        <v>905</v>
      </c>
      <c r="E172" s="152" t="s">
        <v>1271</v>
      </c>
      <c r="F172" s="153" t="s">
        <v>643</v>
      </c>
      <c r="N172">
        <v>171</v>
      </c>
      <c r="O172" t="s">
        <v>1269</v>
      </c>
      <c r="P172">
        <v>549700</v>
      </c>
      <c r="Q172" s="162">
        <v>41639</v>
      </c>
      <c r="R172">
        <v>7.3999999999999996E-5</v>
      </c>
      <c r="S172" t="s">
        <v>643</v>
      </c>
    </row>
    <row r="173" spans="1:19" x14ac:dyDescent="0.3">
      <c r="A173" s="151" t="s">
        <v>1272</v>
      </c>
      <c r="B173" s="85" t="s">
        <v>1273</v>
      </c>
      <c r="C173" s="85" t="s">
        <v>1274</v>
      </c>
      <c r="D173" s="85" t="s">
        <v>1275</v>
      </c>
      <c r="E173" s="152" t="s">
        <v>1271</v>
      </c>
      <c r="F173" s="153" t="s">
        <v>1065</v>
      </c>
      <c r="N173">
        <v>172</v>
      </c>
      <c r="O173" t="s">
        <v>1273</v>
      </c>
      <c r="P173">
        <v>534189</v>
      </c>
      <c r="Q173" s="162">
        <v>41134</v>
      </c>
      <c r="R173">
        <v>7.3999999999999996E-5</v>
      </c>
      <c r="S173" t="s">
        <v>1065</v>
      </c>
    </row>
    <row r="174" spans="1:19" x14ac:dyDescent="0.3">
      <c r="A174" s="151" t="s">
        <v>1276</v>
      </c>
      <c r="B174" s="85" t="s">
        <v>1277</v>
      </c>
      <c r="C174" s="85" t="s">
        <v>1278</v>
      </c>
      <c r="D174" s="85" t="s">
        <v>641</v>
      </c>
      <c r="E174" s="152" t="s">
        <v>1279</v>
      </c>
      <c r="F174" s="153" t="s">
        <v>677</v>
      </c>
      <c r="N174">
        <v>173</v>
      </c>
      <c r="O174" t="s">
        <v>1277</v>
      </c>
      <c r="P174">
        <v>518467</v>
      </c>
      <c r="Q174" s="162">
        <v>41821</v>
      </c>
      <c r="R174">
        <v>7.2000000000000002E-5</v>
      </c>
      <c r="S174" t="s">
        <v>677</v>
      </c>
    </row>
    <row r="175" spans="1:19" x14ac:dyDescent="0.3">
      <c r="A175" s="151" t="s">
        <v>1280</v>
      </c>
      <c r="B175" s="85" t="s">
        <v>1281</v>
      </c>
      <c r="C175" s="85" t="s">
        <v>1282</v>
      </c>
      <c r="D175" s="85" t="s">
        <v>774</v>
      </c>
      <c r="E175" s="152" t="s">
        <v>1283</v>
      </c>
      <c r="F175" s="153" t="s">
        <v>601</v>
      </c>
      <c r="N175">
        <v>174</v>
      </c>
      <c r="O175" t="s">
        <v>1281</v>
      </c>
      <c r="P175">
        <v>505153</v>
      </c>
      <c r="Q175" s="162">
        <v>41640</v>
      </c>
      <c r="R175">
        <v>6.9999999999999994E-5</v>
      </c>
      <c r="S175" t="s">
        <v>601</v>
      </c>
    </row>
    <row r="176" spans="1:19" x14ac:dyDescent="0.3">
      <c r="A176" s="151" t="s">
        <v>1284</v>
      </c>
      <c r="B176" s="85" t="s">
        <v>1285</v>
      </c>
      <c r="C176" s="85" t="s">
        <v>1286</v>
      </c>
      <c r="D176" s="85" t="s">
        <v>905</v>
      </c>
      <c r="E176" s="152" t="s">
        <v>1287</v>
      </c>
      <c r="F176" s="153" t="s">
        <v>1238</v>
      </c>
      <c r="N176">
        <v>175</v>
      </c>
      <c r="O176" t="s">
        <v>1285</v>
      </c>
      <c r="P176">
        <v>425384</v>
      </c>
      <c r="Q176" s="162">
        <v>41639</v>
      </c>
      <c r="R176">
        <v>5.8999999999999998E-5</v>
      </c>
      <c r="S176" t="s">
        <v>1238</v>
      </c>
    </row>
    <row r="177" spans="1:19" x14ac:dyDescent="0.3">
      <c r="A177" s="151" t="s">
        <v>1288</v>
      </c>
      <c r="B177" s="85" t="s">
        <v>1289</v>
      </c>
      <c r="C177" s="85" t="s">
        <v>1290</v>
      </c>
      <c r="D177" s="85" t="s">
        <v>1291</v>
      </c>
      <c r="E177" s="152" t="s">
        <v>1292</v>
      </c>
      <c r="F177" s="153" t="s">
        <v>1238</v>
      </c>
      <c r="N177">
        <v>176</v>
      </c>
      <c r="O177" t="s">
        <v>1289</v>
      </c>
      <c r="P177">
        <v>405739</v>
      </c>
      <c r="Q177" s="162">
        <v>41275</v>
      </c>
      <c r="R177">
        <v>5.5999999999999999E-5</v>
      </c>
      <c r="S177" t="s">
        <v>1238</v>
      </c>
    </row>
    <row r="178" spans="1:19" x14ac:dyDescent="0.3">
      <c r="A178" s="151" t="s">
        <v>1293</v>
      </c>
      <c r="B178" s="85" t="s">
        <v>1294</v>
      </c>
      <c r="C178" s="85" t="s">
        <v>1295</v>
      </c>
      <c r="D178" s="85" t="s">
        <v>1296</v>
      </c>
      <c r="E178" s="152" t="s">
        <v>1297</v>
      </c>
      <c r="F178" s="153" t="s">
        <v>1298</v>
      </c>
      <c r="N178">
        <v>177</v>
      </c>
      <c r="O178" t="s">
        <v>1294</v>
      </c>
      <c r="P178">
        <v>393372</v>
      </c>
      <c r="Q178" s="162">
        <v>40714</v>
      </c>
      <c r="R178">
        <v>5.3999999999999998E-5</v>
      </c>
      <c r="S178" t="s">
        <v>1298</v>
      </c>
    </row>
    <row r="179" spans="1:19" x14ac:dyDescent="0.3">
      <c r="A179" s="151" t="s">
        <v>1299</v>
      </c>
      <c r="B179" s="85" t="s">
        <v>1300</v>
      </c>
      <c r="C179" s="85" t="s">
        <v>1301</v>
      </c>
      <c r="D179" s="85" t="s">
        <v>1291</v>
      </c>
      <c r="E179" s="152" t="s">
        <v>1302</v>
      </c>
      <c r="F179" s="153" t="s">
        <v>1238</v>
      </c>
      <c r="N179">
        <v>178</v>
      </c>
      <c r="O179" t="s">
        <v>1300</v>
      </c>
      <c r="P179">
        <v>386486</v>
      </c>
      <c r="Q179" s="162">
        <v>41275</v>
      </c>
      <c r="R179">
        <v>5.3000000000000001E-5</v>
      </c>
      <c r="S179" t="s">
        <v>1238</v>
      </c>
    </row>
    <row r="180" spans="1:19" x14ac:dyDescent="0.3">
      <c r="A180" s="151" t="s">
        <v>1303</v>
      </c>
      <c r="B180" s="85" t="s">
        <v>1304</v>
      </c>
      <c r="C180" s="85" t="s">
        <v>1305</v>
      </c>
      <c r="D180" s="85" t="s">
        <v>681</v>
      </c>
      <c r="E180" s="152" t="s">
        <v>1306</v>
      </c>
      <c r="F180" s="153" t="s">
        <v>643</v>
      </c>
      <c r="N180">
        <v>179</v>
      </c>
      <c r="O180" t="s">
        <v>1304</v>
      </c>
      <c r="P180">
        <v>368390</v>
      </c>
      <c r="Q180" s="162">
        <v>41456</v>
      </c>
      <c r="R180">
        <v>5.1E-5</v>
      </c>
      <c r="S180" t="s">
        <v>643</v>
      </c>
    </row>
    <row r="181" spans="1:19" x14ac:dyDescent="0.3">
      <c r="A181" s="151" t="s">
        <v>1307</v>
      </c>
      <c r="B181" s="85" t="s">
        <v>1308</v>
      </c>
      <c r="C181" s="85" t="s">
        <v>1309</v>
      </c>
      <c r="D181" s="85" t="s">
        <v>681</v>
      </c>
      <c r="E181" s="152" t="s">
        <v>1310</v>
      </c>
      <c r="F181" s="153" t="s">
        <v>601</v>
      </c>
      <c r="N181">
        <v>180</v>
      </c>
      <c r="O181" t="s">
        <v>1308</v>
      </c>
      <c r="P181">
        <v>349728</v>
      </c>
      <c r="Q181" s="162">
        <v>41456</v>
      </c>
      <c r="R181">
        <v>4.8000000000000001E-5</v>
      </c>
      <c r="S181" t="s">
        <v>601</v>
      </c>
    </row>
    <row r="182" spans="1:19" x14ac:dyDescent="0.3">
      <c r="A182" s="151" t="s">
        <v>1311</v>
      </c>
      <c r="B182" s="85" t="s">
        <v>1312</v>
      </c>
      <c r="C182" s="85" t="s">
        <v>1313</v>
      </c>
      <c r="D182" s="85" t="s">
        <v>1314</v>
      </c>
      <c r="E182" s="152" t="s">
        <v>1315</v>
      </c>
      <c r="F182" s="153" t="s">
        <v>697</v>
      </c>
      <c r="N182">
        <v>181</v>
      </c>
      <c r="O182" t="s">
        <v>1312</v>
      </c>
      <c r="P182">
        <v>341256</v>
      </c>
      <c r="Q182" s="162">
        <v>41902</v>
      </c>
      <c r="R182">
        <v>4.6999999999999997E-5</v>
      </c>
      <c r="S182" t="s">
        <v>697</v>
      </c>
    </row>
    <row r="183" spans="1:19" x14ac:dyDescent="0.3">
      <c r="A183" s="151" t="s">
        <v>1316</v>
      </c>
      <c r="B183" s="85" t="s">
        <v>1317</v>
      </c>
      <c r="C183" s="85" t="s">
        <v>1318</v>
      </c>
      <c r="D183" s="85" t="s">
        <v>663</v>
      </c>
      <c r="E183" s="152" t="s">
        <v>1319</v>
      </c>
      <c r="F183" s="153" t="s">
        <v>930</v>
      </c>
      <c r="N183">
        <v>182</v>
      </c>
      <c r="O183" t="s">
        <v>1317</v>
      </c>
      <c r="P183">
        <v>329040</v>
      </c>
      <c r="Q183" s="162">
        <v>42004</v>
      </c>
      <c r="R183">
        <v>4.6E-5</v>
      </c>
      <c r="S183" t="s">
        <v>930</v>
      </c>
    </row>
    <row r="184" spans="1:19" x14ac:dyDescent="0.3">
      <c r="A184" s="151" t="s">
        <v>1320</v>
      </c>
      <c r="B184" s="85" t="s">
        <v>1321</v>
      </c>
      <c r="C184" s="85" t="s">
        <v>1322</v>
      </c>
      <c r="D184" s="85" t="s">
        <v>1323</v>
      </c>
      <c r="E184" s="152" t="s">
        <v>1324</v>
      </c>
      <c r="F184" s="153" t="s">
        <v>1325</v>
      </c>
      <c r="N184">
        <v>183</v>
      </c>
      <c r="O184" t="s">
        <v>1321</v>
      </c>
      <c r="P184">
        <v>294906</v>
      </c>
      <c r="Q184" s="162">
        <v>38837</v>
      </c>
      <c r="R184">
        <v>4.0000000000000003E-5</v>
      </c>
      <c r="S184" t="s">
        <v>1325</v>
      </c>
    </row>
    <row r="185" spans="1:19" x14ac:dyDescent="0.3">
      <c r="A185" s="151" t="s">
        <v>1326</v>
      </c>
      <c r="B185" s="85" t="s">
        <v>1327</v>
      </c>
      <c r="C185" s="85" t="s">
        <v>1328</v>
      </c>
      <c r="D185" s="85" t="s">
        <v>681</v>
      </c>
      <c r="E185" s="152" t="s">
        <v>1329</v>
      </c>
      <c r="F185" s="153" t="s">
        <v>601</v>
      </c>
      <c r="N185">
        <v>184</v>
      </c>
      <c r="O185" t="s">
        <v>1327</v>
      </c>
      <c r="P185">
        <v>285000</v>
      </c>
      <c r="Q185" s="162">
        <v>41456</v>
      </c>
      <c r="R185">
        <v>3.8999999999999999E-5</v>
      </c>
      <c r="S185" t="s">
        <v>601</v>
      </c>
    </row>
    <row r="186" spans="1:19" x14ac:dyDescent="0.3">
      <c r="A186" s="151" t="s">
        <v>1330</v>
      </c>
      <c r="B186" s="85" t="s">
        <v>1331</v>
      </c>
      <c r="C186" s="85" t="s">
        <v>1332</v>
      </c>
      <c r="D186" s="85" t="s">
        <v>1333</v>
      </c>
      <c r="E186" s="152" t="s">
        <v>1334</v>
      </c>
      <c r="F186" s="153" t="s">
        <v>697</v>
      </c>
      <c r="N186">
        <v>185</v>
      </c>
      <c r="O186" t="s">
        <v>1331</v>
      </c>
      <c r="P186">
        <v>268767</v>
      </c>
      <c r="Q186" s="162">
        <v>41877</v>
      </c>
      <c r="R186">
        <v>3.6999999999999998E-5</v>
      </c>
      <c r="S186" t="s">
        <v>697</v>
      </c>
    </row>
    <row r="187" spans="1:19" x14ac:dyDescent="0.3">
      <c r="A187" s="151" t="s">
        <v>1335</v>
      </c>
      <c r="B187" s="85" t="s">
        <v>1336</v>
      </c>
      <c r="C187" s="85" t="s">
        <v>1337</v>
      </c>
      <c r="D187" s="85" t="s">
        <v>1338</v>
      </c>
      <c r="E187" s="152" t="s">
        <v>1334</v>
      </c>
      <c r="F187" s="153" t="s">
        <v>1065</v>
      </c>
      <c r="N187">
        <v>186</v>
      </c>
      <c r="O187" t="s">
        <v>1336</v>
      </c>
      <c r="P187">
        <v>268270</v>
      </c>
      <c r="Q187" s="162">
        <v>41143</v>
      </c>
      <c r="R187">
        <v>3.6999999999999998E-5</v>
      </c>
      <c r="S187" t="s">
        <v>1065</v>
      </c>
    </row>
    <row r="188" spans="1:19" x14ac:dyDescent="0.3">
      <c r="A188" s="151" t="s">
        <v>1339</v>
      </c>
      <c r="B188" s="85" t="s">
        <v>1340</v>
      </c>
      <c r="C188" s="85" t="s">
        <v>1341</v>
      </c>
      <c r="D188" s="85" t="s">
        <v>681</v>
      </c>
      <c r="E188" s="152" t="s">
        <v>1334</v>
      </c>
      <c r="F188" s="153" t="s">
        <v>643</v>
      </c>
      <c r="N188">
        <v>187</v>
      </c>
      <c r="O188" t="s">
        <v>1340</v>
      </c>
      <c r="P188">
        <v>264652</v>
      </c>
      <c r="Q188" s="162">
        <v>41456</v>
      </c>
      <c r="R188">
        <v>3.6999999999999998E-5</v>
      </c>
      <c r="S188" t="s">
        <v>643</v>
      </c>
    </row>
    <row r="189" spans="1:19" x14ac:dyDescent="0.3">
      <c r="A189" s="151" t="s">
        <v>1342</v>
      </c>
      <c r="B189" s="85" t="s">
        <v>1343</v>
      </c>
      <c r="C189" s="85" t="s">
        <v>1344</v>
      </c>
      <c r="D189" s="85" t="s">
        <v>1345</v>
      </c>
      <c r="E189" s="152" t="s">
        <v>1346</v>
      </c>
      <c r="F189" s="153" t="s">
        <v>1325</v>
      </c>
      <c r="N189">
        <v>188</v>
      </c>
      <c r="O189" t="s">
        <v>1343</v>
      </c>
      <c r="P189">
        <v>240705</v>
      </c>
      <c r="Q189" s="162">
        <v>40544</v>
      </c>
      <c r="R189">
        <v>3.3000000000000003E-5</v>
      </c>
      <c r="S189" t="s">
        <v>1325</v>
      </c>
    </row>
    <row r="190" spans="1:19" x14ac:dyDescent="0.3">
      <c r="A190" s="151" t="s">
        <v>1347</v>
      </c>
      <c r="B190" s="85" t="s">
        <v>1348</v>
      </c>
      <c r="C190" s="85" t="s">
        <v>1349</v>
      </c>
      <c r="D190" s="85" t="s">
        <v>1350</v>
      </c>
      <c r="E190" s="152" t="s">
        <v>1346</v>
      </c>
      <c r="F190" s="153" t="s">
        <v>643</v>
      </c>
      <c r="N190">
        <v>189</v>
      </c>
      <c r="O190" t="s">
        <v>1348</v>
      </c>
      <c r="P190">
        <v>239648</v>
      </c>
      <c r="Q190" s="162">
        <v>40909</v>
      </c>
      <c r="R190">
        <v>3.3000000000000003E-5</v>
      </c>
      <c r="S190" t="s">
        <v>643</v>
      </c>
    </row>
    <row r="191" spans="1:19" x14ac:dyDescent="0.3">
      <c r="A191" s="151" t="s">
        <v>1351</v>
      </c>
      <c r="B191" s="85" t="s">
        <v>1352</v>
      </c>
      <c r="C191" s="85" t="s">
        <v>1353</v>
      </c>
      <c r="D191" s="85" t="s">
        <v>1354</v>
      </c>
      <c r="E191" s="152" t="s">
        <v>1355</v>
      </c>
      <c r="F191" s="153" t="s">
        <v>1356</v>
      </c>
      <c r="N191">
        <v>190</v>
      </c>
      <c r="O191" t="s">
        <v>1352</v>
      </c>
      <c r="P191">
        <v>212645</v>
      </c>
      <c r="Q191" s="162">
        <v>41142</v>
      </c>
      <c r="R191">
        <v>2.9E-5</v>
      </c>
      <c r="S191" t="s">
        <v>1356</v>
      </c>
    </row>
    <row r="192" spans="1:19" x14ac:dyDescent="0.3">
      <c r="A192" s="151" t="s">
        <v>1357</v>
      </c>
      <c r="B192" s="85" t="s">
        <v>1358</v>
      </c>
      <c r="C192" s="85" t="s">
        <v>1359</v>
      </c>
      <c r="D192" s="85" t="s">
        <v>1360</v>
      </c>
      <c r="E192" s="152" t="s">
        <v>1361</v>
      </c>
      <c r="F192" s="153" t="s">
        <v>1165</v>
      </c>
      <c r="N192">
        <v>191</v>
      </c>
      <c r="O192" t="s">
        <v>1358</v>
      </c>
      <c r="P192">
        <v>187820</v>
      </c>
      <c r="Q192" s="162">
        <v>40854</v>
      </c>
      <c r="R192">
        <v>2.5999999999999998E-5</v>
      </c>
      <c r="S192" t="s">
        <v>1165</v>
      </c>
    </row>
    <row r="193" spans="1:19" x14ac:dyDescent="0.3">
      <c r="A193" s="151" t="s">
        <v>1362</v>
      </c>
      <c r="B193" s="85" t="s">
        <v>1363</v>
      </c>
      <c r="C193" s="85" t="s">
        <v>1364</v>
      </c>
      <c r="D193" s="85" t="s">
        <v>1365</v>
      </c>
      <c r="E193" s="152" t="s">
        <v>1361</v>
      </c>
      <c r="F193" s="153" t="s">
        <v>1356</v>
      </c>
      <c r="N193">
        <v>192</v>
      </c>
      <c r="O193" t="s">
        <v>1363</v>
      </c>
      <c r="P193">
        <v>187356</v>
      </c>
      <c r="Q193" s="162">
        <v>41042</v>
      </c>
      <c r="R193">
        <v>2.5999999999999998E-5</v>
      </c>
      <c r="S193" t="s">
        <v>1356</v>
      </c>
    </row>
    <row r="194" spans="1:19" x14ac:dyDescent="0.3">
      <c r="A194" s="151" t="s">
        <v>1366</v>
      </c>
      <c r="B194" s="85" t="s">
        <v>1367</v>
      </c>
      <c r="C194" s="85" t="s">
        <v>1368</v>
      </c>
      <c r="D194" s="85" t="s">
        <v>599</v>
      </c>
      <c r="E194" s="152" t="s">
        <v>1361</v>
      </c>
      <c r="F194" s="153" t="s">
        <v>614</v>
      </c>
      <c r="N194">
        <v>193</v>
      </c>
      <c r="O194" t="s">
        <v>1367</v>
      </c>
      <c r="P194">
        <v>185000</v>
      </c>
      <c r="Q194" s="162">
        <v>42186</v>
      </c>
      <c r="R194">
        <v>2.5999999999999998E-5</v>
      </c>
      <c r="S194" t="s">
        <v>614</v>
      </c>
    </row>
    <row r="195" spans="1:19" x14ac:dyDescent="0.3">
      <c r="A195" s="151" t="s">
        <v>1369</v>
      </c>
      <c r="B195" s="85" t="s">
        <v>1370</v>
      </c>
      <c r="C195" s="85" t="s">
        <v>1371</v>
      </c>
      <c r="D195" s="85" t="s">
        <v>1372</v>
      </c>
      <c r="E195" s="152" t="s">
        <v>1373</v>
      </c>
      <c r="F195" s="153" t="s">
        <v>1374</v>
      </c>
      <c r="N195">
        <v>194</v>
      </c>
      <c r="O195" t="s">
        <v>1370</v>
      </c>
      <c r="P195">
        <v>159358</v>
      </c>
      <c r="Q195" s="162">
        <v>40269</v>
      </c>
      <c r="R195">
        <v>2.1999999999999999E-5</v>
      </c>
      <c r="S195" t="s">
        <v>1374</v>
      </c>
    </row>
    <row r="196" spans="1:19" x14ac:dyDescent="0.3">
      <c r="A196" s="151" t="s">
        <v>1375</v>
      </c>
      <c r="B196" s="85" t="s">
        <v>1376</v>
      </c>
      <c r="C196" s="85" t="s">
        <v>1377</v>
      </c>
      <c r="D196" s="85" t="s">
        <v>774</v>
      </c>
      <c r="E196" s="152" t="s">
        <v>1378</v>
      </c>
      <c r="F196" s="153" t="s">
        <v>643</v>
      </c>
      <c r="N196">
        <v>195</v>
      </c>
      <c r="O196" t="s">
        <v>1376</v>
      </c>
      <c r="P196">
        <v>154843</v>
      </c>
      <c r="Q196" s="162">
        <v>41640</v>
      </c>
      <c r="R196">
        <v>2.0999999999999999E-5</v>
      </c>
      <c r="S196" t="s">
        <v>643</v>
      </c>
    </row>
    <row r="197" spans="1:19" x14ac:dyDescent="0.3">
      <c r="A197" s="151" t="s">
        <v>1379</v>
      </c>
      <c r="B197" s="85" t="s">
        <v>1380</v>
      </c>
      <c r="C197" s="85" t="s">
        <v>1381</v>
      </c>
      <c r="D197" s="85" t="s">
        <v>599</v>
      </c>
      <c r="E197" s="152" t="s">
        <v>1382</v>
      </c>
      <c r="F197" s="153" t="s">
        <v>614</v>
      </c>
      <c r="N197">
        <v>196</v>
      </c>
      <c r="O197" t="s">
        <v>1380</v>
      </c>
      <c r="P197">
        <v>109000</v>
      </c>
      <c r="Q197" s="162">
        <v>42186</v>
      </c>
      <c r="R197">
        <v>1.5E-5</v>
      </c>
      <c r="S197" t="s">
        <v>614</v>
      </c>
    </row>
    <row r="198" spans="1:19" x14ac:dyDescent="0.3">
      <c r="A198" s="151" t="s">
        <v>1383</v>
      </c>
      <c r="B198" s="85" t="s">
        <v>1384</v>
      </c>
      <c r="C198" s="85" t="s">
        <v>1385</v>
      </c>
      <c r="D198" s="85" t="s">
        <v>1386</v>
      </c>
      <c r="E198" s="152" t="s">
        <v>1382</v>
      </c>
      <c r="F198" s="153" t="s">
        <v>930</v>
      </c>
      <c r="N198">
        <v>197</v>
      </c>
      <c r="O198" t="s">
        <v>1384</v>
      </c>
      <c r="P198">
        <v>107394</v>
      </c>
      <c r="Q198" s="162">
        <v>41943</v>
      </c>
      <c r="R198">
        <v>1.5E-5</v>
      </c>
      <c r="S198" t="s">
        <v>930</v>
      </c>
    </row>
    <row r="199" spans="1:19" x14ac:dyDescent="0.3">
      <c r="A199" s="151" t="s">
        <v>1387</v>
      </c>
      <c r="B199" s="85" t="s">
        <v>1388</v>
      </c>
      <c r="C199" s="85" t="s">
        <v>1389</v>
      </c>
      <c r="D199" s="85" t="s">
        <v>681</v>
      </c>
      <c r="E199" s="152" t="s">
        <v>1382</v>
      </c>
      <c r="F199" s="153" t="s">
        <v>643</v>
      </c>
      <c r="N199">
        <v>198</v>
      </c>
      <c r="O199" t="s">
        <v>1388</v>
      </c>
      <c r="P199">
        <v>106461</v>
      </c>
      <c r="Q199" s="162">
        <v>41456</v>
      </c>
      <c r="R199">
        <v>1.5E-5</v>
      </c>
      <c r="S199" t="s">
        <v>643</v>
      </c>
    </row>
    <row r="200" spans="1:19" x14ac:dyDescent="0.3">
      <c r="A200" s="151" t="s">
        <v>1390</v>
      </c>
      <c r="B200" s="85" t="s">
        <v>1391</v>
      </c>
      <c r="C200" s="85" t="s">
        <v>1392</v>
      </c>
      <c r="D200" s="85" t="s">
        <v>1372</v>
      </c>
      <c r="E200" s="152" t="s">
        <v>1382</v>
      </c>
      <c r="F200" s="153" t="s">
        <v>1374</v>
      </c>
      <c r="N200">
        <v>199</v>
      </c>
      <c r="O200" t="s">
        <v>1391</v>
      </c>
      <c r="P200">
        <v>106405</v>
      </c>
      <c r="Q200" s="162">
        <v>40269</v>
      </c>
      <c r="R200">
        <v>1.5E-5</v>
      </c>
      <c r="S200" t="s">
        <v>1374</v>
      </c>
    </row>
    <row r="201" spans="1:19" x14ac:dyDescent="0.3">
      <c r="A201" s="151" t="s">
        <v>1393</v>
      </c>
      <c r="B201" s="85" t="s">
        <v>1394</v>
      </c>
      <c r="C201" s="85" t="s">
        <v>1395</v>
      </c>
      <c r="D201" s="85" t="s">
        <v>1396</v>
      </c>
      <c r="E201" s="152" t="s">
        <v>1397</v>
      </c>
      <c r="F201" s="153" t="s">
        <v>1206</v>
      </c>
      <c r="N201">
        <v>200</v>
      </c>
      <c r="O201" t="s">
        <v>1394</v>
      </c>
      <c r="P201">
        <v>103328</v>
      </c>
      <c r="Q201" s="162">
        <v>40675</v>
      </c>
      <c r="R201">
        <v>1.4E-5</v>
      </c>
      <c r="S201" t="s">
        <v>1206</v>
      </c>
    </row>
    <row r="202" spans="1:19" x14ac:dyDescent="0.3">
      <c r="A202" s="151" t="s">
        <v>1398</v>
      </c>
      <c r="B202" s="85" t="s">
        <v>1399</v>
      </c>
      <c r="C202" s="85" t="s">
        <v>1400</v>
      </c>
      <c r="D202" s="85" t="s">
        <v>1401</v>
      </c>
      <c r="E202" s="152" t="s">
        <v>1397</v>
      </c>
      <c r="F202" s="153" t="s">
        <v>1206</v>
      </c>
      <c r="N202">
        <v>201</v>
      </c>
      <c r="O202" t="s">
        <v>1399</v>
      </c>
      <c r="P202">
        <v>103252</v>
      </c>
      <c r="Q202" s="162">
        <v>40877</v>
      </c>
      <c r="R202">
        <v>1.4E-5</v>
      </c>
      <c r="S202" t="s">
        <v>1206</v>
      </c>
    </row>
    <row r="203" spans="1:19" x14ac:dyDescent="0.3">
      <c r="A203" s="151" t="s">
        <v>1402</v>
      </c>
      <c r="B203" s="85" t="s">
        <v>1403</v>
      </c>
      <c r="C203" s="85" t="s">
        <v>1404</v>
      </c>
      <c r="D203" s="85" t="s">
        <v>681</v>
      </c>
      <c r="E203" s="152" t="s">
        <v>1397</v>
      </c>
      <c r="F203" s="153" t="s">
        <v>643</v>
      </c>
      <c r="N203">
        <v>202</v>
      </c>
      <c r="O203" t="s">
        <v>1403</v>
      </c>
      <c r="P203">
        <v>101351</v>
      </c>
      <c r="Q203" s="162">
        <v>41456</v>
      </c>
      <c r="R203">
        <v>1.4E-5</v>
      </c>
      <c r="S203" t="s">
        <v>643</v>
      </c>
    </row>
    <row r="204" spans="1:19" x14ac:dyDescent="0.3">
      <c r="A204" s="151" t="s">
        <v>1405</v>
      </c>
      <c r="B204" s="85" t="s">
        <v>1406</v>
      </c>
      <c r="C204" s="85" t="s">
        <v>1407</v>
      </c>
      <c r="D204" s="85" t="s">
        <v>1408</v>
      </c>
      <c r="E204" s="152" t="s">
        <v>1397</v>
      </c>
      <c r="F204" s="153" t="s">
        <v>643</v>
      </c>
      <c r="N204">
        <v>203</v>
      </c>
      <c r="O204" t="s">
        <v>1406</v>
      </c>
      <c r="P204">
        <v>99000</v>
      </c>
      <c r="Q204" s="162">
        <v>41274</v>
      </c>
      <c r="R204">
        <v>1.4E-5</v>
      </c>
      <c r="S204" t="s">
        <v>643</v>
      </c>
    </row>
    <row r="205" spans="1:19" x14ac:dyDescent="0.3">
      <c r="A205" s="151" t="s">
        <v>1409</v>
      </c>
      <c r="B205" s="85" t="s">
        <v>1410</v>
      </c>
      <c r="C205" s="85" t="s">
        <v>1411</v>
      </c>
      <c r="D205" s="85" t="s">
        <v>681</v>
      </c>
      <c r="E205" s="152" t="s">
        <v>1412</v>
      </c>
      <c r="F205" s="153" t="s">
        <v>643</v>
      </c>
      <c r="N205">
        <v>204</v>
      </c>
      <c r="O205" t="s">
        <v>1410</v>
      </c>
      <c r="P205">
        <v>89949</v>
      </c>
      <c r="Q205" s="162">
        <v>41456</v>
      </c>
      <c r="R205">
        <v>1.2E-5</v>
      </c>
      <c r="S205" t="s">
        <v>643</v>
      </c>
    </row>
    <row r="206" spans="1:19" x14ac:dyDescent="0.3">
      <c r="A206" s="151" t="s">
        <v>1413</v>
      </c>
      <c r="B206" s="85" t="s">
        <v>1414</v>
      </c>
      <c r="C206" s="85" t="s">
        <v>1415</v>
      </c>
      <c r="D206" s="85" t="s">
        <v>1416</v>
      </c>
      <c r="E206" s="152" t="s">
        <v>1412</v>
      </c>
      <c r="F206" s="153" t="s">
        <v>1298</v>
      </c>
      <c r="N206">
        <v>205</v>
      </c>
      <c r="O206" t="s">
        <v>1414</v>
      </c>
      <c r="P206">
        <v>86295</v>
      </c>
      <c r="Q206" s="162">
        <v>40690</v>
      </c>
      <c r="R206">
        <v>1.2E-5</v>
      </c>
      <c r="S206" t="s">
        <v>1298</v>
      </c>
    </row>
    <row r="207" spans="1:19" x14ac:dyDescent="0.3">
      <c r="A207" s="151" t="s">
        <v>1417</v>
      </c>
      <c r="B207" s="85" t="s">
        <v>1418</v>
      </c>
      <c r="C207" s="85" t="s">
        <v>1419</v>
      </c>
      <c r="D207" s="85" t="s">
        <v>1420</v>
      </c>
      <c r="E207" s="152" t="s">
        <v>1412</v>
      </c>
      <c r="F207" s="153" t="s">
        <v>1206</v>
      </c>
      <c r="N207">
        <v>206</v>
      </c>
      <c r="O207" t="s">
        <v>1418</v>
      </c>
      <c r="P207">
        <v>84497</v>
      </c>
      <c r="Q207" s="162">
        <v>40629</v>
      </c>
      <c r="R207">
        <v>1.2E-5</v>
      </c>
      <c r="S207" t="s">
        <v>1206</v>
      </c>
    </row>
    <row r="208" spans="1:19" x14ac:dyDescent="0.3">
      <c r="A208" s="151" t="s">
        <v>1421</v>
      </c>
      <c r="B208" s="85" t="s">
        <v>1422</v>
      </c>
      <c r="C208" s="85" t="s">
        <v>1423</v>
      </c>
      <c r="D208" s="85" t="s">
        <v>641</v>
      </c>
      <c r="E208" s="152" t="s">
        <v>1424</v>
      </c>
      <c r="F208" s="153" t="s">
        <v>643</v>
      </c>
      <c r="N208">
        <v>207</v>
      </c>
      <c r="O208" t="s">
        <v>1422</v>
      </c>
      <c r="P208">
        <v>76949</v>
      </c>
      <c r="Q208" s="162">
        <v>41821</v>
      </c>
      <c r="R208">
        <v>1.1E-5</v>
      </c>
      <c r="S208" t="s">
        <v>643</v>
      </c>
    </row>
    <row r="209" spans="1:19" x14ac:dyDescent="0.3">
      <c r="A209" s="151" t="s">
        <v>1425</v>
      </c>
      <c r="B209" s="85" t="s">
        <v>1426</v>
      </c>
      <c r="C209" s="85" t="s">
        <v>1427</v>
      </c>
      <c r="D209" s="85" t="s">
        <v>1428</v>
      </c>
      <c r="E209" s="152" t="s">
        <v>1429</v>
      </c>
      <c r="F209" s="153" t="s">
        <v>1298</v>
      </c>
      <c r="N209">
        <v>208</v>
      </c>
      <c r="O209" t="s">
        <v>1426</v>
      </c>
      <c r="P209">
        <v>71293</v>
      </c>
      <c r="Q209" s="162">
        <v>40677</v>
      </c>
      <c r="R209">
        <v>9.9000000000000001E-6</v>
      </c>
      <c r="S209" t="s">
        <v>1298</v>
      </c>
    </row>
    <row r="210" spans="1:19" x14ac:dyDescent="0.3">
      <c r="A210" s="151" t="s">
        <v>1430</v>
      </c>
      <c r="B210" s="85" t="s">
        <v>1431</v>
      </c>
      <c r="C210" s="85" t="s">
        <v>1432</v>
      </c>
      <c r="D210" s="85" t="s">
        <v>1433</v>
      </c>
      <c r="E210" s="152" t="s">
        <v>1434</v>
      </c>
      <c r="F210" s="153" t="s">
        <v>1374</v>
      </c>
      <c r="N210">
        <v>209</v>
      </c>
      <c r="O210" t="s">
        <v>1431</v>
      </c>
      <c r="P210">
        <v>64237</v>
      </c>
      <c r="Q210" s="162">
        <v>40318</v>
      </c>
      <c r="R210">
        <v>8.8999999999999995E-6</v>
      </c>
      <c r="S210" t="s">
        <v>1374</v>
      </c>
    </row>
    <row r="211" spans="1:19" x14ac:dyDescent="0.3">
      <c r="A211" s="151" t="s">
        <v>1435</v>
      </c>
      <c r="B211" s="85" t="s">
        <v>1436</v>
      </c>
      <c r="C211" s="85" t="s">
        <v>1437</v>
      </c>
      <c r="D211" s="85" t="s">
        <v>1438</v>
      </c>
      <c r="E211" s="152" t="s">
        <v>1439</v>
      </c>
      <c r="F211" s="153" t="s">
        <v>643</v>
      </c>
      <c r="N211">
        <v>210</v>
      </c>
      <c r="O211" t="s">
        <v>1436</v>
      </c>
      <c r="P211">
        <v>63085</v>
      </c>
      <c r="Q211" s="162">
        <v>40999</v>
      </c>
      <c r="R211">
        <v>8.6999999999999997E-6</v>
      </c>
      <c r="S211" t="s">
        <v>643</v>
      </c>
    </row>
    <row r="212" spans="1:19" x14ac:dyDescent="0.3">
      <c r="A212" s="151" t="s">
        <v>1440</v>
      </c>
      <c r="B212" s="85" t="s">
        <v>1441</v>
      </c>
      <c r="C212" s="85" t="s">
        <v>1442</v>
      </c>
      <c r="D212" s="85" t="s">
        <v>681</v>
      </c>
      <c r="E212" s="152" t="s">
        <v>1443</v>
      </c>
      <c r="F212" s="153" t="s">
        <v>643</v>
      </c>
      <c r="N212">
        <v>211</v>
      </c>
      <c r="O212" t="s">
        <v>1441</v>
      </c>
      <c r="P212">
        <v>56086</v>
      </c>
      <c r="Q212" s="162">
        <v>41456</v>
      </c>
      <c r="R212">
        <v>7.7999999999999999E-6</v>
      </c>
      <c r="S212" t="s">
        <v>643</v>
      </c>
    </row>
    <row r="213" spans="1:19" x14ac:dyDescent="0.3">
      <c r="A213" s="151" t="s">
        <v>1444</v>
      </c>
      <c r="B213" s="85" t="s">
        <v>1445</v>
      </c>
      <c r="C213" s="85" t="s">
        <v>1446</v>
      </c>
      <c r="D213" s="85" t="s">
        <v>621</v>
      </c>
      <c r="E213" s="152" t="s">
        <v>1447</v>
      </c>
      <c r="F213" s="153" t="s">
        <v>643</v>
      </c>
      <c r="N213">
        <v>212</v>
      </c>
      <c r="O213" t="s">
        <v>1445</v>
      </c>
      <c r="P213">
        <v>55984</v>
      </c>
      <c r="Q213" s="162">
        <v>42005</v>
      </c>
      <c r="R213">
        <v>7.7000000000000008E-6</v>
      </c>
      <c r="S213" t="s">
        <v>643</v>
      </c>
    </row>
    <row r="214" spans="1:19" x14ac:dyDescent="0.3">
      <c r="A214" s="151" t="s">
        <v>1448</v>
      </c>
      <c r="B214" s="85" t="s">
        <v>1449</v>
      </c>
      <c r="C214" s="85" t="s">
        <v>1450</v>
      </c>
      <c r="D214" s="85" t="s">
        <v>1030</v>
      </c>
      <c r="E214" s="152" t="s">
        <v>1447</v>
      </c>
      <c r="F214" s="153" t="s">
        <v>601</v>
      </c>
      <c r="N214">
        <v>213</v>
      </c>
      <c r="O214" t="s">
        <v>1449</v>
      </c>
      <c r="P214">
        <v>55691</v>
      </c>
      <c r="Q214" s="162">
        <v>41275</v>
      </c>
      <c r="R214">
        <v>7.7000000000000008E-6</v>
      </c>
      <c r="S214" t="s">
        <v>601</v>
      </c>
    </row>
    <row r="215" spans="1:19" x14ac:dyDescent="0.3">
      <c r="A215" s="151" t="s">
        <v>1451</v>
      </c>
      <c r="B215" s="85" t="s">
        <v>1452</v>
      </c>
      <c r="C215" s="85" t="s">
        <v>1453</v>
      </c>
      <c r="D215" s="85" t="s">
        <v>1372</v>
      </c>
      <c r="E215" s="152" t="s">
        <v>1447</v>
      </c>
      <c r="F215" s="153" t="s">
        <v>1374</v>
      </c>
      <c r="N215">
        <v>214</v>
      </c>
      <c r="O215" t="s">
        <v>1452</v>
      </c>
      <c r="P215">
        <v>55519</v>
      </c>
      <c r="Q215" s="162">
        <v>40269</v>
      </c>
      <c r="R215">
        <v>7.7000000000000008E-6</v>
      </c>
      <c r="S215" t="s">
        <v>1374</v>
      </c>
    </row>
    <row r="216" spans="1:19" x14ac:dyDescent="0.3">
      <c r="A216" s="151" t="s">
        <v>1454</v>
      </c>
      <c r="B216" s="85" t="s">
        <v>1455</v>
      </c>
      <c r="C216" s="85" t="s">
        <v>1456</v>
      </c>
      <c r="D216" s="85" t="s">
        <v>599</v>
      </c>
      <c r="E216" s="152" t="s">
        <v>1457</v>
      </c>
      <c r="F216" s="153" t="s">
        <v>614</v>
      </c>
      <c r="N216">
        <v>215</v>
      </c>
      <c r="O216" t="s">
        <v>1455</v>
      </c>
      <c r="P216">
        <v>55000</v>
      </c>
      <c r="Q216" s="162">
        <v>42186</v>
      </c>
      <c r="R216">
        <v>7.6000000000000001E-6</v>
      </c>
      <c r="S216" t="s">
        <v>614</v>
      </c>
    </row>
    <row r="217" spans="1:19" x14ac:dyDescent="0.3">
      <c r="A217" s="151" t="s">
        <v>1458</v>
      </c>
      <c r="B217" s="85" t="s">
        <v>1459</v>
      </c>
      <c r="C217" s="85" t="s">
        <v>1460</v>
      </c>
      <c r="D217" s="85" t="s">
        <v>1372</v>
      </c>
      <c r="E217" s="152" t="s">
        <v>1461</v>
      </c>
      <c r="F217" s="153" t="s">
        <v>1374</v>
      </c>
      <c r="N217">
        <v>216</v>
      </c>
      <c r="O217" t="s">
        <v>1459</v>
      </c>
      <c r="P217">
        <v>53883</v>
      </c>
      <c r="Q217" s="162">
        <v>40269</v>
      </c>
      <c r="R217">
        <v>7.5000000000000002E-6</v>
      </c>
      <c r="S217" t="s">
        <v>1374</v>
      </c>
    </row>
    <row r="218" spans="1:19" x14ac:dyDescent="0.3">
      <c r="A218" s="151" t="s">
        <v>1462</v>
      </c>
      <c r="B218" s="85" t="s">
        <v>1463</v>
      </c>
      <c r="C218" s="85" t="s">
        <v>1464</v>
      </c>
      <c r="D218" s="85" t="s">
        <v>1465</v>
      </c>
      <c r="E218" s="152" t="s">
        <v>1466</v>
      </c>
      <c r="F218" s="153" t="s">
        <v>1467</v>
      </c>
      <c r="N218">
        <v>217</v>
      </c>
      <c r="O218" t="s">
        <v>1463</v>
      </c>
      <c r="P218">
        <v>51547</v>
      </c>
      <c r="Q218" s="162">
        <v>41275</v>
      </c>
      <c r="R218">
        <v>7.0999999999999998E-6</v>
      </c>
      <c r="S218" t="s">
        <v>1467</v>
      </c>
    </row>
    <row r="219" spans="1:19" x14ac:dyDescent="0.3">
      <c r="A219" s="151" t="s">
        <v>1468</v>
      </c>
      <c r="B219" s="85" t="s">
        <v>1469</v>
      </c>
      <c r="C219" s="85" t="s">
        <v>1470</v>
      </c>
      <c r="D219" s="85" t="s">
        <v>1471</v>
      </c>
      <c r="E219" s="152" t="s">
        <v>1472</v>
      </c>
      <c r="F219" s="153" t="s">
        <v>628</v>
      </c>
      <c r="N219">
        <v>218</v>
      </c>
      <c r="O219" t="s">
        <v>1469</v>
      </c>
      <c r="P219">
        <v>48679</v>
      </c>
      <c r="Q219" s="162">
        <v>41974</v>
      </c>
      <c r="R219">
        <v>6.7000000000000002E-6</v>
      </c>
      <c r="S219" t="s">
        <v>628</v>
      </c>
    </row>
    <row r="220" spans="1:19" x14ac:dyDescent="0.3">
      <c r="A220" s="151" t="s">
        <v>1473</v>
      </c>
      <c r="B220" s="85" t="s">
        <v>1474</v>
      </c>
      <c r="C220" s="85" t="s">
        <v>1475</v>
      </c>
      <c r="D220" s="85" t="s">
        <v>1476</v>
      </c>
      <c r="E220" s="152" t="s">
        <v>1477</v>
      </c>
      <c r="F220" s="153" t="s">
        <v>601</v>
      </c>
      <c r="N220">
        <v>219</v>
      </c>
      <c r="O220" t="s">
        <v>1474</v>
      </c>
      <c r="P220">
        <v>37429</v>
      </c>
      <c r="Q220" s="162">
        <v>40179</v>
      </c>
      <c r="R220">
        <v>5.2000000000000002E-6</v>
      </c>
      <c r="S220" t="s">
        <v>601</v>
      </c>
    </row>
    <row r="221" spans="1:19" x14ac:dyDescent="0.3">
      <c r="A221" s="151" t="s">
        <v>1478</v>
      </c>
      <c r="B221" s="85" t="s">
        <v>1479</v>
      </c>
      <c r="C221" s="85" t="s">
        <v>1480</v>
      </c>
      <c r="D221" s="85" t="s">
        <v>905</v>
      </c>
      <c r="E221" s="152" t="s">
        <v>1481</v>
      </c>
      <c r="F221" s="153" t="s">
        <v>1482</v>
      </c>
      <c r="N221">
        <v>220</v>
      </c>
      <c r="O221" t="s">
        <v>1479</v>
      </c>
      <c r="P221">
        <v>37132</v>
      </c>
      <c r="Q221" s="162">
        <v>41639</v>
      </c>
      <c r="R221">
        <v>5.1000000000000003E-6</v>
      </c>
      <c r="S221" t="s">
        <v>1482</v>
      </c>
    </row>
    <row r="222" spans="1:19" x14ac:dyDescent="0.3">
      <c r="A222" s="151" t="s">
        <v>1483</v>
      </c>
      <c r="B222" s="85" t="s">
        <v>1484</v>
      </c>
      <c r="C222" s="85" t="s">
        <v>1485</v>
      </c>
      <c r="D222" s="85" t="s">
        <v>905</v>
      </c>
      <c r="E222" s="152" t="s">
        <v>1481</v>
      </c>
      <c r="F222" s="153" t="s">
        <v>643</v>
      </c>
      <c r="N222">
        <v>221</v>
      </c>
      <c r="O222" t="s">
        <v>1484</v>
      </c>
      <c r="P222">
        <v>36950</v>
      </c>
      <c r="Q222" s="162">
        <v>41639</v>
      </c>
      <c r="R222">
        <v>5.1000000000000003E-6</v>
      </c>
      <c r="S222" t="s">
        <v>643</v>
      </c>
    </row>
    <row r="223" spans="1:19" x14ac:dyDescent="0.3">
      <c r="A223" s="151" t="s">
        <v>1486</v>
      </c>
      <c r="B223" s="85" t="s">
        <v>1487</v>
      </c>
      <c r="C223" s="85" t="s">
        <v>1488</v>
      </c>
      <c r="D223" s="85" t="s">
        <v>1350</v>
      </c>
      <c r="E223" s="152" t="s">
        <v>1489</v>
      </c>
      <c r="F223" s="153" t="s">
        <v>643</v>
      </c>
      <c r="N223">
        <v>222</v>
      </c>
      <c r="O223" t="s">
        <v>1487</v>
      </c>
      <c r="P223">
        <v>35742</v>
      </c>
      <c r="Q223" s="162">
        <v>40909</v>
      </c>
      <c r="R223">
        <v>4.8999999999999997E-6</v>
      </c>
      <c r="S223" t="s">
        <v>643</v>
      </c>
    </row>
    <row r="224" spans="1:19" x14ac:dyDescent="0.3">
      <c r="A224" s="151" t="s">
        <v>1490</v>
      </c>
      <c r="B224" s="85" t="s">
        <v>1491</v>
      </c>
      <c r="C224" s="85" t="s">
        <v>1492</v>
      </c>
      <c r="D224" s="85" t="s">
        <v>663</v>
      </c>
      <c r="E224" s="152" t="s">
        <v>1493</v>
      </c>
      <c r="F224" s="153" t="s">
        <v>628</v>
      </c>
      <c r="N224">
        <v>223</v>
      </c>
      <c r="O224" t="s">
        <v>1491</v>
      </c>
      <c r="P224">
        <v>32789</v>
      </c>
      <c r="Q224" s="162">
        <v>42004</v>
      </c>
      <c r="R224">
        <v>4.5000000000000001E-6</v>
      </c>
      <c r="S224" t="s">
        <v>628</v>
      </c>
    </row>
    <row r="225" spans="1:19" x14ac:dyDescent="0.3">
      <c r="A225" s="151" t="s">
        <v>1494</v>
      </c>
      <c r="B225" s="85" t="s">
        <v>1495</v>
      </c>
      <c r="C225" s="85" t="s">
        <v>1496</v>
      </c>
      <c r="D225" s="85" t="s">
        <v>1497</v>
      </c>
      <c r="E225" s="152" t="s">
        <v>1498</v>
      </c>
      <c r="F225" s="153" t="s">
        <v>1356</v>
      </c>
      <c r="N225">
        <v>224</v>
      </c>
      <c r="O225" t="s">
        <v>1495</v>
      </c>
      <c r="P225">
        <v>31458</v>
      </c>
      <c r="Q225" s="162">
        <v>40933</v>
      </c>
      <c r="R225">
        <v>4.4000000000000002E-6</v>
      </c>
      <c r="S225" t="s">
        <v>1356</v>
      </c>
    </row>
    <row r="226" spans="1:19" x14ac:dyDescent="0.3">
      <c r="A226" s="151" t="s">
        <v>1499</v>
      </c>
      <c r="B226" s="85" t="s">
        <v>1500</v>
      </c>
      <c r="C226" s="85" t="s">
        <v>1501</v>
      </c>
      <c r="D226" s="85" t="s">
        <v>1408</v>
      </c>
      <c r="E226" s="152" t="s">
        <v>1502</v>
      </c>
      <c r="F226" s="153" t="s">
        <v>643</v>
      </c>
      <c r="N226">
        <v>225</v>
      </c>
      <c r="O226" t="s">
        <v>1500</v>
      </c>
      <c r="P226">
        <v>30001</v>
      </c>
      <c r="Q226" s="162">
        <v>41274</v>
      </c>
      <c r="R226">
        <v>4.0999999999999997E-6</v>
      </c>
      <c r="S226" t="s">
        <v>643</v>
      </c>
    </row>
    <row r="227" spans="1:19" x14ac:dyDescent="0.3">
      <c r="A227" s="151" t="s">
        <v>1503</v>
      </c>
      <c r="B227" s="85" t="s">
        <v>1504</v>
      </c>
      <c r="C227" s="85" t="s">
        <v>1505</v>
      </c>
      <c r="D227" s="85" t="s">
        <v>686</v>
      </c>
      <c r="E227" s="152" t="s">
        <v>1506</v>
      </c>
      <c r="F227" s="153" t="s">
        <v>601</v>
      </c>
      <c r="N227">
        <v>226</v>
      </c>
      <c r="O227" t="s">
        <v>1504</v>
      </c>
      <c r="P227">
        <v>28875</v>
      </c>
      <c r="Q227" s="162">
        <v>41912</v>
      </c>
      <c r="R227">
        <v>3.9999999999999998E-6</v>
      </c>
      <c r="S227" t="s">
        <v>601</v>
      </c>
    </row>
    <row r="228" spans="1:19" x14ac:dyDescent="0.3">
      <c r="A228" s="151" t="s">
        <v>1507</v>
      </c>
      <c r="B228" s="85" t="s">
        <v>1508</v>
      </c>
      <c r="C228" s="85" t="s">
        <v>1509</v>
      </c>
      <c r="D228" s="85" t="s">
        <v>1510</v>
      </c>
      <c r="E228" s="152" t="s">
        <v>1511</v>
      </c>
      <c r="F228" s="153" t="s">
        <v>1512</v>
      </c>
      <c r="N228">
        <v>227</v>
      </c>
      <c r="O228" t="s">
        <v>1508</v>
      </c>
      <c r="P228">
        <v>28054</v>
      </c>
      <c r="Q228" s="162">
        <v>40371</v>
      </c>
      <c r="R228">
        <v>3.8999999999999999E-6</v>
      </c>
      <c r="S228" t="s">
        <v>1512</v>
      </c>
    </row>
    <row r="229" spans="1:19" x14ac:dyDescent="0.3">
      <c r="A229" s="151" t="s">
        <v>1513</v>
      </c>
      <c r="B229" s="85" t="s">
        <v>1514</v>
      </c>
      <c r="C229" s="85" t="s">
        <v>1515</v>
      </c>
      <c r="D229" s="85" t="s">
        <v>1291</v>
      </c>
      <c r="E229" s="152" t="s">
        <v>1516</v>
      </c>
      <c r="F229" s="153" t="s">
        <v>601</v>
      </c>
      <c r="N229">
        <v>228</v>
      </c>
      <c r="O229" t="s">
        <v>1514</v>
      </c>
      <c r="P229">
        <v>23296</v>
      </c>
      <c r="Q229" s="162">
        <v>41275</v>
      </c>
      <c r="R229">
        <v>3.1999999999999999E-6</v>
      </c>
      <c r="S229" t="s">
        <v>601</v>
      </c>
    </row>
    <row r="230" spans="1:19" x14ac:dyDescent="0.3">
      <c r="A230" s="151" t="s">
        <v>1517</v>
      </c>
      <c r="B230" s="85" t="s">
        <v>1518</v>
      </c>
      <c r="C230" s="85" t="s">
        <v>1519</v>
      </c>
      <c r="D230" s="85" t="s">
        <v>681</v>
      </c>
      <c r="E230" s="152" t="s">
        <v>1520</v>
      </c>
      <c r="F230" s="153" t="s">
        <v>643</v>
      </c>
      <c r="N230">
        <v>229</v>
      </c>
      <c r="O230" t="s">
        <v>1518</v>
      </c>
      <c r="P230">
        <v>20901</v>
      </c>
      <c r="Q230" s="162">
        <v>41456</v>
      </c>
      <c r="R230">
        <v>2.9000000000000002E-6</v>
      </c>
      <c r="S230" t="s">
        <v>643</v>
      </c>
    </row>
    <row r="231" spans="1:19" x14ac:dyDescent="0.3">
      <c r="A231" s="151" t="s">
        <v>1521</v>
      </c>
      <c r="B231" s="85" t="s">
        <v>1522</v>
      </c>
      <c r="C231" s="85" t="s">
        <v>1523</v>
      </c>
      <c r="D231" s="85" t="s">
        <v>1524</v>
      </c>
      <c r="E231" s="152" t="s">
        <v>1525</v>
      </c>
      <c r="F231" s="153" t="s">
        <v>1165</v>
      </c>
      <c r="N231">
        <v>230</v>
      </c>
      <c r="O231" t="s">
        <v>1522</v>
      </c>
      <c r="P231">
        <v>14974</v>
      </c>
      <c r="Q231" s="162">
        <v>40878</v>
      </c>
      <c r="R231">
        <v>2.0999999999999998E-6</v>
      </c>
      <c r="S231" t="s">
        <v>1165</v>
      </c>
    </row>
    <row r="232" spans="1:19" x14ac:dyDescent="0.3">
      <c r="A232" s="151" t="s">
        <v>1526</v>
      </c>
      <c r="B232" s="85" t="s">
        <v>1527</v>
      </c>
      <c r="C232" s="85" t="s">
        <v>1528</v>
      </c>
      <c r="D232" s="85" t="s">
        <v>1529</v>
      </c>
      <c r="E232" s="152" t="s">
        <v>1530</v>
      </c>
      <c r="F232" s="153" t="s">
        <v>1298</v>
      </c>
      <c r="N232">
        <v>231</v>
      </c>
      <c r="O232" t="s">
        <v>1527</v>
      </c>
      <c r="P232">
        <v>13452</v>
      </c>
      <c r="Q232" s="162">
        <v>40674</v>
      </c>
      <c r="R232">
        <v>1.9E-6</v>
      </c>
      <c r="S232" t="s">
        <v>1298</v>
      </c>
    </row>
    <row r="233" spans="1:19" x14ac:dyDescent="0.3">
      <c r="A233" s="151" t="s">
        <v>1531</v>
      </c>
      <c r="B233" s="85" t="s">
        <v>1532</v>
      </c>
      <c r="C233" s="85" t="s">
        <v>1533</v>
      </c>
      <c r="D233" s="85" t="s">
        <v>681</v>
      </c>
      <c r="E233" s="152" t="s">
        <v>1534</v>
      </c>
      <c r="F233" s="153" t="s">
        <v>643</v>
      </c>
      <c r="N233">
        <v>232</v>
      </c>
      <c r="O233" t="s">
        <v>1532</v>
      </c>
      <c r="P233">
        <v>13135</v>
      </c>
      <c r="Q233" s="162">
        <v>41456</v>
      </c>
      <c r="R233">
        <v>1.7999999999999999E-6</v>
      </c>
      <c r="S233" t="s">
        <v>643</v>
      </c>
    </row>
    <row r="234" spans="1:19" x14ac:dyDescent="0.3">
      <c r="A234" s="151" t="s">
        <v>1535</v>
      </c>
      <c r="B234" s="85" t="s">
        <v>1536</v>
      </c>
      <c r="C234" s="85" t="s">
        <v>1537</v>
      </c>
      <c r="D234" s="85" t="s">
        <v>681</v>
      </c>
      <c r="E234" s="152" t="s">
        <v>1538</v>
      </c>
      <c r="F234" s="153" t="s">
        <v>643</v>
      </c>
      <c r="N234">
        <v>233</v>
      </c>
      <c r="O234" t="s">
        <v>1536</v>
      </c>
      <c r="P234">
        <v>11323</v>
      </c>
      <c r="Q234" s="162">
        <v>41456</v>
      </c>
      <c r="R234">
        <v>1.5999999999999999E-6</v>
      </c>
      <c r="S234" t="s">
        <v>643</v>
      </c>
    </row>
    <row r="235" spans="1:19" x14ac:dyDescent="0.3">
      <c r="A235" s="151" t="s">
        <v>1539</v>
      </c>
      <c r="B235" s="85" t="s">
        <v>1540</v>
      </c>
      <c r="C235" s="85" t="s">
        <v>1541</v>
      </c>
      <c r="D235" s="85" t="s">
        <v>1542</v>
      </c>
      <c r="E235" s="152" t="s">
        <v>1543</v>
      </c>
      <c r="F235" s="153" t="s">
        <v>1206</v>
      </c>
      <c r="N235">
        <v>234</v>
      </c>
      <c r="O235" t="s">
        <v>1540</v>
      </c>
      <c r="P235">
        <v>10084</v>
      </c>
      <c r="Q235" s="162">
        <v>40846</v>
      </c>
      <c r="R235">
        <v>1.3999999999999999E-6</v>
      </c>
      <c r="S235" t="s">
        <v>1206</v>
      </c>
    </row>
    <row r="236" spans="1:19" x14ac:dyDescent="0.3">
      <c r="A236" s="151" t="s">
        <v>1544</v>
      </c>
      <c r="B236" s="85" t="s">
        <v>1545</v>
      </c>
      <c r="C236" s="85" t="s">
        <v>1546</v>
      </c>
      <c r="D236" s="85" t="s">
        <v>1350</v>
      </c>
      <c r="E236" s="152" t="s">
        <v>1547</v>
      </c>
      <c r="F236" s="153" t="s">
        <v>643</v>
      </c>
      <c r="N236">
        <v>235</v>
      </c>
      <c r="O236" t="s">
        <v>1545</v>
      </c>
      <c r="P236">
        <v>9131</v>
      </c>
      <c r="Q236" s="162">
        <v>40909</v>
      </c>
      <c r="R236">
        <v>1.3E-6</v>
      </c>
      <c r="S236" t="s">
        <v>643</v>
      </c>
    </row>
    <row r="237" spans="1:19" x14ac:dyDescent="0.3">
      <c r="A237" s="151" t="s">
        <v>1548</v>
      </c>
      <c r="B237" s="85" t="s">
        <v>1549</v>
      </c>
      <c r="C237" s="85" t="s">
        <v>1550</v>
      </c>
      <c r="D237" s="85" t="s">
        <v>1350</v>
      </c>
      <c r="E237" s="152" t="s">
        <v>1551</v>
      </c>
      <c r="F237" s="153" t="s">
        <v>643</v>
      </c>
      <c r="N237">
        <v>236</v>
      </c>
      <c r="O237" t="s">
        <v>1549</v>
      </c>
      <c r="P237">
        <v>6069</v>
      </c>
      <c r="Q237" s="162">
        <v>40909</v>
      </c>
      <c r="R237">
        <v>8.4E-7</v>
      </c>
      <c r="S237" t="s">
        <v>643</v>
      </c>
    </row>
    <row r="238" spans="1:19" x14ac:dyDescent="0.3">
      <c r="A238" s="151" t="s">
        <v>1552</v>
      </c>
      <c r="B238" s="85" t="s">
        <v>1553</v>
      </c>
      <c r="C238" s="85" t="s">
        <v>1554</v>
      </c>
      <c r="D238" s="85" t="s">
        <v>1396</v>
      </c>
      <c r="E238" s="152" t="s">
        <v>1555</v>
      </c>
      <c r="F238" s="153" t="s">
        <v>1206</v>
      </c>
      <c r="N238">
        <v>237</v>
      </c>
      <c r="O238" t="s">
        <v>1553</v>
      </c>
      <c r="P238">
        <v>4922</v>
      </c>
      <c r="Q238" s="162">
        <v>40675</v>
      </c>
      <c r="R238">
        <v>6.7999999999999995E-7</v>
      </c>
      <c r="S238" t="s">
        <v>1206</v>
      </c>
    </row>
    <row r="239" spans="1:19" x14ac:dyDescent="0.3">
      <c r="A239" s="151" t="s">
        <v>1556</v>
      </c>
      <c r="B239" s="85" t="s">
        <v>1557</v>
      </c>
      <c r="C239" s="85" t="s">
        <v>1558</v>
      </c>
      <c r="D239" s="85" t="s">
        <v>599</v>
      </c>
      <c r="E239" s="152" t="s">
        <v>1559</v>
      </c>
      <c r="F239" s="153" t="s">
        <v>614</v>
      </c>
      <c r="N239">
        <v>238</v>
      </c>
      <c r="O239" t="s">
        <v>1557</v>
      </c>
      <c r="P239">
        <v>4000</v>
      </c>
      <c r="Q239" s="162">
        <v>42186</v>
      </c>
      <c r="R239">
        <v>5.5000000000000003E-7</v>
      </c>
      <c r="S239" t="s">
        <v>614</v>
      </c>
    </row>
    <row r="240" spans="1:19" x14ac:dyDescent="0.3">
      <c r="A240" s="151" t="s">
        <v>1560</v>
      </c>
      <c r="B240" s="85" t="s">
        <v>1561</v>
      </c>
      <c r="C240" s="85" t="s">
        <v>1562</v>
      </c>
      <c r="D240" s="85" t="s">
        <v>599</v>
      </c>
      <c r="E240" s="152" t="s">
        <v>1563</v>
      </c>
      <c r="F240" s="153" t="s">
        <v>614</v>
      </c>
      <c r="N240">
        <v>239</v>
      </c>
      <c r="O240" t="s">
        <v>1561</v>
      </c>
      <c r="P240">
        <v>3000</v>
      </c>
      <c r="Q240" s="162">
        <v>42186</v>
      </c>
      <c r="R240">
        <v>4.0999999999999999E-7</v>
      </c>
      <c r="S240" t="s">
        <v>614</v>
      </c>
    </row>
    <row r="241" spans="1:19" x14ac:dyDescent="0.3">
      <c r="A241" s="151" t="s">
        <v>1564</v>
      </c>
      <c r="B241" s="85" t="s">
        <v>1565</v>
      </c>
      <c r="C241" s="85" t="s">
        <v>1566</v>
      </c>
      <c r="D241" s="85" t="s">
        <v>641</v>
      </c>
      <c r="E241" s="152" t="s">
        <v>1567</v>
      </c>
      <c r="F241" s="153" t="s">
        <v>601</v>
      </c>
      <c r="N241">
        <v>240</v>
      </c>
      <c r="O241" t="s">
        <v>1565</v>
      </c>
      <c r="P241">
        <v>2562</v>
      </c>
      <c r="Q241" s="162">
        <v>41821</v>
      </c>
      <c r="R241">
        <v>3.7E-7</v>
      </c>
      <c r="S241" t="s">
        <v>601</v>
      </c>
    </row>
    <row r="242" spans="1:19" x14ac:dyDescent="0.3">
      <c r="A242" s="151" t="s">
        <v>1568</v>
      </c>
      <c r="B242" s="85" t="s">
        <v>1569</v>
      </c>
      <c r="C242" s="85" t="s">
        <v>1570</v>
      </c>
      <c r="D242" s="85" t="s">
        <v>1571</v>
      </c>
      <c r="E242" s="152" t="s">
        <v>1572</v>
      </c>
      <c r="F242" s="153" t="s">
        <v>1206</v>
      </c>
      <c r="N242">
        <v>241</v>
      </c>
      <c r="O242" t="s">
        <v>1569</v>
      </c>
      <c r="P242">
        <v>2302</v>
      </c>
      <c r="Q242" s="162">
        <v>40764</v>
      </c>
      <c r="R242">
        <v>3.2000000000000001E-7</v>
      </c>
      <c r="S242" t="s">
        <v>1206</v>
      </c>
    </row>
    <row r="243" spans="1:19" x14ac:dyDescent="0.3">
      <c r="A243" s="151" t="s">
        <v>1573</v>
      </c>
      <c r="B243" s="85" t="s">
        <v>1574</v>
      </c>
      <c r="C243" s="85" t="s">
        <v>1575</v>
      </c>
      <c r="D243" s="85" t="s">
        <v>1571</v>
      </c>
      <c r="E243" s="152" t="s">
        <v>1576</v>
      </c>
      <c r="F243" s="153" t="s">
        <v>1206</v>
      </c>
      <c r="N243">
        <v>242</v>
      </c>
      <c r="O243" t="s">
        <v>1574</v>
      </c>
      <c r="P243">
        <v>2072</v>
      </c>
      <c r="Q243" s="162">
        <v>40764</v>
      </c>
      <c r="R243">
        <v>2.8999999999999998E-7</v>
      </c>
      <c r="S243" t="s">
        <v>1206</v>
      </c>
    </row>
    <row r="244" spans="1:19" x14ac:dyDescent="0.3">
      <c r="A244" s="151" t="s">
        <v>1577</v>
      </c>
      <c r="B244" s="85" t="s">
        <v>1578</v>
      </c>
      <c r="C244" s="85" t="s">
        <v>1579</v>
      </c>
      <c r="D244" s="85" t="s">
        <v>1580</v>
      </c>
      <c r="E244" s="152" t="s">
        <v>1581</v>
      </c>
      <c r="F244" s="153" t="s">
        <v>1165</v>
      </c>
      <c r="N244">
        <v>243</v>
      </c>
      <c r="O244" t="s">
        <v>1578</v>
      </c>
      <c r="P244">
        <v>1613</v>
      </c>
      <c r="Q244" s="162">
        <v>40796</v>
      </c>
      <c r="R244">
        <v>2.2000000000000001E-7</v>
      </c>
      <c r="S244" t="s">
        <v>1165</v>
      </c>
    </row>
    <row r="245" spans="1:19" x14ac:dyDescent="0.3">
      <c r="A245" s="151" t="s">
        <v>1582</v>
      </c>
      <c r="B245" s="85" t="s">
        <v>1583</v>
      </c>
      <c r="C245" s="85" t="s">
        <v>1584</v>
      </c>
      <c r="D245" s="85" t="s">
        <v>1585</v>
      </c>
      <c r="E245" s="152" t="s">
        <v>1586</v>
      </c>
      <c r="F245" s="153" t="s">
        <v>1165</v>
      </c>
      <c r="N245">
        <v>244</v>
      </c>
      <c r="O245" t="s">
        <v>1583</v>
      </c>
      <c r="P245">
        <v>1411</v>
      </c>
      <c r="Q245" s="162">
        <v>40834</v>
      </c>
      <c r="R245">
        <v>1.9999999999999999E-7</v>
      </c>
      <c r="S245" t="s">
        <v>1165</v>
      </c>
    </row>
    <row r="246" spans="1:19" x14ac:dyDescent="0.3">
      <c r="A246" s="151" t="s">
        <v>1587</v>
      </c>
      <c r="B246" s="85" t="s">
        <v>1588</v>
      </c>
      <c r="C246" s="85" t="s">
        <v>1589</v>
      </c>
      <c r="D246" s="85" t="s">
        <v>1093</v>
      </c>
      <c r="E246" s="152" t="s">
        <v>1590</v>
      </c>
      <c r="F246" s="153" t="s">
        <v>601</v>
      </c>
      <c r="N246">
        <v>245</v>
      </c>
      <c r="O246" t="s">
        <v>1588</v>
      </c>
      <c r="P246">
        <v>839</v>
      </c>
      <c r="Q246" s="162">
        <v>41091</v>
      </c>
      <c r="R246">
        <v>1.1999999999999999E-7</v>
      </c>
      <c r="S246" t="s">
        <v>601</v>
      </c>
    </row>
    <row r="247" spans="1:19" x14ac:dyDescent="0.3">
      <c r="A247" s="151" t="s">
        <v>1591</v>
      </c>
      <c r="B247" s="85" t="s">
        <v>1592</v>
      </c>
      <c r="C247" s="85" t="s">
        <v>1593</v>
      </c>
      <c r="D247" s="85" t="s">
        <v>1571</v>
      </c>
      <c r="E247" s="152" t="s">
        <v>1594</v>
      </c>
      <c r="F247" s="153" t="s">
        <v>1206</v>
      </c>
      <c r="N247">
        <v>246</v>
      </c>
      <c r="O247" t="s">
        <v>1592</v>
      </c>
      <c r="P247">
        <v>550</v>
      </c>
      <c r="Q247" s="162">
        <v>40764</v>
      </c>
      <c r="R247">
        <v>7.6000000000000006E-8</v>
      </c>
      <c r="S247" t="s">
        <v>1206</v>
      </c>
    </row>
    <row r="248" spans="1:19" x14ac:dyDescent="0.3">
      <c r="A248" s="154" t="s">
        <v>1595</v>
      </c>
      <c r="B248" s="155" t="s">
        <v>1596</v>
      </c>
      <c r="C248" s="155" t="s">
        <v>821</v>
      </c>
      <c r="D248" s="155" t="s">
        <v>1030</v>
      </c>
      <c r="E248" s="156" t="s">
        <v>1597</v>
      </c>
      <c r="F248" s="157" t="s">
        <v>601</v>
      </c>
      <c r="N248">
        <v>247</v>
      </c>
      <c r="O248" t="s">
        <v>1596</v>
      </c>
      <c r="P248">
        <v>56</v>
      </c>
      <c r="Q248" s="162">
        <v>41275</v>
      </c>
      <c r="R248">
        <v>7.6999999999999995E-9</v>
      </c>
      <c r="S248" t="s">
        <v>601</v>
      </c>
    </row>
  </sheetData>
  <mergeCells count="2">
    <mergeCell ref="H1:L1"/>
    <mergeCell ref="H2:L14"/>
  </mergeCells>
  <pageMargins left="0.7" right="0.7" top="0.75" bottom="0.75" header="0.3" footer="0.3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D157-F6BB-4330-AC53-35638BB0DEC2}">
  <dimension ref="A1:S248"/>
  <sheetViews>
    <sheetView workbookViewId="0">
      <selection activeCell="H2" sqref="H2:L16"/>
    </sheetView>
  </sheetViews>
  <sheetFormatPr defaultRowHeight="14.4" x14ac:dyDescent="0.3"/>
  <cols>
    <col min="2" max="2" width="42.33203125" bestFit="1" customWidth="1"/>
    <col min="3" max="3" width="20.5546875" customWidth="1"/>
    <col min="4" max="4" width="17.33203125" bestFit="1" customWidth="1"/>
    <col min="5" max="5" width="12" bestFit="1" customWidth="1"/>
    <col min="6" max="6" width="26.5546875" bestFit="1" customWidth="1"/>
    <col min="14" max="14" width="7.44140625" bestFit="1" customWidth="1"/>
    <col min="15" max="15" width="42.33203125" bestFit="1" customWidth="1"/>
    <col min="16" max="16" width="12.44140625" bestFit="1" customWidth="1"/>
    <col min="17" max="17" width="17.33203125" bestFit="1" customWidth="1"/>
    <col min="18" max="18" width="23" bestFit="1" customWidth="1"/>
    <col min="19" max="19" width="26.5546875" bestFit="1" customWidth="1"/>
  </cols>
  <sheetData>
    <row r="1" spans="1:19" ht="72.599999999999994" x14ac:dyDescent="0.35">
      <c r="A1" s="158" t="s">
        <v>577</v>
      </c>
      <c r="B1" s="159" t="s">
        <v>578</v>
      </c>
      <c r="C1" s="159" t="s">
        <v>579</v>
      </c>
      <c r="D1" s="159" t="s">
        <v>284</v>
      </c>
      <c r="E1" s="160" t="s">
        <v>580</v>
      </c>
      <c r="F1" s="161" t="s">
        <v>581</v>
      </c>
      <c r="H1" s="174" t="s">
        <v>1602</v>
      </c>
      <c r="I1" s="174"/>
      <c r="J1" s="174"/>
      <c r="K1" s="174"/>
      <c r="L1" s="174"/>
      <c r="N1" t="s">
        <v>577</v>
      </c>
      <c r="O1" t="s">
        <v>578</v>
      </c>
      <c r="P1" t="s">
        <v>579</v>
      </c>
      <c r="Q1" t="s">
        <v>284</v>
      </c>
      <c r="R1" t="s">
        <v>580</v>
      </c>
      <c r="S1" t="s">
        <v>581</v>
      </c>
    </row>
    <row r="2" spans="1:19" ht="14.4" customHeight="1" x14ac:dyDescent="0.3">
      <c r="A2" s="151" t="s">
        <v>582</v>
      </c>
      <c r="B2" s="85" t="s">
        <v>583</v>
      </c>
      <c r="C2" s="85" t="s">
        <v>584</v>
      </c>
      <c r="D2" s="85" t="s">
        <v>585</v>
      </c>
      <c r="E2" s="152" t="s">
        <v>586</v>
      </c>
      <c r="F2" s="153" t="s">
        <v>587</v>
      </c>
      <c r="H2" s="175" t="s">
        <v>1606</v>
      </c>
      <c r="I2" s="175"/>
      <c r="J2" s="175"/>
      <c r="K2" s="175"/>
      <c r="L2" s="175"/>
      <c r="N2">
        <v>1</v>
      </c>
      <c r="O2" t="s">
        <v>583</v>
      </c>
      <c r="P2">
        <v>1368570000</v>
      </c>
      <c r="Q2" t="s">
        <v>585</v>
      </c>
      <c r="R2">
        <v>0.189</v>
      </c>
      <c r="S2" t="s">
        <v>587</v>
      </c>
    </row>
    <row r="3" spans="1:19" x14ac:dyDescent="0.3">
      <c r="A3" s="151" t="s">
        <v>588</v>
      </c>
      <c r="B3" s="85" t="s">
        <v>589</v>
      </c>
      <c r="C3" s="85" t="s">
        <v>590</v>
      </c>
      <c r="D3" s="85" t="s">
        <v>585</v>
      </c>
      <c r="E3" s="152" t="s">
        <v>591</v>
      </c>
      <c r="F3" s="153" t="s">
        <v>587</v>
      </c>
      <c r="H3" s="175"/>
      <c r="I3" s="175"/>
      <c r="J3" s="175"/>
      <c r="K3" s="175"/>
      <c r="L3" s="175"/>
      <c r="N3">
        <v>2</v>
      </c>
      <c r="O3" t="s">
        <v>589</v>
      </c>
      <c r="P3">
        <v>1267830000</v>
      </c>
      <c r="Q3" t="s">
        <v>585</v>
      </c>
      <c r="R3">
        <v>0.17499999999999999</v>
      </c>
      <c r="S3" t="s">
        <v>587</v>
      </c>
    </row>
    <row r="4" spans="1:19" x14ac:dyDescent="0.3">
      <c r="A4" s="151" t="s">
        <v>592</v>
      </c>
      <c r="B4" s="85" t="s">
        <v>593</v>
      </c>
      <c r="C4" s="85" t="s">
        <v>594</v>
      </c>
      <c r="D4" s="85" t="s">
        <v>585</v>
      </c>
      <c r="E4" s="152" t="s">
        <v>595</v>
      </c>
      <c r="F4" s="153" t="s">
        <v>587</v>
      </c>
      <c r="H4" s="175"/>
      <c r="I4" s="175"/>
      <c r="J4" s="175"/>
      <c r="K4" s="175"/>
      <c r="L4" s="175"/>
      <c r="N4">
        <v>3</v>
      </c>
      <c r="O4" t="s">
        <v>593</v>
      </c>
      <c r="P4">
        <v>320529000</v>
      </c>
      <c r="Q4" t="s">
        <v>585</v>
      </c>
      <c r="R4">
        <v>4.4299999999999999E-2</v>
      </c>
      <c r="S4" t="s">
        <v>587</v>
      </c>
    </row>
    <row r="5" spans="1:19" x14ac:dyDescent="0.3">
      <c r="A5" s="151" t="s">
        <v>596</v>
      </c>
      <c r="B5" s="85" t="s">
        <v>597</v>
      </c>
      <c r="C5" s="85" t="s">
        <v>598</v>
      </c>
      <c r="D5" s="85" t="s">
        <v>599</v>
      </c>
      <c r="E5" s="152" t="s">
        <v>600</v>
      </c>
      <c r="F5" s="153" t="s">
        <v>601</v>
      </c>
      <c r="H5" s="175"/>
      <c r="I5" s="175"/>
      <c r="J5" s="175"/>
      <c r="K5" s="175"/>
      <c r="L5" s="175"/>
      <c r="N5">
        <v>4</v>
      </c>
      <c r="O5" t="s">
        <v>597</v>
      </c>
      <c r="P5">
        <v>255461700</v>
      </c>
      <c r="Q5" t="s">
        <v>599</v>
      </c>
      <c r="R5">
        <v>3.5299999999999998E-2</v>
      </c>
      <c r="S5" t="s">
        <v>601</v>
      </c>
    </row>
    <row r="6" spans="1:19" x14ac:dyDescent="0.3">
      <c r="A6" s="151" t="s">
        <v>602</v>
      </c>
      <c r="B6" s="85" t="s">
        <v>603</v>
      </c>
      <c r="C6" s="85" t="s">
        <v>604</v>
      </c>
      <c r="D6" s="85" t="s">
        <v>585</v>
      </c>
      <c r="E6" s="152" t="s">
        <v>605</v>
      </c>
      <c r="F6" s="153" t="s">
        <v>587</v>
      </c>
      <c r="H6" s="175"/>
      <c r="I6" s="175"/>
      <c r="J6" s="175"/>
      <c r="K6" s="175"/>
      <c r="L6" s="175"/>
      <c r="N6">
        <v>5</v>
      </c>
      <c r="O6" t="s">
        <v>603</v>
      </c>
      <c r="P6">
        <v>203975000</v>
      </c>
      <c r="Q6" t="s">
        <v>585</v>
      </c>
      <c r="R6">
        <v>2.8199999999999999E-2</v>
      </c>
      <c r="S6" t="s">
        <v>587</v>
      </c>
    </row>
    <row r="7" spans="1:19" x14ac:dyDescent="0.3">
      <c r="A7" s="151" t="s">
        <v>606</v>
      </c>
      <c r="B7" s="85" t="s">
        <v>607</v>
      </c>
      <c r="C7" s="85" t="s">
        <v>608</v>
      </c>
      <c r="D7" s="85" t="s">
        <v>585</v>
      </c>
      <c r="E7" s="152" t="s">
        <v>609</v>
      </c>
      <c r="F7" s="153" t="s">
        <v>587</v>
      </c>
      <c r="H7" s="175"/>
      <c r="I7" s="175"/>
      <c r="J7" s="175"/>
      <c r="K7" s="175"/>
      <c r="L7" s="175"/>
      <c r="N7">
        <v>6</v>
      </c>
      <c r="O7" t="s">
        <v>607</v>
      </c>
      <c r="P7">
        <v>189150000</v>
      </c>
      <c r="Q7" t="s">
        <v>585</v>
      </c>
      <c r="R7">
        <v>2.6200000000000001E-2</v>
      </c>
      <c r="S7" t="s">
        <v>587</v>
      </c>
    </row>
    <row r="8" spans="1:19" x14ac:dyDescent="0.3">
      <c r="A8" s="151" t="s">
        <v>610</v>
      </c>
      <c r="B8" s="85" t="s">
        <v>611</v>
      </c>
      <c r="C8" s="85" t="s">
        <v>612</v>
      </c>
      <c r="D8" s="85" t="s">
        <v>599</v>
      </c>
      <c r="E8" s="152" t="s">
        <v>613</v>
      </c>
      <c r="F8" s="153" t="s">
        <v>614</v>
      </c>
      <c r="H8" s="175"/>
      <c r="I8" s="175"/>
      <c r="J8" s="175"/>
      <c r="K8" s="175"/>
      <c r="L8" s="175"/>
      <c r="N8">
        <v>7</v>
      </c>
      <c r="O8" t="s">
        <v>611</v>
      </c>
      <c r="P8">
        <v>183523000</v>
      </c>
      <c r="Q8" t="s">
        <v>599</v>
      </c>
      <c r="R8">
        <v>2.5399999999999999E-2</v>
      </c>
      <c r="S8" t="s">
        <v>614</v>
      </c>
    </row>
    <row r="9" spans="1:19" x14ac:dyDescent="0.3">
      <c r="A9" s="151" t="s">
        <v>615</v>
      </c>
      <c r="B9" s="85" t="s">
        <v>616</v>
      </c>
      <c r="C9" s="85" t="s">
        <v>617</v>
      </c>
      <c r="D9" s="85" t="s">
        <v>585</v>
      </c>
      <c r="E9" s="152" t="s">
        <v>618</v>
      </c>
      <c r="F9" s="153" t="s">
        <v>587</v>
      </c>
      <c r="H9" s="175"/>
      <c r="I9" s="175"/>
      <c r="J9" s="175"/>
      <c r="K9" s="175"/>
      <c r="L9" s="175"/>
      <c r="N9">
        <v>8</v>
      </c>
      <c r="O9" t="s">
        <v>616</v>
      </c>
      <c r="P9">
        <v>157941000</v>
      </c>
      <c r="Q9" t="s">
        <v>585</v>
      </c>
      <c r="R9">
        <v>2.18E-2</v>
      </c>
      <c r="S9" t="s">
        <v>587</v>
      </c>
    </row>
    <row r="10" spans="1:19" x14ac:dyDescent="0.3">
      <c r="A10" s="151" t="s">
        <v>619</v>
      </c>
      <c r="B10" s="85" t="s">
        <v>501</v>
      </c>
      <c r="C10" s="85" t="s">
        <v>620</v>
      </c>
      <c r="D10" s="85" t="s">
        <v>621</v>
      </c>
      <c r="E10" s="152" t="s">
        <v>622</v>
      </c>
      <c r="F10" s="153" t="s">
        <v>601</v>
      </c>
      <c r="H10" s="175"/>
      <c r="I10" s="175"/>
      <c r="J10" s="175"/>
      <c r="K10" s="175"/>
      <c r="L10" s="175"/>
      <c r="N10">
        <v>9</v>
      </c>
      <c r="O10" t="s">
        <v>501</v>
      </c>
      <c r="P10">
        <v>146270033</v>
      </c>
      <c r="Q10" t="s">
        <v>621</v>
      </c>
      <c r="R10">
        <v>2.0199999999999999E-2</v>
      </c>
      <c r="S10" t="s">
        <v>601</v>
      </c>
    </row>
    <row r="11" spans="1:19" x14ac:dyDescent="0.3">
      <c r="A11" s="151" t="s">
        <v>623</v>
      </c>
      <c r="B11" s="85" t="s">
        <v>624</v>
      </c>
      <c r="C11" s="85" t="s">
        <v>625</v>
      </c>
      <c r="D11" s="85" t="s">
        <v>626</v>
      </c>
      <c r="E11" s="152" t="s">
        <v>627</v>
      </c>
      <c r="F11" s="153" t="s">
        <v>628</v>
      </c>
      <c r="H11" s="175"/>
      <c r="I11" s="175"/>
      <c r="J11" s="175"/>
      <c r="K11" s="175"/>
      <c r="L11" s="175"/>
      <c r="N11">
        <v>10</v>
      </c>
      <c r="O11" t="s">
        <v>624</v>
      </c>
      <c r="P11">
        <v>126970000</v>
      </c>
      <c r="Q11" t="s">
        <v>626</v>
      </c>
      <c r="R11">
        <v>1.7600000000000001E-2</v>
      </c>
      <c r="S11" t="s">
        <v>628</v>
      </c>
    </row>
    <row r="12" spans="1:19" x14ac:dyDescent="0.3">
      <c r="A12" s="151" t="s">
        <v>629</v>
      </c>
      <c r="B12" s="85" t="s">
        <v>630</v>
      </c>
      <c r="C12" s="85" t="s">
        <v>631</v>
      </c>
      <c r="D12" s="85" t="s">
        <v>599</v>
      </c>
      <c r="E12" s="152" t="s">
        <v>632</v>
      </c>
      <c r="F12" s="153" t="s">
        <v>633</v>
      </c>
      <c r="H12" s="175"/>
      <c r="I12" s="175"/>
      <c r="J12" s="175"/>
      <c r="K12" s="175"/>
      <c r="L12" s="175"/>
      <c r="N12">
        <v>11</v>
      </c>
      <c r="O12" t="s">
        <v>630</v>
      </c>
      <c r="P12">
        <v>121005815</v>
      </c>
      <c r="Q12" t="s">
        <v>599</v>
      </c>
      <c r="R12">
        <v>1.67E-2</v>
      </c>
      <c r="S12" t="s">
        <v>633</v>
      </c>
    </row>
    <row r="13" spans="1:19" x14ac:dyDescent="0.3">
      <c r="A13" s="151" t="s">
        <v>634</v>
      </c>
      <c r="B13" s="85" t="s">
        <v>635</v>
      </c>
      <c r="C13" s="85" t="s">
        <v>636</v>
      </c>
      <c r="D13" s="85" t="s">
        <v>585</v>
      </c>
      <c r="E13" s="152" t="s">
        <v>637</v>
      </c>
      <c r="F13" s="153" t="s">
        <v>587</v>
      </c>
      <c r="H13" s="175"/>
      <c r="I13" s="175"/>
      <c r="J13" s="175"/>
      <c r="K13" s="175"/>
      <c r="L13" s="175"/>
      <c r="N13">
        <v>12</v>
      </c>
      <c r="O13" t="s">
        <v>635</v>
      </c>
      <c r="P13">
        <v>101098400</v>
      </c>
      <c r="Q13" t="s">
        <v>585</v>
      </c>
      <c r="R13">
        <v>1.4E-2</v>
      </c>
      <c r="S13" t="s">
        <v>587</v>
      </c>
    </row>
    <row r="14" spans="1:19" x14ac:dyDescent="0.3">
      <c r="A14" s="151" t="s">
        <v>638</v>
      </c>
      <c r="B14" s="85" t="s">
        <v>639</v>
      </c>
      <c r="C14" s="85" t="s">
        <v>640</v>
      </c>
      <c r="D14" s="85" t="s">
        <v>641</v>
      </c>
      <c r="E14" s="152" t="s">
        <v>642</v>
      </c>
      <c r="F14" s="153" t="s">
        <v>643</v>
      </c>
      <c r="H14" s="175"/>
      <c r="I14" s="175"/>
      <c r="J14" s="175"/>
      <c r="K14" s="175"/>
      <c r="L14" s="175"/>
      <c r="N14">
        <v>13</v>
      </c>
      <c r="O14" t="s">
        <v>639</v>
      </c>
      <c r="P14">
        <v>90730000</v>
      </c>
      <c r="Q14" t="s">
        <v>641</v>
      </c>
      <c r="R14">
        <v>1.26E-2</v>
      </c>
      <c r="S14" t="s">
        <v>643</v>
      </c>
    </row>
    <row r="15" spans="1:19" x14ac:dyDescent="0.3">
      <c r="A15" s="151" t="s">
        <v>644</v>
      </c>
      <c r="B15" s="85" t="s">
        <v>645</v>
      </c>
      <c r="C15" s="85" t="s">
        <v>646</v>
      </c>
      <c r="D15" s="85" t="s">
        <v>599</v>
      </c>
      <c r="E15" s="152" t="s">
        <v>647</v>
      </c>
      <c r="F15" s="153" t="s">
        <v>633</v>
      </c>
      <c r="H15" s="175"/>
      <c r="I15" s="175"/>
      <c r="J15" s="175"/>
      <c r="K15" s="175"/>
      <c r="L15" s="175"/>
      <c r="N15">
        <v>14</v>
      </c>
      <c r="O15" t="s">
        <v>645</v>
      </c>
      <c r="P15">
        <v>90076012</v>
      </c>
      <c r="Q15" t="s">
        <v>599</v>
      </c>
      <c r="R15">
        <v>1.2500000000000001E-2</v>
      </c>
      <c r="S15" t="s">
        <v>633</v>
      </c>
    </row>
    <row r="16" spans="1:19" x14ac:dyDescent="0.3">
      <c r="A16" s="151" t="s">
        <v>648</v>
      </c>
      <c r="B16" s="85" t="s">
        <v>649</v>
      </c>
      <c r="C16" s="85" t="s">
        <v>650</v>
      </c>
      <c r="D16" s="85" t="s">
        <v>585</v>
      </c>
      <c r="E16" s="152" t="s">
        <v>651</v>
      </c>
      <c r="F16" s="153" t="s">
        <v>587</v>
      </c>
      <c r="H16" s="175"/>
      <c r="I16" s="175"/>
      <c r="J16" s="175"/>
      <c r="K16" s="175"/>
      <c r="L16" s="175"/>
      <c r="N16">
        <v>15</v>
      </c>
      <c r="O16" t="s">
        <v>649</v>
      </c>
      <c r="P16">
        <v>88123300</v>
      </c>
      <c r="Q16" t="s">
        <v>585</v>
      </c>
      <c r="R16">
        <v>1.2200000000000001E-2</v>
      </c>
      <c r="S16" t="s">
        <v>587</v>
      </c>
    </row>
    <row r="17" spans="1:19" x14ac:dyDescent="0.3">
      <c r="A17" s="151" t="s">
        <v>652</v>
      </c>
      <c r="B17" s="85" t="s">
        <v>491</v>
      </c>
      <c r="C17" s="85" t="s">
        <v>653</v>
      </c>
      <c r="D17" s="85" t="s">
        <v>654</v>
      </c>
      <c r="E17" s="152" t="s">
        <v>655</v>
      </c>
      <c r="F17" s="153" t="s">
        <v>601</v>
      </c>
      <c r="N17">
        <v>16</v>
      </c>
      <c r="O17" t="s">
        <v>491</v>
      </c>
      <c r="P17">
        <v>80925000</v>
      </c>
      <c r="Q17" t="s">
        <v>654</v>
      </c>
      <c r="R17">
        <v>1.12E-2</v>
      </c>
      <c r="S17" t="s">
        <v>601</v>
      </c>
    </row>
    <row r="18" spans="1:19" x14ac:dyDescent="0.3">
      <c r="A18" s="151" t="s">
        <v>656</v>
      </c>
      <c r="B18" s="85" t="s">
        <v>657</v>
      </c>
      <c r="C18" s="85" t="s">
        <v>658</v>
      </c>
      <c r="D18" s="85" t="s">
        <v>585</v>
      </c>
      <c r="E18" s="152" t="s">
        <v>659</v>
      </c>
      <c r="F18" s="153" t="s">
        <v>587</v>
      </c>
      <c r="N18">
        <v>17</v>
      </c>
      <c r="O18" t="s">
        <v>657</v>
      </c>
      <c r="P18">
        <v>78165200</v>
      </c>
      <c r="Q18" t="s">
        <v>585</v>
      </c>
      <c r="R18">
        <v>1.0800000000000001E-2</v>
      </c>
      <c r="S18" t="s">
        <v>587</v>
      </c>
    </row>
    <row r="19" spans="1:19" x14ac:dyDescent="0.3">
      <c r="A19" s="151" t="s">
        <v>660</v>
      </c>
      <c r="B19" s="85" t="s">
        <v>661</v>
      </c>
      <c r="C19" s="85" t="s">
        <v>662</v>
      </c>
      <c r="D19" s="85" t="s">
        <v>663</v>
      </c>
      <c r="E19" s="152" t="s">
        <v>664</v>
      </c>
      <c r="F19" s="153" t="s">
        <v>643</v>
      </c>
      <c r="N19">
        <v>18</v>
      </c>
      <c r="O19" t="s">
        <v>661</v>
      </c>
      <c r="P19">
        <v>77695904</v>
      </c>
      <c r="Q19" t="s">
        <v>663</v>
      </c>
      <c r="R19">
        <v>1.0699999999999999E-2</v>
      </c>
      <c r="S19" t="s">
        <v>643</v>
      </c>
    </row>
    <row r="20" spans="1:19" x14ac:dyDescent="0.3">
      <c r="A20" s="151" t="s">
        <v>665</v>
      </c>
      <c r="B20" s="85" t="s">
        <v>666</v>
      </c>
      <c r="C20" s="85" t="s">
        <v>667</v>
      </c>
      <c r="D20" s="85" t="s">
        <v>599</v>
      </c>
      <c r="E20" s="152" t="s">
        <v>668</v>
      </c>
      <c r="F20" s="153" t="s">
        <v>614</v>
      </c>
      <c r="N20">
        <v>19</v>
      </c>
      <c r="O20" t="s">
        <v>666</v>
      </c>
      <c r="P20">
        <v>71246000</v>
      </c>
      <c r="Q20" t="s">
        <v>599</v>
      </c>
      <c r="R20">
        <v>9.9000000000000008E-3</v>
      </c>
      <c r="S20" t="s">
        <v>614</v>
      </c>
    </row>
    <row r="21" spans="1:19" x14ac:dyDescent="0.3">
      <c r="A21" s="151" t="s">
        <v>669</v>
      </c>
      <c r="B21" s="85" t="s">
        <v>670</v>
      </c>
      <c r="C21" s="85" t="s">
        <v>671</v>
      </c>
      <c r="D21" s="85" t="s">
        <v>626</v>
      </c>
      <c r="E21" s="152" t="s">
        <v>672</v>
      </c>
      <c r="F21" s="153" t="s">
        <v>628</v>
      </c>
      <c r="N21">
        <v>20</v>
      </c>
      <c r="O21" t="s">
        <v>670</v>
      </c>
      <c r="P21">
        <v>66104000</v>
      </c>
      <c r="Q21" t="s">
        <v>626</v>
      </c>
      <c r="R21">
        <v>9.1000000000000004E-3</v>
      </c>
      <c r="S21" t="s">
        <v>628</v>
      </c>
    </row>
    <row r="22" spans="1:19" x14ac:dyDescent="0.3">
      <c r="A22" s="151" t="s">
        <v>673</v>
      </c>
      <c r="B22" s="85" t="s">
        <v>674</v>
      </c>
      <c r="C22" s="85" t="s">
        <v>675</v>
      </c>
      <c r="D22" s="85" t="s">
        <v>641</v>
      </c>
      <c r="E22" s="152" t="s">
        <v>676</v>
      </c>
      <c r="F22" s="153" t="s">
        <v>677</v>
      </c>
      <c r="N22">
        <v>21</v>
      </c>
      <c r="O22" t="s">
        <v>674</v>
      </c>
      <c r="P22">
        <v>64871000</v>
      </c>
      <c r="Q22" t="s">
        <v>641</v>
      </c>
      <c r="R22">
        <v>8.9999999999999993E-3</v>
      </c>
      <c r="S22" t="s">
        <v>677</v>
      </c>
    </row>
    <row r="23" spans="1:19" x14ac:dyDescent="0.3">
      <c r="A23" s="151" t="s">
        <v>678</v>
      </c>
      <c r="B23" s="85" t="s">
        <v>679</v>
      </c>
      <c r="C23" s="85" t="s">
        <v>680</v>
      </c>
      <c r="D23" s="85" t="s">
        <v>681</v>
      </c>
      <c r="E23" s="152" t="s">
        <v>682</v>
      </c>
      <c r="F23" s="153" t="s">
        <v>643</v>
      </c>
      <c r="N23">
        <v>22</v>
      </c>
      <c r="O23" t="s">
        <v>679</v>
      </c>
      <c r="P23">
        <v>64105654</v>
      </c>
      <c r="Q23" t="s">
        <v>681</v>
      </c>
      <c r="R23">
        <v>8.8999999999999999E-3</v>
      </c>
      <c r="S23" t="s">
        <v>643</v>
      </c>
    </row>
    <row r="24" spans="1:19" x14ac:dyDescent="0.3">
      <c r="A24" s="151" t="s">
        <v>683</v>
      </c>
      <c r="B24" s="85" t="s">
        <v>684</v>
      </c>
      <c r="C24" s="85" t="s">
        <v>685</v>
      </c>
      <c r="D24" s="85" t="s">
        <v>686</v>
      </c>
      <c r="E24" s="152" t="s">
        <v>687</v>
      </c>
      <c r="F24" s="153" t="s">
        <v>628</v>
      </c>
      <c r="N24">
        <v>23</v>
      </c>
      <c r="O24" t="s">
        <v>684</v>
      </c>
      <c r="P24">
        <v>60782309</v>
      </c>
      <c r="Q24" t="s">
        <v>686</v>
      </c>
      <c r="R24">
        <v>8.3999999999999995E-3</v>
      </c>
      <c r="S24" t="s">
        <v>628</v>
      </c>
    </row>
    <row r="25" spans="1:19" x14ac:dyDescent="0.3">
      <c r="A25" s="151" t="s">
        <v>688</v>
      </c>
      <c r="B25" s="85" t="s">
        <v>689</v>
      </c>
      <c r="C25" s="85" t="s">
        <v>690</v>
      </c>
      <c r="D25" s="85" t="s">
        <v>641</v>
      </c>
      <c r="E25" s="152" t="s">
        <v>691</v>
      </c>
      <c r="F25" s="153" t="s">
        <v>601</v>
      </c>
      <c r="N25">
        <v>24</v>
      </c>
      <c r="O25" t="s">
        <v>689</v>
      </c>
      <c r="P25">
        <v>54002000</v>
      </c>
      <c r="Q25" t="s">
        <v>641</v>
      </c>
      <c r="R25">
        <v>7.4999999999999997E-3</v>
      </c>
      <c r="S25" t="s">
        <v>601</v>
      </c>
    </row>
    <row r="26" spans="1:19" x14ac:dyDescent="0.3">
      <c r="A26" s="151" t="s">
        <v>692</v>
      </c>
      <c r="B26" s="85" t="s">
        <v>693</v>
      </c>
      <c r="C26" s="85" t="s">
        <v>694</v>
      </c>
      <c r="D26" s="85" t="s">
        <v>695</v>
      </c>
      <c r="E26" s="152" t="s">
        <v>696</v>
      </c>
      <c r="F26" s="153" t="s">
        <v>697</v>
      </c>
      <c r="N26">
        <v>25</v>
      </c>
      <c r="O26" t="s">
        <v>693</v>
      </c>
      <c r="P26">
        <v>51419420</v>
      </c>
      <c r="Q26" t="s">
        <v>695</v>
      </c>
      <c r="R26">
        <v>7.1000000000000004E-3</v>
      </c>
      <c r="S26" t="s">
        <v>697</v>
      </c>
    </row>
    <row r="27" spans="1:19" x14ac:dyDescent="0.3">
      <c r="A27" s="151" t="s">
        <v>698</v>
      </c>
      <c r="B27" s="85" t="s">
        <v>699</v>
      </c>
      <c r="C27" s="85" t="s">
        <v>700</v>
      </c>
      <c r="D27" s="85" t="s">
        <v>621</v>
      </c>
      <c r="E27" s="152" t="s">
        <v>696</v>
      </c>
      <c r="F27" s="153" t="s">
        <v>633</v>
      </c>
      <c r="N27">
        <v>26</v>
      </c>
      <c r="O27" t="s">
        <v>699</v>
      </c>
      <c r="P27">
        <v>51342881</v>
      </c>
      <c r="Q27" t="s">
        <v>621</v>
      </c>
      <c r="R27">
        <v>7.1000000000000004E-3</v>
      </c>
      <c r="S27" t="s">
        <v>633</v>
      </c>
    </row>
    <row r="28" spans="1:19" x14ac:dyDescent="0.3">
      <c r="A28" s="151" t="s">
        <v>701</v>
      </c>
      <c r="B28" s="85" t="s">
        <v>702</v>
      </c>
      <c r="C28" s="85" t="s">
        <v>703</v>
      </c>
      <c r="D28" s="85" t="s">
        <v>585</v>
      </c>
      <c r="E28" s="152" t="s">
        <v>704</v>
      </c>
      <c r="F28" s="153" t="s">
        <v>587</v>
      </c>
      <c r="N28">
        <v>27</v>
      </c>
      <c r="O28" t="s">
        <v>702</v>
      </c>
      <c r="P28">
        <v>48025400</v>
      </c>
      <c r="Q28" t="s">
        <v>585</v>
      </c>
      <c r="R28">
        <v>6.6400000000000001E-3</v>
      </c>
      <c r="S28" t="s">
        <v>587</v>
      </c>
    </row>
    <row r="29" spans="1:19" x14ac:dyDescent="0.3">
      <c r="A29" s="151" t="s">
        <v>705</v>
      </c>
      <c r="B29" s="85" t="s">
        <v>706</v>
      </c>
      <c r="C29" s="85" t="s">
        <v>707</v>
      </c>
      <c r="D29" s="85" t="s">
        <v>641</v>
      </c>
      <c r="E29" s="152" t="s">
        <v>708</v>
      </c>
      <c r="F29" s="153" t="s">
        <v>709</v>
      </c>
      <c r="N29">
        <v>28</v>
      </c>
      <c r="O29" t="s">
        <v>706</v>
      </c>
      <c r="P29">
        <v>47421786</v>
      </c>
      <c r="Q29" t="s">
        <v>641</v>
      </c>
      <c r="R29">
        <v>6.6E-3</v>
      </c>
      <c r="S29" t="s">
        <v>709</v>
      </c>
    </row>
    <row r="30" spans="1:19" x14ac:dyDescent="0.3">
      <c r="A30" s="151" t="s">
        <v>710</v>
      </c>
      <c r="B30" s="85" t="s">
        <v>711</v>
      </c>
      <c r="C30" s="85" t="s">
        <v>712</v>
      </c>
      <c r="D30" s="85" t="s">
        <v>599</v>
      </c>
      <c r="E30" s="152" t="s">
        <v>713</v>
      </c>
      <c r="F30" s="153" t="s">
        <v>614</v>
      </c>
      <c r="N30">
        <v>29</v>
      </c>
      <c r="O30" t="s">
        <v>711</v>
      </c>
      <c r="P30">
        <v>46749000</v>
      </c>
      <c r="Q30" t="s">
        <v>599</v>
      </c>
      <c r="R30">
        <v>6.4999999999999997E-3</v>
      </c>
      <c r="S30" t="s">
        <v>614</v>
      </c>
    </row>
    <row r="31" spans="1:19" x14ac:dyDescent="0.3">
      <c r="A31" s="151" t="s">
        <v>714</v>
      </c>
      <c r="B31" s="85" t="s">
        <v>715</v>
      </c>
      <c r="C31" s="85" t="s">
        <v>716</v>
      </c>
      <c r="D31" s="85" t="s">
        <v>641</v>
      </c>
      <c r="E31" s="152" t="s">
        <v>717</v>
      </c>
      <c r="F31" s="153" t="s">
        <v>601</v>
      </c>
      <c r="N31">
        <v>30</v>
      </c>
      <c r="O31" t="s">
        <v>715</v>
      </c>
      <c r="P31">
        <v>46464053</v>
      </c>
      <c r="Q31" t="s">
        <v>641</v>
      </c>
      <c r="R31">
        <v>6.4000000000000003E-3</v>
      </c>
      <c r="S31" t="s">
        <v>601</v>
      </c>
    </row>
    <row r="32" spans="1:19" x14ac:dyDescent="0.3">
      <c r="A32" s="151" t="s">
        <v>718</v>
      </c>
      <c r="B32" s="85" t="s">
        <v>719</v>
      </c>
      <c r="C32" s="85" t="s">
        <v>720</v>
      </c>
      <c r="D32" s="85" t="s">
        <v>599</v>
      </c>
      <c r="E32" s="152" t="s">
        <v>721</v>
      </c>
      <c r="F32" s="153" t="s">
        <v>677</v>
      </c>
      <c r="N32">
        <v>31</v>
      </c>
      <c r="O32" t="s">
        <v>719</v>
      </c>
      <c r="P32">
        <v>43131966</v>
      </c>
      <c r="Q32" t="s">
        <v>599</v>
      </c>
      <c r="R32">
        <v>6.0000000000000001E-3</v>
      </c>
      <c r="S32" t="s">
        <v>677</v>
      </c>
    </row>
    <row r="33" spans="1:19" x14ac:dyDescent="0.3">
      <c r="A33" s="151" t="s">
        <v>722</v>
      </c>
      <c r="B33" s="85" t="s">
        <v>723</v>
      </c>
      <c r="C33" s="85" t="s">
        <v>724</v>
      </c>
      <c r="D33" s="85" t="s">
        <v>621</v>
      </c>
      <c r="E33" s="152" t="s">
        <v>725</v>
      </c>
      <c r="F33" s="153" t="s">
        <v>628</v>
      </c>
      <c r="N33">
        <v>32</v>
      </c>
      <c r="O33" t="s">
        <v>723</v>
      </c>
      <c r="P33">
        <v>42928900</v>
      </c>
      <c r="Q33" t="s">
        <v>621</v>
      </c>
      <c r="R33">
        <v>5.8999999999999999E-3</v>
      </c>
      <c r="S33" t="s">
        <v>628</v>
      </c>
    </row>
    <row r="34" spans="1:19" x14ac:dyDescent="0.3">
      <c r="A34" s="151" t="s">
        <v>726</v>
      </c>
      <c r="B34" s="85" t="s">
        <v>727</v>
      </c>
      <c r="C34" s="85" t="s">
        <v>728</v>
      </c>
      <c r="D34" s="85" t="s">
        <v>621</v>
      </c>
      <c r="E34" s="152" t="s">
        <v>729</v>
      </c>
      <c r="F34" s="153" t="s">
        <v>601</v>
      </c>
      <c r="N34">
        <v>33</v>
      </c>
      <c r="O34" t="s">
        <v>727</v>
      </c>
      <c r="P34">
        <v>39500000</v>
      </c>
      <c r="Q34" t="s">
        <v>621</v>
      </c>
      <c r="R34">
        <v>5.4999999999999997E-3</v>
      </c>
      <c r="S34" t="s">
        <v>601</v>
      </c>
    </row>
    <row r="35" spans="1:19" x14ac:dyDescent="0.3">
      <c r="A35" s="151" t="s">
        <v>730</v>
      </c>
      <c r="B35" s="85" t="s">
        <v>731</v>
      </c>
      <c r="C35" s="85" t="s">
        <v>732</v>
      </c>
      <c r="D35" s="85" t="s">
        <v>663</v>
      </c>
      <c r="E35" s="152" t="s">
        <v>733</v>
      </c>
      <c r="F35" s="153" t="s">
        <v>601</v>
      </c>
      <c r="N35">
        <v>34</v>
      </c>
      <c r="O35" t="s">
        <v>731</v>
      </c>
      <c r="P35">
        <v>38484000</v>
      </c>
      <c r="Q35" t="s">
        <v>663</v>
      </c>
      <c r="R35">
        <v>5.3E-3</v>
      </c>
      <c r="S35" t="s">
        <v>601</v>
      </c>
    </row>
    <row r="36" spans="1:19" x14ac:dyDescent="0.3">
      <c r="A36" s="151" t="s">
        <v>734</v>
      </c>
      <c r="B36" s="85" t="s">
        <v>735</v>
      </c>
      <c r="C36" s="85" t="s">
        <v>736</v>
      </c>
      <c r="D36" s="85" t="s">
        <v>599</v>
      </c>
      <c r="E36" s="152" t="s">
        <v>733</v>
      </c>
      <c r="F36" s="153" t="s">
        <v>677</v>
      </c>
      <c r="N36">
        <v>35</v>
      </c>
      <c r="O36" t="s">
        <v>735</v>
      </c>
      <c r="P36">
        <v>38435252</v>
      </c>
      <c r="Q36" t="s">
        <v>599</v>
      </c>
      <c r="R36">
        <v>5.3E-3</v>
      </c>
      <c r="S36" t="s">
        <v>677</v>
      </c>
    </row>
    <row r="37" spans="1:19" x14ac:dyDescent="0.3">
      <c r="A37" s="151" t="s">
        <v>737</v>
      </c>
      <c r="B37" s="85" t="s">
        <v>738</v>
      </c>
      <c r="C37" s="85" t="s">
        <v>739</v>
      </c>
      <c r="D37" s="85" t="s">
        <v>641</v>
      </c>
      <c r="E37" s="152" t="s">
        <v>740</v>
      </c>
      <c r="F37" s="153" t="s">
        <v>677</v>
      </c>
      <c r="N37">
        <v>36</v>
      </c>
      <c r="O37" t="s">
        <v>738</v>
      </c>
      <c r="P37">
        <v>36004552</v>
      </c>
      <c r="Q37" t="s">
        <v>641</v>
      </c>
      <c r="R37">
        <v>5.0000000000000001E-3</v>
      </c>
      <c r="S37" t="s">
        <v>677</v>
      </c>
    </row>
    <row r="38" spans="1:19" x14ac:dyDescent="0.3">
      <c r="A38" s="151" t="s">
        <v>741</v>
      </c>
      <c r="B38" s="85" t="s">
        <v>742</v>
      </c>
      <c r="C38" s="85" t="s">
        <v>743</v>
      </c>
      <c r="D38" s="85" t="s">
        <v>744</v>
      </c>
      <c r="E38" s="152" t="s">
        <v>745</v>
      </c>
      <c r="F38" s="153" t="s">
        <v>601</v>
      </c>
      <c r="N38">
        <v>37</v>
      </c>
      <c r="O38" t="s">
        <v>742</v>
      </c>
      <c r="P38">
        <v>35675834</v>
      </c>
      <c r="Q38" t="s">
        <v>744</v>
      </c>
      <c r="R38">
        <v>4.8999999999999998E-3</v>
      </c>
      <c r="S38" t="s">
        <v>601</v>
      </c>
    </row>
    <row r="39" spans="1:19" x14ac:dyDescent="0.3">
      <c r="A39" s="151" t="s">
        <v>746</v>
      </c>
      <c r="B39" s="85" t="s">
        <v>747</v>
      </c>
      <c r="C39" s="85" t="s">
        <v>748</v>
      </c>
      <c r="D39" s="85" t="s">
        <v>749</v>
      </c>
      <c r="E39" s="152" t="s">
        <v>750</v>
      </c>
      <c r="F39" s="153" t="s">
        <v>697</v>
      </c>
      <c r="N39">
        <v>38</v>
      </c>
      <c r="O39" t="s">
        <v>747</v>
      </c>
      <c r="P39">
        <v>34856813</v>
      </c>
      <c r="Q39" t="s">
        <v>749</v>
      </c>
      <c r="R39">
        <v>4.7999999999999996E-3</v>
      </c>
      <c r="S39" t="s">
        <v>697</v>
      </c>
    </row>
    <row r="40" spans="1:19" x14ac:dyDescent="0.3">
      <c r="A40" s="151" t="s">
        <v>751</v>
      </c>
      <c r="B40" s="85" t="s">
        <v>752</v>
      </c>
      <c r="C40" s="85" t="s">
        <v>753</v>
      </c>
      <c r="D40" s="85" t="s">
        <v>585</v>
      </c>
      <c r="E40" s="152" t="s">
        <v>754</v>
      </c>
      <c r="F40" s="153" t="s">
        <v>587</v>
      </c>
      <c r="N40">
        <v>39</v>
      </c>
      <c r="O40" t="s">
        <v>752</v>
      </c>
      <c r="P40">
        <v>33543100</v>
      </c>
      <c r="Q40" t="s">
        <v>585</v>
      </c>
      <c r="R40">
        <v>4.64E-3</v>
      </c>
      <c r="S40" t="s">
        <v>587</v>
      </c>
    </row>
    <row r="41" spans="1:19" x14ac:dyDescent="0.3">
      <c r="A41" s="151" t="s">
        <v>755</v>
      </c>
      <c r="B41" s="85" t="s">
        <v>756</v>
      </c>
      <c r="C41" s="85" t="s">
        <v>757</v>
      </c>
      <c r="D41" s="85" t="s">
        <v>599</v>
      </c>
      <c r="E41" s="152" t="s">
        <v>758</v>
      </c>
      <c r="F41" s="153" t="s">
        <v>677</v>
      </c>
      <c r="N41">
        <v>40</v>
      </c>
      <c r="O41" t="s">
        <v>756</v>
      </c>
      <c r="P41">
        <v>31521418</v>
      </c>
      <c r="Q41" t="s">
        <v>599</v>
      </c>
      <c r="R41">
        <v>4.4000000000000003E-3</v>
      </c>
      <c r="S41" t="s">
        <v>677</v>
      </c>
    </row>
    <row r="42" spans="1:19" x14ac:dyDescent="0.3">
      <c r="A42" s="151" t="s">
        <v>759</v>
      </c>
      <c r="B42" s="85" t="s">
        <v>760</v>
      </c>
      <c r="C42" s="85" t="s">
        <v>761</v>
      </c>
      <c r="D42" s="85" t="s">
        <v>599</v>
      </c>
      <c r="E42" s="152" t="s">
        <v>762</v>
      </c>
      <c r="F42" s="153" t="s">
        <v>677</v>
      </c>
      <c r="N42">
        <v>41</v>
      </c>
      <c r="O42" t="s">
        <v>760</v>
      </c>
      <c r="P42">
        <v>31151643</v>
      </c>
      <c r="Q42" t="s">
        <v>599</v>
      </c>
      <c r="R42">
        <v>4.3E-3</v>
      </c>
      <c r="S42" t="s">
        <v>677</v>
      </c>
    </row>
    <row r="43" spans="1:19" x14ac:dyDescent="0.3">
      <c r="A43" s="151" t="s">
        <v>763</v>
      </c>
      <c r="B43" s="85" t="s">
        <v>764</v>
      </c>
      <c r="C43" s="85" t="s">
        <v>765</v>
      </c>
      <c r="D43" s="85" t="s">
        <v>599</v>
      </c>
      <c r="E43" s="152" t="s">
        <v>766</v>
      </c>
      <c r="F43" s="153" t="s">
        <v>677</v>
      </c>
      <c r="N43">
        <v>42</v>
      </c>
      <c r="O43" t="s">
        <v>764</v>
      </c>
      <c r="P43">
        <v>30620404</v>
      </c>
      <c r="Q43" t="s">
        <v>599</v>
      </c>
      <c r="R43">
        <v>4.1999999999999997E-3</v>
      </c>
      <c r="S43" t="s">
        <v>677</v>
      </c>
    </row>
    <row r="44" spans="1:19" x14ac:dyDescent="0.3">
      <c r="A44" s="151" t="s">
        <v>767</v>
      </c>
      <c r="B44" s="85" t="s">
        <v>768</v>
      </c>
      <c r="C44" s="85" t="s">
        <v>769</v>
      </c>
      <c r="D44" s="85" t="s">
        <v>585</v>
      </c>
      <c r="E44" s="152" t="s">
        <v>770</v>
      </c>
      <c r="F44" s="153" t="s">
        <v>587</v>
      </c>
      <c r="N44">
        <v>43</v>
      </c>
      <c r="O44" t="s">
        <v>768</v>
      </c>
      <c r="P44">
        <v>30511900</v>
      </c>
      <c r="Q44" t="s">
        <v>585</v>
      </c>
      <c r="R44">
        <v>4.2199999999999998E-3</v>
      </c>
      <c r="S44" t="s">
        <v>587</v>
      </c>
    </row>
    <row r="45" spans="1:19" x14ac:dyDescent="0.3">
      <c r="A45" s="151" t="s">
        <v>771</v>
      </c>
      <c r="B45" s="85" t="s">
        <v>772</v>
      </c>
      <c r="C45" s="85" t="s">
        <v>773</v>
      </c>
      <c r="D45" s="85" t="s">
        <v>774</v>
      </c>
      <c r="E45" s="152" t="s">
        <v>766</v>
      </c>
      <c r="F45" s="153" t="s">
        <v>601</v>
      </c>
      <c r="N45">
        <v>44</v>
      </c>
      <c r="O45" t="s">
        <v>772</v>
      </c>
      <c r="P45">
        <v>30492800</v>
      </c>
      <c r="Q45" t="s">
        <v>774</v>
      </c>
      <c r="R45">
        <v>4.1999999999999997E-3</v>
      </c>
      <c r="S45" t="s">
        <v>601</v>
      </c>
    </row>
    <row r="46" spans="1:19" x14ac:dyDescent="0.3">
      <c r="A46" s="151" t="s">
        <v>775</v>
      </c>
      <c r="B46" s="85" t="s">
        <v>776</v>
      </c>
      <c r="C46" s="85" t="s">
        <v>777</v>
      </c>
      <c r="D46" s="85" t="s">
        <v>599</v>
      </c>
      <c r="E46" s="152" t="s">
        <v>778</v>
      </c>
      <c r="F46" s="153" t="s">
        <v>677</v>
      </c>
      <c r="N46">
        <v>45</v>
      </c>
      <c r="O46" t="s">
        <v>776</v>
      </c>
      <c r="P46">
        <v>28037904</v>
      </c>
      <c r="Q46" t="s">
        <v>599</v>
      </c>
      <c r="R46">
        <v>3.8999999999999998E-3</v>
      </c>
      <c r="S46" t="s">
        <v>677</v>
      </c>
    </row>
    <row r="47" spans="1:19" x14ac:dyDescent="0.3">
      <c r="A47" s="151" t="s">
        <v>779</v>
      </c>
      <c r="B47" s="85" t="s">
        <v>780</v>
      </c>
      <c r="C47" s="85" t="s">
        <v>781</v>
      </c>
      <c r="D47" s="85" t="s">
        <v>641</v>
      </c>
      <c r="E47" s="152" t="s">
        <v>782</v>
      </c>
      <c r="F47" s="153" t="s">
        <v>677</v>
      </c>
      <c r="N47">
        <v>46</v>
      </c>
      <c r="O47" t="s">
        <v>780</v>
      </c>
      <c r="P47">
        <v>27043093</v>
      </c>
      <c r="Q47" t="s">
        <v>641</v>
      </c>
      <c r="R47">
        <v>3.7000000000000002E-3</v>
      </c>
      <c r="S47" t="s">
        <v>677</v>
      </c>
    </row>
    <row r="48" spans="1:19" x14ac:dyDescent="0.3">
      <c r="A48" s="151" t="s">
        <v>783</v>
      </c>
      <c r="B48" s="85" t="s">
        <v>784</v>
      </c>
      <c r="C48" s="85" t="s">
        <v>785</v>
      </c>
      <c r="D48" s="85" t="s">
        <v>641</v>
      </c>
      <c r="E48" s="152" t="s">
        <v>782</v>
      </c>
      <c r="F48" s="153" t="s">
        <v>601</v>
      </c>
      <c r="N48">
        <v>47</v>
      </c>
      <c r="O48" t="s">
        <v>784</v>
      </c>
      <c r="P48">
        <v>26556800</v>
      </c>
      <c r="Q48" t="s">
        <v>641</v>
      </c>
      <c r="R48">
        <v>3.7000000000000002E-3</v>
      </c>
      <c r="S48" t="s">
        <v>601</v>
      </c>
    </row>
    <row r="49" spans="1:19" x14ac:dyDescent="0.3">
      <c r="A49" s="151" t="s">
        <v>786</v>
      </c>
      <c r="B49" s="85" t="s">
        <v>787</v>
      </c>
      <c r="C49" s="85" t="s">
        <v>788</v>
      </c>
      <c r="D49" s="85" t="s">
        <v>641</v>
      </c>
      <c r="E49" s="152" t="s">
        <v>789</v>
      </c>
      <c r="F49" s="153" t="s">
        <v>601</v>
      </c>
      <c r="N49">
        <v>48</v>
      </c>
      <c r="O49" t="s">
        <v>787</v>
      </c>
      <c r="P49">
        <v>25956000</v>
      </c>
      <c r="Q49" t="s">
        <v>641</v>
      </c>
      <c r="R49">
        <v>3.5999999999999999E-3</v>
      </c>
      <c r="S49" t="s">
        <v>601</v>
      </c>
    </row>
    <row r="50" spans="1:19" x14ac:dyDescent="0.3">
      <c r="A50" s="151" t="s">
        <v>790</v>
      </c>
      <c r="B50" s="85" t="s">
        <v>791</v>
      </c>
      <c r="C50" s="85" t="s">
        <v>792</v>
      </c>
      <c r="D50" s="85" t="s">
        <v>599</v>
      </c>
      <c r="E50" s="152" t="s">
        <v>789</v>
      </c>
      <c r="F50" s="153" t="s">
        <v>793</v>
      </c>
      <c r="N50">
        <v>49</v>
      </c>
      <c r="O50" t="s">
        <v>791</v>
      </c>
      <c r="P50">
        <v>25727911</v>
      </c>
      <c r="Q50" t="s">
        <v>599</v>
      </c>
      <c r="R50">
        <v>3.5999999999999999E-3</v>
      </c>
      <c r="S50" t="s">
        <v>793</v>
      </c>
    </row>
    <row r="51" spans="1:19" x14ac:dyDescent="0.3">
      <c r="A51" s="151" t="s">
        <v>794</v>
      </c>
      <c r="B51" s="85" t="s">
        <v>795</v>
      </c>
      <c r="C51" s="85" t="s">
        <v>796</v>
      </c>
      <c r="D51" s="85" t="s">
        <v>599</v>
      </c>
      <c r="E51" s="152" t="s">
        <v>797</v>
      </c>
      <c r="F51" s="153" t="s">
        <v>614</v>
      </c>
      <c r="N51">
        <v>50</v>
      </c>
      <c r="O51" t="s">
        <v>795</v>
      </c>
      <c r="P51">
        <v>25155000</v>
      </c>
      <c r="Q51" t="s">
        <v>599</v>
      </c>
      <c r="R51">
        <v>3.5000000000000001E-3</v>
      </c>
      <c r="S51" t="s">
        <v>614</v>
      </c>
    </row>
    <row r="52" spans="1:19" x14ac:dyDescent="0.3">
      <c r="A52" s="151" t="s">
        <v>798</v>
      </c>
      <c r="B52" s="85" t="s">
        <v>799</v>
      </c>
      <c r="C52" s="85" t="s">
        <v>800</v>
      </c>
      <c r="D52" s="85" t="s">
        <v>801</v>
      </c>
      <c r="E52" s="152" t="s">
        <v>802</v>
      </c>
      <c r="F52" s="153" t="s">
        <v>697</v>
      </c>
      <c r="N52">
        <v>51</v>
      </c>
      <c r="O52" t="s">
        <v>799</v>
      </c>
      <c r="P52">
        <v>24383301</v>
      </c>
      <c r="Q52" t="s">
        <v>801</v>
      </c>
      <c r="R52">
        <v>3.3999999999999998E-3</v>
      </c>
      <c r="S52" t="s">
        <v>697</v>
      </c>
    </row>
    <row r="53" spans="1:19" x14ac:dyDescent="0.3">
      <c r="A53" s="151" t="s">
        <v>803</v>
      </c>
      <c r="B53" s="85" t="s">
        <v>804</v>
      </c>
      <c r="C53" s="85" t="s">
        <v>805</v>
      </c>
      <c r="D53" s="85" t="s">
        <v>585</v>
      </c>
      <c r="E53" s="152" t="s">
        <v>806</v>
      </c>
      <c r="F53" s="153" t="s">
        <v>587</v>
      </c>
      <c r="N53">
        <v>52</v>
      </c>
      <c r="O53" t="s">
        <v>804</v>
      </c>
      <c r="P53">
        <v>23766500</v>
      </c>
      <c r="Q53" t="s">
        <v>585</v>
      </c>
      <c r="R53">
        <v>3.29E-3</v>
      </c>
      <c r="S53" t="s">
        <v>587</v>
      </c>
    </row>
    <row r="54" spans="1:19" x14ac:dyDescent="0.3">
      <c r="A54" s="151" t="s">
        <v>807</v>
      </c>
      <c r="B54" s="85" t="s">
        <v>808</v>
      </c>
      <c r="C54" s="85" t="s">
        <v>809</v>
      </c>
      <c r="D54" s="85" t="s">
        <v>810</v>
      </c>
      <c r="E54" s="152" t="s">
        <v>811</v>
      </c>
      <c r="F54" s="153" t="s">
        <v>628</v>
      </c>
      <c r="N54">
        <v>53</v>
      </c>
      <c r="O54" t="s">
        <v>808</v>
      </c>
      <c r="P54">
        <v>23440278</v>
      </c>
      <c r="Q54" t="s">
        <v>810</v>
      </c>
      <c r="R54">
        <v>3.2000000000000002E-3</v>
      </c>
      <c r="S54" t="s">
        <v>628</v>
      </c>
    </row>
    <row r="55" spans="1:19" x14ac:dyDescent="0.3">
      <c r="A55" s="151" t="s">
        <v>812</v>
      </c>
      <c r="B55" s="85" t="s">
        <v>813</v>
      </c>
      <c r="C55" s="85" t="s">
        <v>814</v>
      </c>
      <c r="D55" s="85" t="s">
        <v>585</v>
      </c>
      <c r="E55" s="152" t="s">
        <v>811</v>
      </c>
      <c r="F55" s="153" t="s">
        <v>587</v>
      </c>
      <c r="N55">
        <v>54</v>
      </c>
      <c r="O55" t="s">
        <v>813</v>
      </c>
      <c r="P55">
        <v>23087363</v>
      </c>
      <c r="Q55" t="s">
        <v>585</v>
      </c>
      <c r="R55">
        <v>3.2000000000000002E-3</v>
      </c>
      <c r="S55" t="s">
        <v>587</v>
      </c>
    </row>
    <row r="56" spans="1:19" x14ac:dyDescent="0.3">
      <c r="A56" s="151" t="s">
        <v>815</v>
      </c>
      <c r="B56" s="85" t="s">
        <v>816</v>
      </c>
      <c r="C56" s="85" t="s">
        <v>817</v>
      </c>
      <c r="D56" s="85" t="s">
        <v>818</v>
      </c>
      <c r="E56" s="152" t="s">
        <v>819</v>
      </c>
      <c r="F56" s="153" t="s">
        <v>820</v>
      </c>
      <c r="N56">
        <v>55</v>
      </c>
      <c r="O56" t="s">
        <v>816</v>
      </c>
      <c r="P56">
        <v>22671331</v>
      </c>
      <c r="Q56" t="s">
        <v>818</v>
      </c>
      <c r="R56">
        <v>3.0999999999999999E-3</v>
      </c>
      <c r="S56" t="s">
        <v>820</v>
      </c>
    </row>
    <row r="57" spans="1:19" x14ac:dyDescent="0.3">
      <c r="A57" s="151" t="s">
        <v>821</v>
      </c>
      <c r="B57" s="85" t="s">
        <v>822</v>
      </c>
      <c r="C57" s="85" t="s">
        <v>823</v>
      </c>
      <c r="D57" s="85" t="s">
        <v>681</v>
      </c>
      <c r="E57" s="152" t="s">
        <v>824</v>
      </c>
      <c r="F57" s="153" t="s">
        <v>643</v>
      </c>
      <c r="N57">
        <v>56</v>
      </c>
      <c r="O57" t="s">
        <v>822</v>
      </c>
      <c r="P57">
        <v>21842167</v>
      </c>
      <c r="Q57" t="s">
        <v>681</v>
      </c>
      <c r="R57">
        <v>3.0000000000000001E-3</v>
      </c>
      <c r="S57" t="s">
        <v>643</v>
      </c>
    </row>
    <row r="58" spans="1:19" x14ac:dyDescent="0.3">
      <c r="A58" s="151" t="s">
        <v>825</v>
      </c>
      <c r="B58" s="85" t="s">
        <v>826</v>
      </c>
      <c r="C58" s="85" t="s">
        <v>827</v>
      </c>
      <c r="D58" s="85" t="s">
        <v>681</v>
      </c>
      <c r="E58" s="152" t="s">
        <v>828</v>
      </c>
      <c r="F58" s="153" t="s">
        <v>601</v>
      </c>
      <c r="N58">
        <v>57</v>
      </c>
      <c r="O58" t="s">
        <v>826</v>
      </c>
      <c r="P58">
        <v>21143237</v>
      </c>
      <c r="Q58" t="s">
        <v>681</v>
      </c>
      <c r="R58">
        <v>2.8E-3</v>
      </c>
      <c r="S58" t="s">
        <v>601</v>
      </c>
    </row>
    <row r="59" spans="1:19" x14ac:dyDescent="0.3">
      <c r="A59" s="151" t="s">
        <v>829</v>
      </c>
      <c r="B59" s="85" t="s">
        <v>830</v>
      </c>
      <c r="C59" s="85" t="s">
        <v>831</v>
      </c>
      <c r="D59" s="85" t="s">
        <v>832</v>
      </c>
      <c r="E59" s="152" t="s">
        <v>828</v>
      </c>
      <c r="F59" s="153" t="s">
        <v>833</v>
      </c>
      <c r="N59">
        <v>58</v>
      </c>
      <c r="O59" t="s">
        <v>830</v>
      </c>
      <c r="P59">
        <v>20359439</v>
      </c>
      <c r="Q59" t="s">
        <v>832</v>
      </c>
      <c r="R59">
        <v>2.8E-3</v>
      </c>
      <c r="S59" t="s">
        <v>833</v>
      </c>
    </row>
    <row r="60" spans="1:19" x14ac:dyDescent="0.3">
      <c r="A60" s="151" t="s">
        <v>834</v>
      </c>
      <c r="B60" s="85" t="s">
        <v>493</v>
      </c>
      <c r="C60" s="85" t="s">
        <v>835</v>
      </c>
      <c r="D60" s="85" t="s">
        <v>774</v>
      </c>
      <c r="E60" s="152" t="s">
        <v>828</v>
      </c>
      <c r="F60" s="153" t="s">
        <v>643</v>
      </c>
      <c r="N60">
        <v>59</v>
      </c>
      <c r="O60" t="s">
        <v>493</v>
      </c>
      <c r="P60">
        <v>19942642</v>
      </c>
      <c r="Q60" t="s">
        <v>774</v>
      </c>
      <c r="R60">
        <v>2.8E-3</v>
      </c>
      <c r="S60" t="s">
        <v>643</v>
      </c>
    </row>
    <row r="61" spans="1:19" x14ac:dyDescent="0.3">
      <c r="A61" s="151" t="s">
        <v>836</v>
      </c>
      <c r="B61" s="85" t="s">
        <v>837</v>
      </c>
      <c r="C61" s="85" t="s">
        <v>838</v>
      </c>
      <c r="D61" s="85" t="s">
        <v>599</v>
      </c>
      <c r="E61" s="152" t="s">
        <v>839</v>
      </c>
      <c r="F61" s="153" t="s">
        <v>614</v>
      </c>
      <c r="N61">
        <v>60</v>
      </c>
      <c r="O61" t="s">
        <v>837</v>
      </c>
      <c r="P61">
        <v>19268000</v>
      </c>
      <c r="Q61" t="s">
        <v>599</v>
      </c>
      <c r="R61">
        <v>2.7000000000000001E-3</v>
      </c>
      <c r="S61" t="s">
        <v>614</v>
      </c>
    </row>
    <row r="62" spans="1:19" x14ac:dyDescent="0.3">
      <c r="A62" s="151" t="s">
        <v>840</v>
      </c>
      <c r="B62" s="85" t="s">
        <v>841</v>
      </c>
      <c r="C62" s="85" t="s">
        <v>842</v>
      </c>
      <c r="D62" s="85" t="s">
        <v>599</v>
      </c>
      <c r="E62" s="152" t="s">
        <v>843</v>
      </c>
      <c r="F62" s="153" t="s">
        <v>601</v>
      </c>
      <c r="N62">
        <v>61</v>
      </c>
      <c r="O62" t="s">
        <v>841</v>
      </c>
      <c r="P62">
        <v>18450494</v>
      </c>
      <c r="Q62" t="s">
        <v>599</v>
      </c>
      <c r="R62">
        <v>2.5999999999999999E-3</v>
      </c>
      <c r="S62" t="s">
        <v>601</v>
      </c>
    </row>
    <row r="63" spans="1:19" x14ac:dyDescent="0.3">
      <c r="A63" s="151" t="s">
        <v>844</v>
      </c>
      <c r="B63" s="85" t="s">
        <v>845</v>
      </c>
      <c r="C63" s="85" t="s">
        <v>846</v>
      </c>
      <c r="D63" s="85" t="s">
        <v>599</v>
      </c>
      <c r="E63" s="152" t="s">
        <v>847</v>
      </c>
      <c r="F63" s="153" t="s">
        <v>677</v>
      </c>
      <c r="N63">
        <v>62</v>
      </c>
      <c r="O63" t="s">
        <v>845</v>
      </c>
      <c r="P63">
        <v>18006407</v>
      </c>
      <c r="Q63" t="s">
        <v>599</v>
      </c>
      <c r="R63">
        <v>2.5000000000000001E-3</v>
      </c>
      <c r="S63" t="s">
        <v>677</v>
      </c>
    </row>
    <row r="64" spans="1:19" x14ac:dyDescent="0.3">
      <c r="A64" s="151" t="s">
        <v>848</v>
      </c>
      <c r="B64" s="85" t="s">
        <v>849</v>
      </c>
      <c r="C64" s="85" t="s">
        <v>850</v>
      </c>
      <c r="D64" s="85" t="s">
        <v>621</v>
      </c>
      <c r="E64" s="152" t="s">
        <v>851</v>
      </c>
      <c r="F64" s="153" t="s">
        <v>628</v>
      </c>
      <c r="N64">
        <v>63</v>
      </c>
      <c r="O64" t="s">
        <v>849</v>
      </c>
      <c r="P64">
        <v>17417500</v>
      </c>
      <c r="Q64" t="s">
        <v>621</v>
      </c>
      <c r="R64">
        <v>2.3999999999999998E-3</v>
      </c>
      <c r="S64" t="s">
        <v>628</v>
      </c>
    </row>
    <row r="65" spans="1:19" x14ac:dyDescent="0.3">
      <c r="A65" s="151" t="s">
        <v>852</v>
      </c>
      <c r="B65" s="85" t="s">
        <v>853</v>
      </c>
      <c r="C65" s="85" t="s">
        <v>854</v>
      </c>
      <c r="D65" s="85" t="s">
        <v>585</v>
      </c>
      <c r="E65" s="152" t="s">
        <v>855</v>
      </c>
      <c r="F65" s="153" t="s">
        <v>587</v>
      </c>
      <c r="N65">
        <v>64</v>
      </c>
      <c r="O65" t="s">
        <v>853</v>
      </c>
      <c r="P65">
        <v>16892500</v>
      </c>
      <c r="Q65" t="s">
        <v>585</v>
      </c>
      <c r="R65">
        <v>2.3400000000000001E-3</v>
      </c>
      <c r="S65" t="s">
        <v>587</v>
      </c>
    </row>
    <row r="66" spans="1:19" x14ac:dyDescent="0.3">
      <c r="A66" s="151" t="s">
        <v>856</v>
      </c>
      <c r="B66" s="85" t="s">
        <v>857</v>
      </c>
      <c r="C66" s="85" t="s">
        <v>858</v>
      </c>
      <c r="D66" s="85" t="s">
        <v>599</v>
      </c>
      <c r="E66" s="152" t="s">
        <v>859</v>
      </c>
      <c r="F66" s="153" t="s">
        <v>677</v>
      </c>
      <c r="N66">
        <v>65</v>
      </c>
      <c r="O66" t="s">
        <v>857</v>
      </c>
      <c r="P66">
        <v>16310431</v>
      </c>
      <c r="Q66" t="s">
        <v>599</v>
      </c>
      <c r="R66">
        <v>2.3E-3</v>
      </c>
      <c r="S66" t="s">
        <v>677</v>
      </c>
    </row>
    <row r="67" spans="1:19" x14ac:dyDescent="0.3">
      <c r="A67" s="151" t="s">
        <v>860</v>
      </c>
      <c r="B67" s="85" t="s">
        <v>861</v>
      </c>
      <c r="C67" s="85" t="s">
        <v>862</v>
      </c>
      <c r="D67" s="85" t="s">
        <v>599</v>
      </c>
      <c r="E67" s="152" t="s">
        <v>863</v>
      </c>
      <c r="F67" s="153" t="s">
        <v>614</v>
      </c>
      <c r="N67">
        <v>66</v>
      </c>
      <c r="O67" t="s">
        <v>861</v>
      </c>
      <c r="P67">
        <v>16259000</v>
      </c>
      <c r="Q67" t="s">
        <v>599</v>
      </c>
      <c r="R67">
        <v>2.2000000000000001E-3</v>
      </c>
      <c r="S67" t="s">
        <v>614</v>
      </c>
    </row>
    <row r="68" spans="1:19" x14ac:dyDescent="0.3">
      <c r="A68" s="151" t="s">
        <v>864</v>
      </c>
      <c r="B68" s="85" t="s">
        <v>865</v>
      </c>
      <c r="C68" s="85" t="s">
        <v>866</v>
      </c>
      <c r="D68" s="85" t="s">
        <v>585</v>
      </c>
      <c r="E68" s="152" t="s">
        <v>863</v>
      </c>
      <c r="F68" s="153" t="s">
        <v>587</v>
      </c>
      <c r="N68">
        <v>67</v>
      </c>
      <c r="O68" t="s">
        <v>865</v>
      </c>
      <c r="P68">
        <v>15945200</v>
      </c>
      <c r="Q68" t="s">
        <v>585</v>
      </c>
      <c r="R68">
        <v>2.2000000000000001E-3</v>
      </c>
      <c r="S68" t="s">
        <v>587</v>
      </c>
    </row>
    <row r="69" spans="1:19" x14ac:dyDescent="0.3">
      <c r="A69" s="151" t="s">
        <v>867</v>
      </c>
      <c r="B69" s="85" t="s">
        <v>868</v>
      </c>
      <c r="C69" s="85" t="s">
        <v>869</v>
      </c>
      <c r="D69" s="85" t="s">
        <v>641</v>
      </c>
      <c r="E69" s="152" t="s">
        <v>863</v>
      </c>
      <c r="F69" s="153" t="s">
        <v>601</v>
      </c>
      <c r="N69">
        <v>68</v>
      </c>
      <c r="O69" t="s">
        <v>868</v>
      </c>
      <c r="P69">
        <v>15806675</v>
      </c>
      <c r="Q69" t="s">
        <v>641</v>
      </c>
      <c r="R69">
        <v>2.2000000000000001E-3</v>
      </c>
      <c r="S69" t="s">
        <v>601</v>
      </c>
    </row>
    <row r="70" spans="1:19" x14ac:dyDescent="0.3">
      <c r="A70" s="151" t="s">
        <v>870</v>
      </c>
      <c r="B70" s="85" t="s">
        <v>871</v>
      </c>
      <c r="C70" s="85" t="s">
        <v>872</v>
      </c>
      <c r="D70" s="85" t="s">
        <v>599</v>
      </c>
      <c r="E70" s="152" t="s">
        <v>873</v>
      </c>
      <c r="F70" s="153" t="s">
        <v>677</v>
      </c>
      <c r="N70">
        <v>69</v>
      </c>
      <c r="O70" t="s">
        <v>871</v>
      </c>
      <c r="P70">
        <v>15473905</v>
      </c>
      <c r="Q70" t="s">
        <v>599</v>
      </c>
      <c r="R70">
        <v>2.0999999999999999E-3</v>
      </c>
      <c r="S70" t="s">
        <v>677</v>
      </c>
    </row>
    <row r="71" spans="1:19" x14ac:dyDescent="0.3">
      <c r="A71" s="151" t="s">
        <v>874</v>
      </c>
      <c r="B71" s="85" t="s">
        <v>875</v>
      </c>
      <c r="C71" s="85" t="s">
        <v>876</v>
      </c>
      <c r="D71" s="85" t="s">
        <v>599</v>
      </c>
      <c r="E71" s="152" t="s">
        <v>873</v>
      </c>
      <c r="F71" s="153" t="s">
        <v>677</v>
      </c>
      <c r="N71">
        <v>70</v>
      </c>
      <c r="O71" t="s">
        <v>875</v>
      </c>
      <c r="P71">
        <v>15405157</v>
      </c>
      <c r="Q71" t="s">
        <v>599</v>
      </c>
      <c r="R71">
        <v>2.0999999999999999E-3</v>
      </c>
      <c r="S71" t="s">
        <v>677</v>
      </c>
    </row>
    <row r="72" spans="1:19" x14ac:dyDescent="0.3">
      <c r="A72" s="151" t="s">
        <v>877</v>
      </c>
      <c r="B72" s="85" t="s">
        <v>878</v>
      </c>
      <c r="C72" s="85" t="s">
        <v>879</v>
      </c>
      <c r="D72" s="85" t="s">
        <v>599</v>
      </c>
      <c r="E72" s="152" t="s">
        <v>880</v>
      </c>
      <c r="F72" s="153" t="s">
        <v>614</v>
      </c>
      <c r="N72">
        <v>71</v>
      </c>
      <c r="O72" t="s">
        <v>878</v>
      </c>
      <c r="P72">
        <v>13606000</v>
      </c>
      <c r="Q72" t="s">
        <v>599</v>
      </c>
      <c r="R72">
        <v>1.9E-3</v>
      </c>
      <c r="S72" t="s">
        <v>614</v>
      </c>
    </row>
    <row r="73" spans="1:19" x14ac:dyDescent="0.3">
      <c r="A73" s="151" t="s">
        <v>881</v>
      </c>
      <c r="B73" s="85" t="s">
        <v>882</v>
      </c>
      <c r="C73" s="85" t="s">
        <v>883</v>
      </c>
      <c r="D73" s="85" t="s">
        <v>884</v>
      </c>
      <c r="E73" s="152" t="s">
        <v>880</v>
      </c>
      <c r="F73" s="153" t="s">
        <v>885</v>
      </c>
      <c r="N73">
        <v>72</v>
      </c>
      <c r="O73" t="s">
        <v>882</v>
      </c>
      <c r="P73">
        <v>13508715</v>
      </c>
      <c r="Q73" t="s">
        <v>884</v>
      </c>
      <c r="R73">
        <v>1.9E-3</v>
      </c>
      <c r="S73" t="s">
        <v>885</v>
      </c>
    </row>
    <row r="74" spans="1:19" x14ac:dyDescent="0.3">
      <c r="A74" s="151" t="s">
        <v>886</v>
      </c>
      <c r="B74" s="85" t="s">
        <v>887</v>
      </c>
      <c r="C74" s="85" t="s">
        <v>888</v>
      </c>
      <c r="D74" s="85" t="s">
        <v>889</v>
      </c>
      <c r="E74" s="152" t="s">
        <v>890</v>
      </c>
      <c r="F74" s="153" t="s">
        <v>891</v>
      </c>
      <c r="N74">
        <v>73</v>
      </c>
      <c r="O74" t="s">
        <v>887</v>
      </c>
      <c r="P74">
        <v>13061239</v>
      </c>
      <c r="Q74" t="s">
        <v>889</v>
      </c>
      <c r="R74">
        <v>1.8E-3</v>
      </c>
      <c r="S74" t="s">
        <v>891</v>
      </c>
    </row>
    <row r="75" spans="1:19" x14ac:dyDescent="0.3">
      <c r="A75" s="151" t="s">
        <v>892</v>
      </c>
      <c r="B75" s="85" t="s">
        <v>893</v>
      </c>
      <c r="C75" s="85" t="s">
        <v>894</v>
      </c>
      <c r="D75" s="85" t="s">
        <v>599</v>
      </c>
      <c r="E75" s="152" t="s">
        <v>895</v>
      </c>
      <c r="F75" s="153" t="s">
        <v>677</v>
      </c>
      <c r="N75">
        <v>74</v>
      </c>
      <c r="O75" t="s">
        <v>893</v>
      </c>
      <c r="P75">
        <v>11892934</v>
      </c>
      <c r="Q75" t="s">
        <v>599</v>
      </c>
      <c r="R75">
        <v>1.6000000000000001E-3</v>
      </c>
      <c r="S75" t="s">
        <v>677</v>
      </c>
    </row>
    <row r="76" spans="1:19" x14ac:dyDescent="0.3">
      <c r="A76" s="151" t="s">
        <v>896</v>
      </c>
      <c r="B76" s="85" t="s">
        <v>897</v>
      </c>
      <c r="C76" s="85" t="s">
        <v>898</v>
      </c>
      <c r="D76" s="85" t="s">
        <v>599</v>
      </c>
      <c r="E76" s="152" t="s">
        <v>895</v>
      </c>
      <c r="F76" s="153" t="s">
        <v>633</v>
      </c>
      <c r="N76">
        <v>75</v>
      </c>
      <c r="O76" t="s">
        <v>897</v>
      </c>
      <c r="P76">
        <v>11410651</v>
      </c>
      <c r="Q76" t="s">
        <v>599</v>
      </c>
      <c r="R76">
        <v>1.6000000000000001E-3</v>
      </c>
      <c r="S76" t="s">
        <v>633</v>
      </c>
    </row>
    <row r="77" spans="1:19" x14ac:dyDescent="0.3">
      <c r="A77" s="151" t="s">
        <v>899</v>
      </c>
      <c r="B77" s="85" t="s">
        <v>900</v>
      </c>
      <c r="C77" s="85" t="s">
        <v>901</v>
      </c>
      <c r="D77" s="85" t="s">
        <v>621</v>
      </c>
      <c r="E77" s="152" t="s">
        <v>895</v>
      </c>
      <c r="F77" s="153" t="s">
        <v>628</v>
      </c>
      <c r="N77">
        <v>76</v>
      </c>
      <c r="O77" t="s">
        <v>900</v>
      </c>
      <c r="P77">
        <v>11237160</v>
      </c>
      <c r="Q77" t="s">
        <v>621</v>
      </c>
      <c r="R77">
        <v>1.6000000000000001E-3</v>
      </c>
      <c r="S77" t="s">
        <v>628</v>
      </c>
    </row>
    <row r="78" spans="1:19" x14ac:dyDescent="0.3">
      <c r="A78" s="151" t="s">
        <v>902</v>
      </c>
      <c r="B78" s="85" t="s">
        <v>903</v>
      </c>
      <c r="C78" s="85" t="s">
        <v>904</v>
      </c>
      <c r="D78" s="85" t="s">
        <v>905</v>
      </c>
      <c r="E78" s="152" t="s">
        <v>895</v>
      </c>
      <c r="F78" s="153" t="s">
        <v>643</v>
      </c>
      <c r="N78">
        <v>77</v>
      </c>
      <c r="O78" t="s">
        <v>903</v>
      </c>
      <c r="P78">
        <v>11210064</v>
      </c>
      <c r="Q78" t="s">
        <v>905</v>
      </c>
      <c r="R78">
        <v>1.6000000000000001E-3</v>
      </c>
      <c r="S78" t="s">
        <v>643</v>
      </c>
    </row>
    <row r="79" spans="1:19" x14ac:dyDescent="0.3">
      <c r="A79" s="151" t="s">
        <v>906</v>
      </c>
      <c r="B79" s="85" t="s">
        <v>907</v>
      </c>
      <c r="C79" s="85" t="s">
        <v>908</v>
      </c>
      <c r="D79" s="85" t="s">
        <v>599</v>
      </c>
      <c r="E79" s="152" t="s">
        <v>909</v>
      </c>
      <c r="F79" s="153" t="s">
        <v>614</v>
      </c>
      <c r="N79">
        <v>78</v>
      </c>
      <c r="O79" t="s">
        <v>907</v>
      </c>
      <c r="P79">
        <v>11123000</v>
      </c>
      <c r="Q79" t="s">
        <v>599</v>
      </c>
      <c r="R79">
        <v>1.5E-3</v>
      </c>
      <c r="S79" t="s">
        <v>614</v>
      </c>
    </row>
    <row r="80" spans="1:19" x14ac:dyDescent="0.3">
      <c r="A80" s="151" t="s">
        <v>910</v>
      </c>
      <c r="B80" s="85" t="s">
        <v>911</v>
      </c>
      <c r="C80" s="85" t="s">
        <v>912</v>
      </c>
      <c r="D80" s="85" t="s">
        <v>641</v>
      </c>
      <c r="E80" s="152" t="s">
        <v>909</v>
      </c>
      <c r="F80" s="153" t="s">
        <v>643</v>
      </c>
      <c r="N80">
        <v>79</v>
      </c>
      <c r="O80" t="s">
        <v>911</v>
      </c>
      <c r="P80">
        <v>10996891</v>
      </c>
      <c r="Q80" t="s">
        <v>641</v>
      </c>
      <c r="R80">
        <v>1.5E-3</v>
      </c>
      <c r="S80" t="s">
        <v>643</v>
      </c>
    </row>
    <row r="81" spans="1:19" x14ac:dyDescent="0.3">
      <c r="A81" s="151" t="s">
        <v>913</v>
      </c>
      <c r="B81" s="85" t="s">
        <v>914</v>
      </c>
      <c r="C81" s="85" t="s">
        <v>915</v>
      </c>
      <c r="D81" s="85" t="s">
        <v>774</v>
      </c>
      <c r="E81" s="152" t="s">
        <v>909</v>
      </c>
      <c r="F81" s="153" t="s">
        <v>601</v>
      </c>
      <c r="N81">
        <v>80</v>
      </c>
      <c r="O81" t="s">
        <v>914</v>
      </c>
      <c r="P81">
        <v>10992589</v>
      </c>
      <c r="Q81" t="s">
        <v>774</v>
      </c>
      <c r="R81">
        <v>1.5E-3</v>
      </c>
      <c r="S81" t="s">
        <v>601</v>
      </c>
    </row>
    <row r="82" spans="1:19" x14ac:dyDescent="0.3">
      <c r="A82" s="151" t="s">
        <v>916</v>
      </c>
      <c r="B82" s="85" t="s">
        <v>917</v>
      </c>
      <c r="C82" s="85" t="s">
        <v>918</v>
      </c>
      <c r="D82" s="85" t="s">
        <v>919</v>
      </c>
      <c r="E82" s="152" t="s">
        <v>909</v>
      </c>
      <c r="F82" s="153" t="s">
        <v>697</v>
      </c>
      <c r="N82">
        <v>81</v>
      </c>
      <c r="O82" t="s">
        <v>917</v>
      </c>
      <c r="P82">
        <v>10982754</v>
      </c>
      <c r="Q82" t="s">
        <v>919</v>
      </c>
      <c r="R82">
        <v>1.5E-3</v>
      </c>
      <c r="S82" t="s">
        <v>697</v>
      </c>
    </row>
    <row r="83" spans="1:19" x14ac:dyDescent="0.3">
      <c r="A83" s="151" t="s">
        <v>920</v>
      </c>
      <c r="B83" s="85" t="s">
        <v>921</v>
      </c>
      <c r="C83" s="85" t="s">
        <v>922</v>
      </c>
      <c r="D83" s="85" t="s">
        <v>599</v>
      </c>
      <c r="E83" s="152" t="s">
        <v>909</v>
      </c>
      <c r="F83" s="153" t="s">
        <v>633</v>
      </c>
      <c r="N83">
        <v>82</v>
      </c>
      <c r="O83" t="s">
        <v>921</v>
      </c>
      <c r="P83">
        <v>10911819</v>
      </c>
      <c r="Q83" t="s">
        <v>599</v>
      </c>
      <c r="R83">
        <v>1.5E-3</v>
      </c>
      <c r="S83" t="s">
        <v>633</v>
      </c>
    </row>
    <row r="84" spans="1:19" x14ac:dyDescent="0.3">
      <c r="A84" s="151" t="s">
        <v>923</v>
      </c>
      <c r="B84" s="85" t="s">
        <v>924</v>
      </c>
      <c r="C84" s="85" t="s">
        <v>925</v>
      </c>
      <c r="D84" s="85" t="s">
        <v>926</v>
      </c>
      <c r="E84" s="152" t="s">
        <v>909</v>
      </c>
      <c r="F84" s="153" t="s">
        <v>697</v>
      </c>
      <c r="N84">
        <v>83</v>
      </c>
      <c r="O84" t="s">
        <v>924</v>
      </c>
      <c r="P84">
        <v>10628972</v>
      </c>
      <c r="Q84" t="s">
        <v>926</v>
      </c>
      <c r="R84">
        <v>1.5E-3</v>
      </c>
      <c r="S84" t="s">
        <v>697</v>
      </c>
    </row>
    <row r="85" spans="1:19" x14ac:dyDescent="0.3">
      <c r="A85" s="151" t="s">
        <v>927</v>
      </c>
      <c r="B85" s="85" t="s">
        <v>928</v>
      </c>
      <c r="C85" s="85" t="s">
        <v>929</v>
      </c>
      <c r="D85" s="85" t="s">
        <v>686</v>
      </c>
      <c r="E85" s="152" t="s">
        <v>909</v>
      </c>
      <c r="F85" s="153" t="s">
        <v>930</v>
      </c>
      <c r="N85">
        <v>84</v>
      </c>
      <c r="O85" t="s">
        <v>928</v>
      </c>
      <c r="P85">
        <v>10528477</v>
      </c>
      <c r="Q85" t="s">
        <v>686</v>
      </c>
      <c r="R85">
        <v>1.5E-3</v>
      </c>
      <c r="S85" t="s">
        <v>930</v>
      </c>
    </row>
    <row r="86" spans="1:19" x14ac:dyDescent="0.3">
      <c r="A86" s="151" t="s">
        <v>931</v>
      </c>
      <c r="B86" s="85" t="s">
        <v>932</v>
      </c>
      <c r="C86" s="85" t="s">
        <v>933</v>
      </c>
      <c r="D86" s="85" t="s">
        <v>905</v>
      </c>
      <c r="E86" s="152" t="s">
        <v>909</v>
      </c>
      <c r="F86" s="153" t="s">
        <v>643</v>
      </c>
      <c r="N86">
        <v>85</v>
      </c>
      <c r="O86" t="s">
        <v>932</v>
      </c>
      <c r="P86">
        <v>10477800</v>
      </c>
      <c r="Q86" t="s">
        <v>905</v>
      </c>
      <c r="R86">
        <v>1.5E-3</v>
      </c>
      <c r="S86" t="s">
        <v>643</v>
      </c>
    </row>
    <row r="87" spans="1:19" x14ac:dyDescent="0.3">
      <c r="A87" s="151" t="s">
        <v>934</v>
      </c>
      <c r="B87" s="85" t="s">
        <v>935</v>
      </c>
      <c r="C87" s="85" t="s">
        <v>936</v>
      </c>
      <c r="D87" s="85" t="s">
        <v>641</v>
      </c>
      <c r="E87" s="152" t="s">
        <v>937</v>
      </c>
      <c r="F87" s="153" t="s">
        <v>601</v>
      </c>
      <c r="N87">
        <v>86</v>
      </c>
      <c r="O87" t="s">
        <v>935</v>
      </c>
      <c r="P87">
        <v>10378267</v>
      </c>
      <c r="Q87" t="s">
        <v>641</v>
      </c>
      <c r="R87">
        <v>1.4E-3</v>
      </c>
      <c r="S87" t="s">
        <v>601</v>
      </c>
    </row>
    <row r="88" spans="1:19" x14ac:dyDescent="0.3">
      <c r="A88" s="151" t="s">
        <v>938</v>
      </c>
      <c r="B88" s="85" t="s">
        <v>939</v>
      </c>
      <c r="C88" s="85" t="s">
        <v>940</v>
      </c>
      <c r="D88" s="85" t="s">
        <v>599</v>
      </c>
      <c r="E88" s="152" t="s">
        <v>937</v>
      </c>
      <c r="F88" s="153" t="s">
        <v>633</v>
      </c>
      <c r="N88">
        <v>87</v>
      </c>
      <c r="O88" t="s">
        <v>939</v>
      </c>
      <c r="P88">
        <v>10315244</v>
      </c>
      <c r="Q88" t="s">
        <v>599</v>
      </c>
      <c r="R88">
        <v>1.4E-3</v>
      </c>
      <c r="S88" t="s">
        <v>633</v>
      </c>
    </row>
    <row r="89" spans="1:19" x14ac:dyDescent="0.3">
      <c r="A89" s="151" t="s">
        <v>941</v>
      </c>
      <c r="B89" s="85" t="s">
        <v>942</v>
      </c>
      <c r="C89" s="85" t="s">
        <v>943</v>
      </c>
      <c r="D89" s="85" t="s">
        <v>663</v>
      </c>
      <c r="E89" s="152" t="s">
        <v>937</v>
      </c>
      <c r="F89" s="153" t="s">
        <v>643</v>
      </c>
      <c r="N89">
        <v>88</v>
      </c>
      <c r="O89" t="s">
        <v>942</v>
      </c>
      <c r="P89">
        <v>9849000</v>
      </c>
      <c r="Q89" t="s">
        <v>663</v>
      </c>
      <c r="R89">
        <v>1.4E-3</v>
      </c>
      <c r="S89" t="s">
        <v>643</v>
      </c>
    </row>
    <row r="90" spans="1:19" x14ac:dyDescent="0.3">
      <c r="A90" s="151" t="s">
        <v>944</v>
      </c>
      <c r="B90" s="85" t="s">
        <v>945</v>
      </c>
      <c r="C90" s="85" t="s">
        <v>946</v>
      </c>
      <c r="D90" s="85" t="s">
        <v>599</v>
      </c>
      <c r="E90" s="152" t="s">
        <v>937</v>
      </c>
      <c r="F90" s="153" t="s">
        <v>677</v>
      </c>
      <c r="N90">
        <v>89</v>
      </c>
      <c r="O90" t="s">
        <v>945</v>
      </c>
      <c r="P90">
        <v>9823827</v>
      </c>
      <c r="Q90" t="s">
        <v>599</v>
      </c>
      <c r="R90">
        <v>1.4E-3</v>
      </c>
      <c r="S90" t="s">
        <v>677</v>
      </c>
    </row>
    <row r="91" spans="1:19" x14ac:dyDescent="0.3">
      <c r="A91" s="151" t="s">
        <v>947</v>
      </c>
      <c r="B91" s="85" t="s">
        <v>948</v>
      </c>
      <c r="C91" s="85" t="s">
        <v>949</v>
      </c>
      <c r="D91" s="85" t="s">
        <v>810</v>
      </c>
      <c r="E91" s="152" t="s">
        <v>950</v>
      </c>
      <c r="F91" s="153" t="s">
        <v>628</v>
      </c>
      <c r="N91">
        <v>90</v>
      </c>
      <c r="O91" t="s">
        <v>948</v>
      </c>
      <c r="P91">
        <v>9753627</v>
      </c>
      <c r="Q91" t="s">
        <v>810</v>
      </c>
      <c r="R91">
        <v>1.2999999999999999E-3</v>
      </c>
      <c r="S91" t="s">
        <v>628</v>
      </c>
    </row>
    <row r="92" spans="1:19" x14ac:dyDescent="0.3">
      <c r="A92" s="151" t="s">
        <v>951</v>
      </c>
      <c r="B92" s="85" t="s">
        <v>952</v>
      </c>
      <c r="C92" s="85" t="s">
        <v>953</v>
      </c>
      <c r="D92" s="85" t="s">
        <v>621</v>
      </c>
      <c r="E92" s="152" t="s">
        <v>950</v>
      </c>
      <c r="F92" s="153" t="s">
        <v>601</v>
      </c>
      <c r="N92">
        <v>91</v>
      </c>
      <c r="O92" t="s">
        <v>952</v>
      </c>
      <c r="P92">
        <v>9593000</v>
      </c>
      <c r="Q92" t="s">
        <v>621</v>
      </c>
      <c r="R92">
        <v>1.2999999999999999E-3</v>
      </c>
      <c r="S92" t="s">
        <v>601</v>
      </c>
    </row>
    <row r="93" spans="1:19" x14ac:dyDescent="0.3">
      <c r="A93" s="151" t="s">
        <v>954</v>
      </c>
      <c r="B93" s="85" t="s">
        <v>955</v>
      </c>
      <c r="C93" s="85" t="s">
        <v>956</v>
      </c>
      <c r="D93" s="85" t="s">
        <v>599</v>
      </c>
      <c r="E93" s="152" t="s">
        <v>950</v>
      </c>
      <c r="F93" s="153" t="s">
        <v>614</v>
      </c>
      <c r="N93">
        <v>92</v>
      </c>
      <c r="O93" t="s">
        <v>955</v>
      </c>
      <c r="P93">
        <v>9577000</v>
      </c>
      <c r="Q93" t="s">
        <v>599</v>
      </c>
      <c r="R93">
        <v>1.2999999999999999E-3</v>
      </c>
      <c r="S93" t="s">
        <v>614</v>
      </c>
    </row>
    <row r="94" spans="1:19" x14ac:dyDescent="0.3">
      <c r="A94" s="151" t="s">
        <v>957</v>
      </c>
      <c r="B94" s="85" t="s">
        <v>958</v>
      </c>
      <c r="C94" s="85" t="s">
        <v>959</v>
      </c>
      <c r="D94" s="85" t="s">
        <v>621</v>
      </c>
      <c r="E94" s="152" t="s">
        <v>950</v>
      </c>
      <c r="F94" s="153" t="s">
        <v>960</v>
      </c>
      <c r="N94">
        <v>93</v>
      </c>
      <c r="O94" t="s">
        <v>958</v>
      </c>
      <c r="P94">
        <v>9481000</v>
      </c>
      <c r="Q94" t="s">
        <v>621</v>
      </c>
      <c r="R94">
        <v>1.2999999999999999E-3</v>
      </c>
      <c r="S94" t="s">
        <v>960</v>
      </c>
    </row>
    <row r="95" spans="1:19" x14ac:dyDescent="0.3">
      <c r="A95" s="151" t="s">
        <v>961</v>
      </c>
      <c r="B95" s="85" t="s">
        <v>962</v>
      </c>
      <c r="C95" s="85" t="s">
        <v>963</v>
      </c>
      <c r="D95" s="85" t="s">
        <v>641</v>
      </c>
      <c r="E95" s="152" t="s">
        <v>964</v>
      </c>
      <c r="F95" s="153" t="s">
        <v>643</v>
      </c>
      <c r="N95">
        <v>94</v>
      </c>
      <c r="O95" t="s">
        <v>962</v>
      </c>
      <c r="P95">
        <v>8725111</v>
      </c>
      <c r="Q95" t="s">
        <v>641</v>
      </c>
      <c r="R95">
        <v>1.1999999999999999E-3</v>
      </c>
      <c r="S95" t="s">
        <v>643</v>
      </c>
    </row>
    <row r="96" spans="1:19" x14ac:dyDescent="0.3">
      <c r="A96" s="151" t="s">
        <v>965</v>
      </c>
      <c r="B96" s="85" t="s">
        <v>966</v>
      </c>
      <c r="C96" s="85" t="s">
        <v>967</v>
      </c>
      <c r="D96" s="85" t="s">
        <v>621</v>
      </c>
      <c r="E96" s="152" t="s">
        <v>964</v>
      </c>
      <c r="F96" s="153" t="s">
        <v>968</v>
      </c>
      <c r="N96">
        <v>95</v>
      </c>
      <c r="O96" t="s">
        <v>966</v>
      </c>
      <c r="P96">
        <v>8579747</v>
      </c>
      <c r="Q96" t="s">
        <v>621</v>
      </c>
      <c r="R96">
        <v>1.1999999999999999E-3</v>
      </c>
      <c r="S96" t="s">
        <v>968</v>
      </c>
    </row>
    <row r="97" spans="1:19" x14ac:dyDescent="0.3">
      <c r="A97" s="151" t="s">
        <v>969</v>
      </c>
      <c r="B97" s="85" t="s">
        <v>970</v>
      </c>
      <c r="C97" s="85" t="s">
        <v>971</v>
      </c>
      <c r="D97" s="85" t="s">
        <v>621</v>
      </c>
      <c r="E97" s="152" t="s">
        <v>964</v>
      </c>
      <c r="F97" s="153" t="s">
        <v>601</v>
      </c>
      <c r="N97">
        <v>96</v>
      </c>
      <c r="O97" t="s">
        <v>970</v>
      </c>
      <c r="P97">
        <v>8354000</v>
      </c>
      <c r="Q97" t="s">
        <v>621</v>
      </c>
      <c r="R97">
        <v>1.1999999999999999E-3</v>
      </c>
      <c r="S97" t="s">
        <v>601</v>
      </c>
    </row>
    <row r="98" spans="1:19" x14ac:dyDescent="0.3">
      <c r="A98" s="151" t="s">
        <v>972</v>
      </c>
      <c r="B98" s="85" t="s">
        <v>973</v>
      </c>
      <c r="C98" s="85" t="s">
        <v>974</v>
      </c>
      <c r="D98" s="85" t="s">
        <v>810</v>
      </c>
      <c r="E98" s="152" t="s">
        <v>975</v>
      </c>
      <c r="F98" s="153" t="s">
        <v>976</v>
      </c>
      <c r="N98">
        <v>97</v>
      </c>
      <c r="O98" t="s">
        <v>973</v>
      </c>
      <c r="P98">
        <v>8309400</v>
      </c>
      <c r="Q98" t="s">
        <v>810</v>
      </c>
      <c r="R98">
        <v>1.1000000000000001E-3</v>
      </c>
      <c r="S98" t="s">
        <v>976</v>
      </c>
    </row>
    <row r="99" spans="1:19" x14ac:dyDescent="0.3">
      <c r="A99" s="151" t="s">
        <v>977</v>
      </c>
      <c r="B99" s="85" t="s">
        <v>978</v>
      </c>
      <c r="C99" s="85" t="s">
        <v>979</v>
      </c>
      <c r="D99" s="85" t="s">
        <v>686</v>
      </c>
      <c r="E99" s="152" t="s">
        <v>975</v>
      </c>
      <c r="F99" s="153" t="s">
        <v>968</v>
      </c>
      <c r="N99">
        <v>98</v>
      </c>
      <c r="O99" t="s">
        <v>978</v>
      </c>
      <c r="P99">
        <v>8211700</v>
      </c>
      <c r="Q99" t="s">
        <v>686</v>
      </c>
      <c r="R99">
        <v>1.1000000000000001E-3</v>
      </c>
      <c r="S99" t="s">
        <v>968</v>
      </c>
    </row>
    <row r="100" spans="1:19" x14ac:dyDescent="0.3">
      <c r="A100" s="151" t="s">
        <v>980</v>
      </c>
      <c r="B100" s="85" t="s">
        <v>981</v>
      </c>
      <c r="C100" s="85" t="s">
        <v>982</v>
      </c>
      <c r="D100" s="85" t="s">
        <v>681</v>
      </c>
      <c r="E100" s="152" t="s">
        <v>983</v>
      </c>
      <c r="F100" s="153" t="s">
        <v>643</v>
      </c>
      <c r="N100">
        <v>99</v>
      </c>
      <c r="O100" t="s">
        <v>981</v>
      </c>
      <c r="P100">
        <v>7398500</v>
      </c>
      <c r="Q100" t="s">
        <v>681</v>
      </c>
      <c r="R100">
        <v>1.0200000000000001E-3</v>
      </c>
      <c r="S100" t="s">
        <v>643</v>
      </c>
    </row>
    <row r="101" spans="1:19" x14ac:dyDescent="0.3">
      <c r="A101" s="151" t="s">
        <v>984</v>
      </c>
      <c r="B101" s="85" t="s">
        <v>985</v>
      </c>
      <c r="C101" s="85" t="s">
        <v>986</v>
      </c>
      <c r="D101" s="85" t="s">
        <v>663</v>
      </c>
      <c r="E101" s="152" t="s">
        <v>987</v>
      </c>
      <c r="F101" s="153" t="s">
        <v>601</v>
      </c>
      <c r="N101">
        <v>100</v>
      </c>
      <c r="O101" t="s">
        <v>985</v>
      </c>
      <c r="P101">
        <v>7264100</v>
      </c>
      <c r="Q101" t="s">
        <v>663</v>
      </c>
      <c r="R101">
        <v>1E-3</v>
      </c>
      <c r="S101" t="s">
        <v>601</v>
      </c>
    </row>
    <row r="102" spans="1:19" x14ac:dyDescent="0.3">
      <c r="A102" s="151" t="s">
        <v>988</v>
      </c>
      <c r="B102" s="85" t="s">
        <v>989</v>
      </c>
      <c r="C102" s="85" t="s">
        <v>990</v>
      </c>
      <c r="D102" s="85" t="s">
        <v>905</v>
      </c>
      <c r="E102" s="152" t="s">
        <v>987</v>
      </c>
      <c r="F102" s="153" t="s">
        <v>601</v>
      </c>
      <c r="N102">
        <v>101</v>
      </c>
      <c r="O102" t="s">
        <v>989</v>
      </c>
      <c r="P102">
        <v>7245677</v>
      </c>
      <c r="Q102" t="s">
        <v>905</v>
      </c>
      <c r="R102">
        <v>1E-3</v>
      </c>
      <c r="S102" t="s">
        <v>601</v>
      </c>
    </row>
    <row r="103" spans="1:19" x14ac:dyDescent="0.3">
      <c r="A103" s="151" t="s">
        <v>991</v>
      </c>
      <c r="B103" s="85" t="s">
        <v>992</v>
      </c>
      <c r="C103" s="85" t="s">
        <v>993</v>
      </c>
      <c r="D103" s="85" t="s">
        <v>599</v>
      </c>
      <c r="E103" s="152" t="s">
        <v>994</v>
      </c>
      <c r="F103" s="153" t="s">
        <v>614</v>
      </c>
      <c r="N103">
        <v>102</v>
      </c>
      <c r="O103" t="s">
        <v>992</v>
      </c>
      <c r="P103">
        <v>7171000</v>
      </c>
      <c r="Q103" t="s">
        <v>599</v>
      </c>
      <c r="R103">
        <v>9.8999999999999999E-4</v>
      </c>
      <c r="S103" t="s">
        <v>614</v>
      </c>
    </row>
    <row r="104" spans="1:19" x14ac:dyDescent="0.3">
      <c r="A104" s="151" t="s">
        <v>995</v>
      </c>
      <c r="B104" s="85" t="s">
        <v>996</v>
      </c>
      <c r="C104" s="85" t="s">
        <v>997</v>
      </c>
      <c r="D104" s="85" t="s">
        <v>774</v>
      </c>
      <c r="E104" s="152" t="s">
        <v>994</v>
      </c>
      <c r="F104" s="153" t="s">
        <v>643</v>
      </c>
      <c r="N104">
        <v>103</v>
      </c>
      <c r="O104" t="s">
        <v>996</v>
      </c>
      <c r="P104">
        <v>7146759</v>
      </c>
      <c r="Q104" t="s">
        <v>774</v>
      </c>
      <c r="R104">
        <v>9.8999999999999999E-4</v>
      </c>
      <c r="S104" t="s">
        <v>643</v>
      </c>
    </row>
    <row r="105" spans="1:19" x14ac:dyDescent="0.3">
      <c r="A105" s="151" t="s">
        <v>998</v>
      </c>
      <c r="B105" s="85" t="s">
        <v>999</v>
      </c>
      <c r="C105" s="85" t="s">
        <v>1000</v>
      </c>
      <c r="D105" s="85" t="s">
        <v>1001</v>
      </c>
      <c r="E105" s="152" t="s">
        <v>1002</v>
      </c>
      <c r="F105" s="153" t="s">
        <v>601</v>
      </c>
      <c r="N105">
        <v>104</v>
      </c>
      <c r="O105" t="s">
        <v>999</v>
      </c>
      <c r="P105">
        <v>7003406</v>
      </c>
      <c r="Q105" t="s">
        <v>1001</v>
      </c>
      <c r="R105">
        <v>9.7000000000000005E-4</v>
      </c>
      <c r="S105" t="s">
        <v>601</v>
      </c>
    </row>
    <row r="106" spans="1:19" x14ac:dyDescent="0.3">
      <c r="A106" s="151" t="s">
        <v>1003</v>
      </c>
      <c r="B106" s="85" t="s">
        <v>1004</v>
      </c>
      <c r="C106" s="85" t="s">
        <v>1005</v>
      </c>
      <c r="D106" s="85" t="s">
        <v>599</v>
      </c>
      <c r="E106" s="152" t="s">
        <v>1006</v>
      </c>
      <c r="F106" s="153" t="s">
        <v>793</v>
      </c>
      <c r="N106">
        <v>105</v>
      </c>
      <c r="O106" t="s">
        <v>1004</v>
      </c>
      <c r="P106">
        <v>6802000</v>
      </c>
      <c r="Q106" t="s">
        <v>599</v>
      </c>
      <c r="R106">
        <v>9.3999999999999997E-4</v>
      </c>
      <c r="S106" t="s">
        <v>793</v>
      </c>
    </row>
    <row r="107" spans="1:19" x14ac:dyDescent="0.3">
      <c r="A107" s="151" t="s">
        <v>1007</v>
      </c>
      <c r="B107" s="85" t="s">
        <v>1008</v>
      </c>
      <c r="C107" s="85" t="s">
        <v>1009</v>
      </c>
      <c r="D107" s="85" t="s">
        <v>599</v>
      </c>
      <c r="E107" s="152" t="s">
        <v>1010</v>
      </c>
      <c r="F107" s="153" t="s">
        <v>614</v>
      </c>
      <c r="N107">
        <v>106</v>
      </c>
      <c r="O107" t="s">
        <v>1008</v>
      </c>
      <c r="P107">
        <v>6738000</v>
      </c>
      <c r="Q107" t="s">
        <v>599</v>
      </c>
      <c r="R107">
        <v>9.3000000000000005E-4</v>
      </c>
      <c r="S107" t="s">
        <v>614</v>
      </c>
    </row>
    <row r="108" spans="1:19" x14ac:dyDescent="0.3">
      <c r="A108" s="151" t="s">
        <v>1011</v>
      </c>
      <c r="B108" s="85" t="s">
        <v>1012</v>
      </c>
      <c r="C108" s="85" t="s">
        <v>1013</v>
      </c>
      <c r="D108" s="85" t="s">
        <v>585</v>
      </c>
      <c r="E108" s="152" t="s">
        <v>1014</v>
      </c>
      <c r="F108" s="153" t="s">
        <v>587</v>
      </c>
      <c r="N108">
        <v>107</v>
      </c>
      <c r="O108" t="s">
        <v>1012</v>
      </c>
      <c r="P108">
        <v>6698310</v>
      </c>
      <c r="Q108" t="s">
        <v>585</v>
      </c>
      <c r="R108">
        <v>9.2699999999999998E-4</v>
      </c>
      <c r="S108" t="s">
        <v>587</v>
      </c>
    </row>
    <row r="109" spans="1:19" x14ac:dyDescent="0.3">
      <c r="A109" s="151" t="s">
        <v>1015</v>
      </c>
      <c r="B109" s="85" t="s">
        <v>1016</v>
      </c>
      <c r="C109" s="85" t="s">
        <v>1017</v>
      </c>
      <c r="D109" s="85" t="s">
        <v>1018</v>
      </c>
      <c r="E109" s="152" t="s">
        <v>1019</v>
      </c>
      <c r="F109" s="153" t="s">
        <v>601</v>
      </c>
      <c r="N109">
        <v>108</v>
      </c>
      <c r="O109" t="s">
        <v>1016</v>
      </c>
      <c r="P109">
        <v>6401240</v>
      </c>
      <c r="Q109" t="s">
        <v>1018</v>
      </c>
      <c r="R109">
        <v>8.8999999999999995E-4</v>
      </c>
      <c r="S109" t="s">
        <v>601</v>
      </c>
    </row>
    <row r="110" spans="1:19" x14ac:dyDescent="0.3">
      <c r="A110" s="151" t="s">
        <v>1020</v>
      </c>
      <c r="B110" s="85" t="s">
        <v>1021</v>
      </c>
      <c r="C110" s="85" t="s">
        <v>1022</v>
      </c>
      <c r="D110" s="85" t="s">
        <v>599</v>
      </c>
      <c r="E110" s="152" t="s">
        <v>1023</v>
      </c>
      <c r="F110" s="153" t="s">
        <v>614</v>
      </c>
      <c r="N110">
        <v>109</v>
      </c>
      <c r="O110" t="s">
        <v>1021</v>
      </c>
      <c r="P110">
        <v>6319000</v>
      </c>
      <c r="Q110" t="s">
        <v>599</v>
      </c>
      <c r="R110">
        <v>8.7000000000000001E-4</v>
      </c>
      <c r="S110" t="s">
        <v>614</v>
      </c>
    </row>
    <row r="111" spans="1:19" x14ac:dyDescent="0.3">
      <c r="A111" s="151" t="s">
        <v>1024</v>
      </c>
      <c r="B111" s="85" t="s">
        <v>1025</v>
      </c>
      <c r="C111" s="85" t="s">
        <v>1026</v>
      </c>
      <c r="D111" s="85" t="s">
        <v>599</v>
      </c>
      <c r="E111" s="152" t="s">
        <v>1023</v>
      </c>
      <c r="F111" s="153" t="s">
        <v>614</v>
      </c>
      <c r="N111">
        <v>110</v>
      </c>
      <c r="O111" t="s">
        <v>1025</v>
      </c>
      <c r="P111">
        <v>6317000</v>
      </c>
      <c r="Q111" t="s">
        <v>599</v>
      </c>
      <c r="R111">
        <v>8.7000000000000001E-4</v>
      </c>
      <c r="S111" t="s">
        <v>614</v>
      </c>
    </row>
    <row r="112" spans="1:19" x14ac:dyDescent="0.3">
      <c r="A112" s="151" t="s">
        <v>1027</v>
      </c>
      <c r="B112" s="85" t="s">
        <v>1028</v>
      </c>
      <c r="C112" s="85" t="s">
        <v>1029</v>
      </c>
      <c r="D112" s="85" t="s">
        <v>1030</v>
      </c>
      <c r="E112" s="152" t="s">
        <v>1031</v>
      </c>
      <c r="F112" s="153" t="s">
        <v>601</v>
      </c>
      <c r="N112">
        <v>111</v>
      </c>
      <c r="O112" t="s">
        <v>1028</v>
      </c>
      <c r="P112">
        <v>6134270</v>
      </c>
      <c r="Q112" t="s">
        <v>1030</v>
      </c>
      <c r="R112">
        <v>8.4999999999999995E-4</v>
      </c>
      <c r="S112" t="s">
        <v>601</v>
      </c>
    </row>
    <row r="113" spans="1:19" x14ac:dyDescent="0.3">
      <c r="A113" s="151" t="s">
        <v>1032</v>
      </c>
      <c r="B113" s="85" t="s">
        <v>1033</v>
      </c>
      <c r="C113" s="85" t="s">
        <v>1034</v>
      </c>
      <c r="D113" s="85" t="s">
        <v>621</v>
      </c>
      <c r="E113" s="152" t="s">
        <v>1035</v>
      </c>
      <c r="F113" s="153" t="s">
        <v>601</v>
      </c>
      <c r="N113">
        <v>112</v>
      </c>
      <c r="O113" t="s">
        <v>1033</v>
      </c>
      <c r="P113">
        <v>5895100</v>
      </c>
      <c r="Q113" t="s">
        <v>621</v>
      </c>
      <c r="R113">
        <v>8.1999999999999998E-4</v>
      </c>
      <c r="S113" t="s">
        <v>601</v>
      </c>
    </row>
    <row r="114" spans="1:19" x14ac:dyDescent="0.3">
      <c r="A114" s="151" t="s">
        <v>1036</v>
      </c>
      <c r="B114" s="85" t="s">
        <v>1037</v>
      </c>
      <c r="C114" s="85" t="s">
        <v>1038</v>
      </c>
      <c r="D114" s="85" t="s">
        <v>621</v>
      </c>
      <c r="E114" s="152" t="s">
        <v>1039</v>
      </c>
      <c r="F114" s="153" t="s">
        <v>960</v>
      </c>
      <c r="N114">
        <v>113</v>
      </c>
      <c r="O114" t="s">
        <v>1037</v>
      </c>
      <c r="P114">
        <v>5659715</v>
      </c>
      <c r="Q114" t="s">
        <v>621</v>
      </c>
      <c r="R114">
        <v>7.7999999999999999E-4</v>
      </c>
      <c r="S114" t="s">
        <v>960</v>
      </c>
    </row>
    <row r="115" spans="1:19" x14ac:dyDescent="0.3">
      <c r="A115" s="151" t="s">
        <v>1040</v>
      </c>
      <c r="B115" s="85" t="s">
        <v>1041</v>
      </c>
      <c r="C115" s="85" t="s">
        <v>1042</v>
      </c>
      <c r="D115" s="85" t="s">
        <v>626</v>
      </c>
      <c r="E115" s="152" t="s">
        <v>1043</v>
      </c>
      <c r="F115" s="153" t="s">
        <v>587</v>
      </c>
      <c r="N115">
        <v>114</v>
      </c>
      <c r="O115" t="s">
        <v>1041</v>
      </c>
      <c r="P115">
        <v>5475526</v>
      </c>
      <c r="Q115" t="s">
        <v>626</v>
      </c>
      <c r="R115">
        <v>7.6000000000000004E-4</v>
      </c>
      <c r="S115" t="s">
        <v>587</v>
      </c>
    </row>
    <row r="116" spans="1:19" x14ac:dyDescent="0.3">
      <c r="A116" s="151" t="s">
        <v>1044</v>
      </c>
      <c r="B116" s="85" t="s">
        <v>1045</v>
      </c>
      <c r="C116" s="85" t="s">
        <v>1046</v>
      </c>
      <c r="D116" s="85" t="s">
        <v>641</v>
      </c>
      <c r="E116" s="152" t="s">
        <v>1043</v>
      </c>
      <c r="F116" s="153" t="s">
        <v>601</v>
      </c>
      <c r="N116">
        <v>115</v>
      </c>
      <c r="O116" t="s">
        <v>1045</v>
      </c>
      <c r="P116">
        <v>5469700</v>
      </c>
      <c r="Q116" t="s">
        <v>641</v>
      </c>
      <c r="R116">
        <v>7.6000000000000004E-4</v>
      </c>
      <c r="S116" t="s">
        <v>601</v>
      </c>
    </row>
    <row r="117" spans="1:19" x14ac:dyDescent="0.3">
      <c r="A117" s="151" t="s">
        <v>1047</v>
      </c>
      <c r="B117" s="85" t="s">
        <v>1048</v>
      </c>
      <c r="C117" s="85" t="s">
        <v>1049</v>
      </c>
      <c r="D117" s="85" t="s">
        <v>686</v>
      </c>
      <c r="E117" s="152" t="s">
        <v>1050</v>
      </c>
      <c r="F117" s="153" t="s">
        <v>601</v>
      </c>
      <c r="N117">
        <v>116</v>
      </c>
      <c r="O117" t="s">
        <v>1048</v>
      </c>
      <c r="P117">
        <v>5421034</v>
      </c>
      <c r="Q117" t="s">
        <v>686</v>
      </c>
      <c r="R117">
        <v>7.5000000000000002E-4</v>
      </c>
      <c r="S117" t="s">
        <v>601</v>
      </c>
    </row>
    <row r="118" spans="1:19" x14ac:dyDescent="0.3">
      <c r="A118" s="151" t="s">
        <v>1051</v>
      </c>
      <c r="B118" s="85" t="s">
        <v>499</v>
      </c>
      <c r="C118" s="85" t="s">
        <v>1052</v>
      </c>
      <c r="D118" s="85" t="s">
        <v>621</v>
      </c>
      <c r="E118" s="152" t="s">
        <v>1053</v>
      </c>
      <c r="F118" s="153" t="s">
        <v>960</v>
      </c>
      <c r="N118">
        <v>117</v>
      </c>
      <c r="O118" t="s">
        <v>499</v>
      </c>
      <c r="P118">
        <v>5165802</v>
      </c>
      <c r="Q118" t="s">
        <v>621</v>
      </c>
      <c r="R118">
        <v>7.1000000000000002E-4</v>
      </c>
      <c r="S118" t="s">
        <v>960</v>
      </c>
    </row>
    <row r="119" spans="1:19" x14ac:dyDescent="0.3">
      <c r="A119" s="151" t="s">
        <v>1054</v>
      </c>
      <c r="B119" s="85" t="s">
        <v>1055</v>
      </c>
      <c r="C119" s="85" t="s">
        <v>1056</v>
      </c>
      <c r="D119" s="85" t="s">
        <v>599</v>
      </c>
      <c r="E119" s="152" t="s">
        <v>1057</v>
      </c>
      <c r="F119" s="153" t="s">
        <v>614</v>
      </c>
      <c r="N119">
        <v>118</v>
      </c>
      <c r="O119" t="s">
        <v>1055</v>
      </c>
      <c r="P119">
        <v>4803000</v>
      </c>
      <c r="Q119" t="s">
        <v>599</v>
      </c>
      <c r="R119">
        <v>6.6E-4</v>
      </c>
      <c r="S119" t="s">
        <v>614</v>
      </c>
    </row>
    <row r="120" spans="1:19" x14ac:dyDescent="0.3">
      <c r="A120" s="151" t="s">
        <v>1058</v>
      </c>
      <c r="B120" s="85" t="s">
        <v>1059</v>
      </c>
      <c r="C120" s="85" t="s">
        <v>1060</v>
      </c>
      <c r="D120" s="85" t="s">
        <v>654</v>
      </c>
      <c r="E120" s="152" t="s">
        <v>1057</v>
      </c>
      <c r="F120" s="153" t="s">
        <v>601</v>
      </c>
      <c r="N120">
        <v>119</v>
      </c>
      <c r="O120" t="s">
        <v>1059</v>
      </c>
      <c r="P120">
        <v>4773130</v>
      </c>
      <c r="Q120" t="s">
        <v>654</v>
      </c>
      <c r="R120">
        <v>6.6E-4</v>
      </c>
      <c r="S120" t="s">
        <v>601</v>
      </c>
    </row>
    <row r="121" spans="1:19" x14ac:dyDescent="0.3">
      <c r="A121" s="151" t="s">
        <v>1061</v>
      </c>
      <c r="B121" s="85" t="s">
        <v>1062</v>
      </c>
      <c r="C121" s="85" t="s">
        <v>1063</v>
      </c>
      <c r="D121" s="85" t="s">
        <v>1064</v>
      </c>
      <c r="E121" s="152" t="s">
        <v>1057</v>
      </c>
      <c r="F121" s="153" t="s">
        <v>1065</v>
      </c>
      <c r="N121">
        <v>120</v>
      </c>
      <c r="O121" t="s">
        <v>1062</v>
      </c>
      <c r="P121">
        <v>4751120</v>
      </c>
      <c r="Q121" t="s">
        <v>1064</v>
      </c>
      <c r="R121">
        <v>6.6E-4</v>
      </c>
      <c r="S121" t="s">
        <v>1065</v>
      </c>
    </row>
    <row r="122" spans="1:19" x14ac:dyDescent="0.3">
      <c r="A122" s="151" t="s">
        <v>1066</v>
      </c>
      <c r="B122" s="85" t="s">
        <v>1067</v>
      </c>
      <c r="C122" s="85" t="s">
        <v>1068</v>
      </c>
      <c r="D122" s="85" t="s">
        <v>599</v>
      </c>
      <c r="E122" s="152" t="s">
        <v>1069</v>
      </c>
      <c r="F122" s="153" t="s">
        <v>614</v>
      </c>
      <c r="N122">
        <v>121</v>
      </c>
      <c r="O122" t="s">
        <v>1067</v>
      </c>
      <c r="P122">
        <v>4671000</v>
      </c>
      <c r="Q122" t="s">
        <v>599</v>
      </c>
      <c r="R122">
        <v>6.4999999999999997E-4</v>
      </c>
      <c r="S122" t="s">
        <v>614</v>
      </c>
    </row>
    <row r="123" spans="1:19" x14ac:dyDescent="0.3">
      <c r="A123" s="151" t="s">
        <v>1070</v>
      </c>
      <c r="B123" s="85" t="s">
        <v>1071</v>
      </c>
      <c r="C123" s="85" t="s">
        <v>1072</v>
      </c>
      <c r="D123" s="85" t="s">
        <v>1073</v>
      </c>
      <c r="E123" s="152" t="s">
        <v>1074</v>
      </c>
      <c r="F123" s="153" t="s">
        <v>643</v>
      </c>
      <c r="N123">
        <v>122</v>
      </c>
      <c r="O123" t="s">
        <v>1071</v>
      </c>
      <c r="P123">
        <v>4609600</v>
      </c>
      <c r="Q123" t="s">
        <v>1073</v>
      </c>
      <c r="R123">
        <v>6.4000000000000005E-4</v>
      </c>
      <c r="S123" t="s">
        <v>643</v>
      </c>
    </row>
    <row r="124" spans="1:19" x14ac:dyDescent="0.3">
      <c r="A124" s="151" t="s">
        <v>1075</v>
      </c>
      <c r="B124" s="85" t="s">
        <v>1076</v>
      </c>
      <c r="C124" s="85" t="s">
        <v>1077</v>
      </c>
      <c r="D124" s="85" t="s">
        <v>585</v>
      </c>
      <c r="E124" s="152" t="s">
        <v>1078</v>
      </c>
      <c r="F124" s="153" t="s">
        <v>587</v>
      </c>
      <c r="N124">
        <v>123</v>
      </c>
      <c r="O124" t="s">
        <v>1076</v>
      </c>
      <c r="P124">
        <v>4566220</v>
      </c>
      <c r="Q124" t="s">
        <v>585</v>
      </c>
      <c r="R124">
        <v>6.3199999999999997E-4</v>
      </c>
      <c r="S124" t="s">
        <v>587</v>
      </c>
    </row>
    <row r="125" spans="1:19" x14ac:dyDescent="0.3">
      <c r="A125" s="151" t="s">
        <v>1079</v>
      </c>
      <c r="B125" s="85" t="s">
        <v>1080</v>
      </c>
      <c r="C125" s="85" t="s">
        <v>1081</v>
      </c>
      <c r="D125" s="85" t="s">
        <v>641</v>
      </c>
      <c r="E125" s="152" t="s">
        <v>1082</v>
      </c>
      <c r="F125" s="153" t="s">
        <v>601</v>
      </c>
      <c r="N125">
        <v>124</v>
      </c>
      <c r="O125" t="s">
        <v>1080</v>
      </c>
      <c r="P125">
        <v>4550368</v>
      </c>
      <c r="Q125" t="s">
        <v>641</v>
      </c>
      <c r="R125">
        <v>6.3000000000000003E-4</v>
      </c>
      <c r="S125" t="s">
        <v>601</v>
      </c>
    </row>
    <row r="126" spans="1:19" x14ac:dyDescent="0.3">
      <c r="A126" s="151" t="s">
        <v>1083</v>
      </c>
      <c r="B126" s="85" t="s">
        <v>1084</v>
      </c>
      <c r="C126" s="85" t="s">
        <v>1085</v>
      </c>
      <c r="D126" s="85" t="s">
        <v>599</v>
      </c>
      <c r="E126" s="152" t="s">
        <v>1086</v>
      </c>
      <c r="F126" s="153" t="s">
        <v>614</v>
      </c>
      <c r="N126">
        <v>125</v>
      </c>
      <c r="O126" t="s">
        <v>1084</v>
      </c>
      <c r="P126">
        <v>4503000</v>
      </c>
      <c r="Q126" t="s">
        <v>599</v>
      </c>
      <c r="R126">
        <v>6.2E-4</v>
      </c>
      <c r="S126" t="s">
        <v>614</v>
      </c>
    </row>
    <row r="127" spans="1:19" x14ac:dyDescent="0.3">
      <c r="A127" s="151" t="s">
        <v>1087</v>
      </c>
      <c r="B127" s="85" t="s">
        <v>1088</v>
      </c>
      <c r="C127" s="85" t="s">
        <v>1089</v>
      </c>
      <c r="D127" s="85" t="s">
        <v>774</v>
      </c>
      <c r="E127" s="152" t="s">
        <v>1086</v>
      </c>
      <c r="F127" s="153" t="s">
        <v>643</v>
      </c>
      <c r="N127">
        <v>126</v>
      </c>
      <c r="O127" t="s">
        <v>1088</v>
      </c>
      <c r="P127">
        <v>4490500</v>
      </c>
      <c r="Q127" t="s">
        <v>774</v>
      </c>
      <c r="R127">
        <v>6.2E-4</v>
      </c>
      <c r="S127" t="s">
        <v>643</v>
      </c>
    </row>
    <row r="128" spans="1:19" x14ac:dyDescent="0.3">
      <c r="A128" s="151" t="s">
        <v>1090</v>
      </c>
      <c r="B128" s="85" t="s">
        <v>1091</v>
      </c>
      <c r="C128" s="85" t="s">
        <v>1092</v>
      </c>
      <c r="D128" s="85" t="s">
        <v>1093</v>
      </c>
      <c r="E128" s="152" t="s">
        <v>1094</v>
      </c>
      <c r="F128" s="153" t="s">
        <v>643</v>
      </c>
      <c r="N128">
        <v>127</v>
      </c>
      <c r="O128" t="s">
        <v>1091</v>
      </c>
      <c r="P128">
        <v>4267558</v>
      </c>
      <c r="Q128" t="s">
        <v>1093</v>
      </c>
      <c r="R128">
        <v>5.9000000000000003E-4</v>
      </c>
      <c r="S128" t="s">
        <v>643</v>
      </c>
    </row>
    <row r="129" spans="1:19" x14ac:dyDescent="0.3">
      <c r="A129" s="151" t="s">
        <v>1095</v>
      </c>
      <c r="B129" s="85" t="s">
        <v>1096</v>
      </c>
      <c r="C129" s="85" t="s">
        <v>1097</v>
      </c>
      <c r="D129" s="85" t="s">
        <v>1098</v>
      </c>
      <c r="E129" s="152" t="s">
        <v>1099</v>
      </c>
      <c r="F129" s="153" t="s">
        <v>1100</v>
      </c>
      <c r="N129">
        <v>128</v>
      </c>
      <c r="O129" t="s">
        <v>1096</v>
      </c>
      <c r="P129">
        <v>4130593</v>
      </c>
      <c r="Q129" t="s">
        <v>1098</v>
      </c>
      <c r="R129">
        <v>5.6999999999999998E-4</v>
      </c>
      <c r="S129" t="s">
        <v>1100</v>
      </c>
    </row>
    <row r="130" spans="1:19" x14ac:dyDescent="0.3">
      <c r="A130" s="151" t="s">
        <v>1101</v>
      </c>
      <c r="B130" s="85" t="s">
        <v>1102</v>
      </c>
      <c r="C130" s="85" t="s">
        <v>1103</v>
      </c>
      <c r="D130" s="85" t="s">
        <v>1093</v>
      </c>
      <c r="E130" s="152" t="s">
        <v>1099</v>
      </c>
      <c r="F130" s="153" t="s">
        <v>601</v>
      </c>
      <c r="N130">
        <v>129</v>
      </c>
      <c r="O130" t="s">
        <v>1102</v>
      </c>
      <c r="P130">
        <v>4104000</v>
      </c>
      <c r="Q130" t="s">
        <v>1093</v>
      </c>
      <c r="R130">
        <v>5.6999999999999998E-4</v>
      </c>
      <c r="S130" t="s">
        <v>601</v>
      </c>
    </row>
    <row r="131" spans="1:19" x14ac:dyDescent="0.3">
      <c r="A131" s="151" t="s">
        <v>1104</v>
      </c>
      <c r="B131" s="85" t="s">
        <v>1105</v>
      </c>
      <c r="C131" s="85" t="s">
        <v>1106</v>
      </c>
      <c r="D131" s="85" t="s">
        <v>1107</v>
      </c>
      <c r="E131" s="152" t="s">
        <v>1108</v>
      </c>
      <c r="F131" s="153" t="s">
        <v>1109</v>
      </c>
      <c r="N131">
        <v>130</v>
      </c>
      <c r="O131" t="s">
        <v>1105</v>
      </c>
      <c r="P131">
        <v>3791622</v>
      </c>
      <c r="Q131" t="s">
        <v>1107</v>
      </c>
      <c r="R131">
        <v>5.1999999999999995E-4</v>
      </c>
      <c r="S131" t="s">
        <v>1109</v>
      </c>
    </row>
    <row r="132" spans="1:19" x14ac:dyDescent="0.3">
      <c r="A132" s="151" t="s">
        <v>1110</v>
      </c>
      <c r="B132" s="85" t="s">
        <v>1111</v>
      </c>
      <c r="C132" s="85" t="s">
        <v>1112</v>
      </c>
      <c r="D132" s="85" t="s">
        <v>599</v>
      </c>
      <c r="E132" s="152" t="s">
        <v>1113</v>
      </c>
      <c r="F132" s="153" t="s">
        <v>601</v>
      </c>
      <c r="N132">
        <v>131</v>
      </c>
      <c r="O132" t="s">
        <v>1111</v>
      </c>
      <c r="P132">
        <v>3764166</v>
      </c>
      <c r="Q132" t="s">
        <v>599</v>
      </c>
      <c r="R132">
        <v>5.0000000000000001E-4</v>
      </c>
      <c r="S132" t="s">
        <v>601</v>
      </c>
    </row>
    <row r="133" spans="1:19" x14ac:dyDescent="0.3">
      <c r="A133" s="151" t="s">
        <v>1114</v>
      </c>
      <c r="B133" s="85" t="s">
        <v>1115</v>
      </c>
      <c r="C133" s="85" t="s">
        <v>1116</v>
      </c>
      <c r="D133" s="85" t="s">
        <v>599</v>
      </c>
      <c r="E133" s="152" t="s">
        <v>1113</v>
      </c>
      <c r="F133" s="153" t="s">
        <v>643</v>
      </c>
      <c r="N133">
        <v>132</v>
      </c>
      <c r="O133" t="s">
        <v>1115</v>
      </c>
      <c r="P133">
        <v>3631775</v>
      </c>
      <c r="Q133" t="s">
        <v>599</v>
      </c>
      <c r="R133">
        <v>5.0000000000000001E-4</v>
      </c>
      <c r="S133" t="s">
        <v>643</v>
      </c>
    </row>
    <row r="134" spans="1:19" x14ac:dyDescent="0.3">
      <c r="A134" s="151" t="s">
        <v>1117</v>
      </c>
      <c r="B134" s="85" t="s">
        <v>1118</v>
      </c>
      <c r="C134" s="85" t="s">
        <v>1119</v>
      </c>
      <c r="D134" s="85" t="s">
        <v>774</v>
      </c>
      <c r="E134" s="152" t="s">
        <v>1120</v>
      </c>
      <c r="F134" s="153" t="s">
        <v>601</v>
      </c>
      <c r="N134">
        <v>133</v>
      </c>
      <c r="O134" t="s">
        <v>1118</v>
      </c>
      <c r="P134">
        <v>3557600</v>
      </c>
      <c r="Q134" t="s">
        <v>774</v>
      </c>
      <c r="R134">
        <v>4.8999999999999998E-4</v>
      </c>
      <c r="S134" t="s">
        <v>601</v>
      </c>
    </row>
    <row r="135" spans="1:19" x14ac:dyDescent="0.3">
      <c r="A135" s="151" t="s">
        <v>1121</v>
      </c>
      <c r="B135" s="85" t="s">
        <v>1122</v>
      </c>
      <c r="C135" s="85" t="s">
        <v>1123</v>
      </c>
      <c r="D135" s="85" t="s">
        <v>641</v>
      </c>
      <c r="E135" s="152" t="s">
        <v>1120</v>
      </c>
      <c r="F135" s="153" t="s">
        <v>601</v>
      </c>
      <c r="N135">
        <v>134</v>
      </c>
      <c r="O135" t="s">
        <v>1122</v>
      </c>
      <c r="P135">
        <v>3548397</v>
      </c>
      <c r="Q135" t="s">
        <v>641</v>
      </c>
      <c r="R135">
        <v>4.8999999999999998E-4</v>
      </c>
      <c r="S135" t="s">
        <v>601</v>
      </c>
    </row>
    <row r="136" spans="1:19" x14ac:dyDescent="0.3">
      <c r="A136" s="151" t="s">
        <v>1124</v>
      </c>
      <c r="B136" s="85" t="s">
        <v>1125</v>
      </c>
      <c r="C136" s="85" t="s">
        <v>1126</v>
      </c>
      <c r="D136" s="85" t="s">
        <v>654</v>
      </c>
      <c r="E136" s="152" t="s">
        <v>1127</v>
      </c>
      <c r="F136" s="153" t="s">
        <v>643</v>
      </c>
      <c r="N136">
        <v>135</v>
      </c>
      <c r="O136" t="s">
        <v>1125</v>
      </c>
      <c r="P136">
        <v>3404189</v>
      </c>
      <c r="Q136" t="s">
        <v>654</v>
      </c>
      <c r="R136">
        <v>4.6999999999999999E-4</v>
      </c>
      <c r="S136" t="s">
        <v>643</v>
      </c>
    </row>
    <row r="137" spans="1:19" x14ac:dyDescent="0.3">
      <c r="A137" s="151" t="s">
        <v>1128</v>
      </c>
      <c r="B137" s="85" t="s">
        <v>1129</v>
      </c>
      <c r="C137" s="85" t="s">
        <v>1130</v>
      </c>
      <c r="D137" s="85" t="s">
        <v>1093</v>
      </c>
      <c r="E137" s="152" t="s">
        <v>1131</v>
      </c>
      <c r="F137" s="153" t="s">
        <v>601</v>
      </c>
      <c r="N137">
        <v>136</v>
      </c>
      <c r="O137" t="s">
        <v>1129</v>
      </c>
      <c r="P137">
        <v>3268431</v>
      </c>
      <c r="Q137" t="s">
        <v>1093</v>
      </c>
      <c r="R137">
        <v>4.4999999999999999E-4</v>
      </c>
      <c r="S137" t="s">
        <v>601</v>
      </c>
    </row>
    <row r="138" spans="1:19" x14ac:dyDescent="0.3">
      <c r="A138" s="151" t="s">
        <v>1132</v>
      </c>
      <c r="B138" s="85" t="s">
        <v>1133</v>
      </c>
      <c r="C138" s="85" t="s">
        <v>1134</v>
      </c>
      <c r="D138" s="85" t="s">
        <v>686</v>
      </c>
      <c r="E138" s="152" t="s">
        <v>1135</v>
      </c>
      <c r="F138" s="153" t="s">
        <v>960</v>
      </c>
      <c r="N138">
        <v>137</v>
      </c>
      <c r="O138" t="s">
        <v>1133</v>
      </c>
      <c r="P138">
        <v>3013900</v>
      </c>
      <c r="Q138" t="s">
        <v>686</v>
      </c>
      <c r="R138">
        <v>4.2000000000000002E-4</v>
      </c>
      <c r="S138" t="s">
        <v>960</v>
      </c>
    </row>
    <row r="139" spans="1:19" x14ac:dyDescent="0.3">
      <c r="A139" s="151" t="s">
        <v>1136</v>
      </c>
      <c r="B139" s="85" t="s">
        <v>1137</v>
      </c>
      <c r="C139" s="85" t="s">
        <v>1138</v>
      </c>
      <c r="D139" s="85" t="s">
        <v>1139</v>
      </c>
      <c r="E139" s="152" t="s">
        <v>1140</v>
      </c>
      <c r="F139" s="153" t="s">
        <v>601</v>
      </c>
      <c r="N139">
        <v>138</v>
      </c>
      <c r="O139" t="s">
        <v>1137</v>
      </c>
      <c r="P139">
        <v>3000000</v>
      </c>
      <c r="Q139" t="s">
        <v>1139</v>
      </c>
      <c r="R139">
        <v>4.0999999999999999E-4</v>
      </c>
      <c r="S139" t="s">
        <v>601</v>
      </c>
    </row>
    <row r="140" spans="1:19" x14ac:dyDescent="0.3">
      <c r="A140" s="151" t="s">
        <v>1141</v>
      </c>
      <c r="B140" s="85" t="s">
        <v>1142</v>
      </c>
      <c r="C140" s="85" t="s">
        <v>1143</v>
      </c>
      <c r="D140" s="85" t="s">
        <v>1144</v>
      </c>
      <c r="E140" s="152" t="s">
        <v>1145</v>
      </c>
      <c r="F140" s="153" t="s">
        <v>628</v>
      </c>
      <c r="N140">
        <v>139</v>
      </c>
      <c r="O140" t="s">
        <v>1142</v>
      </c>
      <c r="P140">
        <v>2919306</v>
      </c>
      <c r="Q140" t="s">
        <v>1144</v>
      </c>
      <c r="R140">
        <v>4.0000000000000002E-4</v>
      </c>
      <c r="S140" t="s">
        <v>628</v>
      </c>
    </row>
    <row r="141" spans="1:19" x14ac:dyDescent="0.3">
      <c r="A141" s="151" t="s">
        <v>1146</v>
      </c>
      <c r="B141" s="85" t="s">
        <v>1147</v>
      </c>
      <c r="C141" s="85" t="s">
        <v>1148</v>
      </c>
      <c r="D141" s="85" t="s">
        <v>621</v>
      </c>
      <c r="E141" s="152" t="s">
        <v>1145</v>
      </c>
      <c r="F141" s="153" t="s">
        <v>643</v>
      </c>
      <c r="N141">
        <v>140</v>
      </c>
      <c r="O141" t="s">
        <v>1147</v>
      </c>
      <c r="P141">
        <v>2893005</v>
      </c>
      <c r="Q141" t="s">
        <v>621</v>
      </c>
      <c r="R141">
        <v>4.0000000000000002E-4</v>
      </c>
      <c r="S141" t="s">
        <v>643</v>
      </c>
    </row>
    <row r="142" spans="1:19" x14ac:dyDescent="0.3">
      <c r="A142" s="151" t="s">
        <v>1149</v>
      </c>
      <c r="B142" s="85" t="s">
        <v>486</v>
      </c>
      <c r="C142" s="85" t="s">
        <v>1150</v>
      </c>
      <c r="D142" s="85" t="s">
        <v>905</v>
      </c>
      <c r="E142" s="152" t="s">
        <v>1151</v>
      </c>
      <c r="F142" s="153" t="s">
        <v>643</v>
      </c>
      <c r="N142">
        <v>141</v>
      </c>
      <c r="O142" t="s">
        <v>486</v>
      </c>
      <c r="P142">
        <v>2717991</v>
      </c>
      <c r="Q142" t="s">
        <v>905</v>
      </c>
      <c r="R142">
        <v>3.8000000000000002E-4</v>
      </c>
      <c r="S142" t="s">
        <v>643</v>
      </c>
    </row>
    <row r="143" spans="1:19" x14ac:dyDescent="0.3">
      <c r="A143" s="151" t="s">
        <v>1152</v>
      </c>
      <c r="B143" s="85" t="s">
        <v>1153</v>
      </c>
      <c r="C143" s="85" t="s">
        <v>1154</v>
      </c>
      <c r="D143" s="85" t="s">
        <v>1155</v>
      </c>
      <c r="E143" s="152" t="s">
        <v>1156</v>
      </c>
      <c r="F143" s="153" t="s">
        <v>628</v>
      </c>
      <c r="N143">
        <v>142</v>
      </c>
      <c r="O143" t="s">
        <v>1153</v>
      </c>
      <c r="P143">
        <v>2334029</v>
      </c>
      <c r="Q143" t="s">
        <v>1155</v>
      </c>
      <c r="R143">
        <v>3.2000000000000003E-4</v>
      </c>
      <c r="S143" t="s">
        <v>628</v>
      </c>
    </row>
    <row r="144" spans="1:19" x14ac:dyDescent="0.3">
      <c r="A144" s="151" t="s">
        <v>1157</v>
      </c>
      <c r="B144" s="85" t="s">
        <v>1158</v>
      </c>
      <c r="C144" s="85" t="s">
        <v>1159</v>
      </c>
      <c r="D144" s="85" t="s">
        <v>599</v>
      </c>
      <c r="E144" s="152" t="s">
        <v>1160</v>
      </c>
      <c r="F144" s="153" t="s">
        <v>614</v>
      </c>
      <c r="N144">
        <v>143</v>
      </c>
      <c r="O144" t="s">
        <v>1158</v>
      </c>
      <c r="P144">
        <v>2120000</v>
      </c>
      <c r="Q144" t="s">
        <v>599</v>
      </c>
      <c r="R144">
        <v>2.9E-4</v>
      </c>
      <c r="S144" t="s">
        <v>614</v>
      </c>
    </row>
    <row r="145" spans="1:19" x14ac:dyDescent="0.3">
      <c r="A145" s="151" t="s">
        <v>1161</v>
      </c>
      <c r="B145" s="85" t="s">
        <v>1162</v>
      </c>
      <c r="C145" s="85" t="s">
        <v>1163</v>
      </c>
      <c r="D145" s="85" t="s">
        <v>1164</v>
      </c>
      <c r="E145" s="152" t="s">
        <v>1160</v>
      </c>
      <c r="F145" s="153" t="s">
        <v>1165</v>
      </c>
      <c r="N145">
        <v>144</v>
      </c>
      <c r="O145" t="s">
        <v>1162</v>
      </c>
      <c r="P145">
        <v>2113077</v>
      </c>
      <c r="Q145" t="s">
        <v>1164</v>
      </c>
      <c r="R145">
        <v>2.9E-4</v>
      </c>
      <c r="S145" t="s">
        <v>1165</v>
      </c>
    </row>
    <row r="146" spans="1:19" x14ac:dyDescent="0.3">
      <c r="A146" s="151" t="s">
        <v>1166</v>
      </c>
      <c r="B146" s="85" t="s">
        <v>1167</v>
      </c>
      <c r="C146" s="85" t="s">
        <v>1168</v>
      </c>
      <c r="D146" s="85" t="s">
        <v>905</v>
      </c>
      <c r="E146" s="152" t="s">
        <v>1160</v>
      </c>
      <c r="F146" s="153" t="s">
        <v>601</v>
      </c>
      <c r="N146">
        <v>145</v>
      </c>
      <c r="O146" t="s">
        <v>1167</v>
      </c>
      <c r="P146">
        <v>2065769</v>
      </c>
      <c r="Q146" t="s">
        <v>905</v>
      </c>
      <c r="R146">
        <v>2.9E-4</v>
      </c>
      <c r="S146" t="s">
        <v>601</v>
      </c>
    </row>
    <row r="147" spans="1:19" x14ac:dyDescent="0.3">
      <c r="A147" s="151" t="s">
        <v>1169</v>
      </c>
      <c r="B147" s="85" t="s">
        <v>1170</v>
      </c>
      <c r="C147" s="85" t="s">
        <v>1171</v>
      </c>
      <c r="D147" s="85" t="s">
        <v>585</v>
      </c>
      <c r="E147" s="152" t="s">
        <v>1160</v>
      </c>
      <c r="F147" s="153" t="s">
        <v>587</v>
      </c>
      <c r="N147">
        <v>146</v>
      </c>
      <c r="O147" t="s">
        <v>1170</v>
      </c>
      <c r="P147">
        <v>2065857</v>
      </c>
      <c r="Q147" t="s">
        <v>585</v>
      </c>
      <c r="R147">
        <v>2.9E-4</v>
      </c>
      <c r="S147" t="s">
        <v>587</v>
      </c>
    </row>
    <row r="148" spans="1:19" x14ac:dyDescent="0.3">
      <c r="A148" s="151" t="s">
        <v>1172</v>
      </c>
      <c r="B148" s="85" t="s">
        <v>1173</v>
      </c>
      <c r="C148" s="85" t="s">
        <v>1174</v>
      </c>
      <c r="D148" s="85" t="s">
        <v>1175</v>
      </c>
      <c r="E148" s="152" t="s">
        <v>1176</v>
      </c>
      <c r="F148" s="153" t="s">
        <v>1165</v>
      </c>
      <c r="N148">
        <v>147</v>
      </c>
      <c r="O148" t="s">
        <v>1173</v>
      </c>
      <c r="P148">
        <v>2024904</v>
      </c>
      <c r="Q148" t="s">
        <v>1175</v>
      </c>
      <c r="R148">
        <v>2.7999999999999998E-4</v>
      </c>
      <c r="S148" t="s">
        <v>1165</v>
      </c>
    </row>
    <row r="149" spans="1:19" x14ac:dyDescent="0.3">
      <c r="A149" s="151" t="s">
        <v>1177</v>
      </c>
      <c r="B149" s="85" t="s">
        <v>1178</v>
      </c>
      <c r="C149" s="85" t="s">
        <v>1179</v>
      </c>
      <c r="D149" s="85" t="s">
        <v>626</v>
      </c>
      <c r="E149" s="152" t="s">
        <v>1180</v>
      </c>
      <c r="F149" s="153" t="s">
        <v>628</v>
      </c>
      <c r="N149">
        <v>148</v>
      </c>
      <c r="O149" t="s">
        <v>1178</v>
      </c>
      <c r="P149">
        <v>1986700</v>
      </c>
      <c r="Q149" t="s">
        <v>626</v>
      </c>
      <c r="R149">
        <v>2.7E-4</v>
      </c>
      <c r="S149" t="s">
        <v>628</v>
      </c>
    </row>
    <row r="150" spans="1:19" x14ac:dyDescent="0.3">
      <c r="A150" s="151" t="s">
        <v>1181</v>
      </c>
      <c r="B150" s="85" t="s">
        <v>1182</v>
      </c>
      <c r="C150" s="85" t="s">
        <v>1183</v>
      </c>
      <c r="D150" s="85" t="s">
        <v>1184</v>
      </c>
      <c r="E150" s="152" t="s">
        <v>1185</v>
      </c>
      <c r="F150" s="153" t="s">
        <v>1109</v>
      </c>
      <c r="N150">
        <v>149</v>
      </c>
      <c r="O150" t="s">
        <v>1182</v>
      </c>
      <c r="P150">
        <v>1882450</v>
      </c>
      <c r="Q150" t="s">
        <v>1184</v>
      </c>
      <c r="R150">
        <v>2.5999999999999998E-4</v>
      </c>
      <c r="S150" t="s">
        <v>1109</v>
      </c>
    </row>
    <row r="151" spans="1:19" x14ac:dyDescent="0.3">
      <c r="A151" s="151" t="s">
        <v>1186</v>
      </c>
      <c r="B151" s="85" t="s">
        <v>1187</v>
      </c>
      <c r="C151" s="85" t="s">
        <v>1188</v>
      </c>
      <c r="D151" s="85" t="s">
        <v>1001</v>
      </c>
      <c r="E151" s="152" t="s">
        <v>1189</v>
      </c>
      <c r="F151" s="153" t="s">
        <v>677</v>
      </c>
      <c r="N151">
        <v>150</v>
      </c>
      <c r="O151" t="s">
        <v>1187</v>
      </c>
      <c r="P151">
        <v>1827231</v>
      </c>
      <c r="Q151" t="s">
        <v>1001</v>
      </c>
      <c r="R151">
        <v>2.5000000000000001E-4</v>
      </c>
      <c r="S151" t="s">
        <v>677</v>
      </c>
    </row>
    <row r="152" spans="1:19" x14ac:dyDescent="0.3">
      <c r="A152" s="151" t="s">
        <v>1190</v>
      </c>
      <c r="B152" s="85" t="s">
        <v>1191</v>
      </c>
      <c r="C152" s="85" t="s">
        <v>1192</v>
      </c>
      <c r="D152" s="85" t="s">
        <v>599</v>
      </c>
      <c r="E152" s="152" t="s">
        <v>1189</v>
      </c>
      <c r="F152" s="153" t="s">
        <v>614</v>
      </c>
      <c r="N152">
        <v>151</v>
      </c>
      <c r="O152" t="s">
        <v>1191</v>
      </c>
      <c r="P152">
        <v>1788000</v>
      </c>
      <c r="Q152" t="s">
        <v>599</v>
      </c>
      <c r="R152">
        <v>2.5000000000000001E-4</v>
      </c>
      <c r="S152" t="s">
        <v>614</v>
      </c>
    </row>
    <row r="153" spans="1:19" x14ac:dyDescent="0.3">
      <c r="A153" s="151" t="s">
        <v>1193</v>
      </c>
      <c r="B153" s="85" t="s">
        <v>1194</v>
      </c>
      <c r="C153" s="85" t="s">
        <v>1195</v>
      </c>
      <c r="D153" s="85" t="s">
        <v>599</v>
      </c>
      <c r="E153" s="152" t="s">
        <v>1196</v>
      </c>
      <c r="F153" s="153" t="s">
        <v>614</v>
      </c>
      <c r="N153">
        <v>152</v>
      </c>
      <c r="O153" t="s">
        <v>1194</v>
      </c>
      <c r="P153">
        <v>1751000</v>
      </c>
      <c r="Q153" t="s">
        <v>599</v>
      </c>
      <c r="R153">
        <v>2.4000000000000001E-4</v>
      </c>
      <c r="S153" t="s">
        <v>614</v>
      </c>
    </row>
    <row r="154" spans="1:19" x14ac:dyDescent="0.3">
      <c r="A154" s="151" t="s">
        <v>1197</v>
      </c>
      <c r="B154" s="85" t="s">
        <v>1198</v>
      </c>
      <c r="C154" s="85" t="s">
        <v>1199</v>
      </c>
      <c r="D154" s="85" t="s">
        <v>681</v>
      </c>
      <c r="E154" s="152" t="s">
        <v>1200</v>
      </c>
      <c r="F154" s="153" t="s">
        <v>643</v>
      </c>
      <c r="N154">
        <v>153</v>
      </c>
      <c r="O154" t="s">
        <v>1198</v>
      </c>
      <c r="P154">
        <v>1430000</v>
      </c>
      <c r="Q154" t="s">
        <v>681</v>
      </c>
      <c r="R154">
        <v>2.0000000000000001E-4</v>
      </c>
      <c r="S154" t="s">
        <v>643</v>
      </c>
    </row>
    <row r="155" spans="1:19" x14ac:dyDescent="0.3">
      <c r="A155" s="151" t="s">
        <v>1201</v>
      </c>
      <c r="B155" s="85" t="s">
        <v>1202</v>
      </c>
      <c r="C155" s="85" t="s">
        <v>1203</v>
      </c>
      <c r="D155" s="85" t="s">
        <v>1204</v>
      </c>
      <c r="E155" s="152" t="s">
        <v>1205</v>
      </c>
      <c r="F155" s="153" t="s">
        <v>1206</v>
      </c>
      <c r="N155">
        <v>154</v>
      </c>
      <c r="O155" t="s">
        <v>1202</v>
      </c>
      <c r="P155">
        <v>1328019</v>
      </c>
      <c r="Q155" t="s">
        <v>1204</v>
      </c>
      <c r="R155">
        <v>1.8000000000000001E-4</v>
      </c>
      <c r="S155" t="s">
        <v>1206</v>
      </c>
    </row>
    <row r="156" spans="1:19" x14ac:dyDescent="0.3">
      <c r="A156" s="151" t="s">
        <v>1207</v>
      </c>
      <c r="B156" s="85" t="s">
        <v>1208</v>
      </c>
      <c r="C156" s="85" t="s">
        <v>1209</v>
      </c>
      <c r="D156" s="85" t="s">
        <v>641</v>
      </c>
      <c r="E156" s="152" t="s">
        <v>1205</v>
      </c>
      <c r="F156" s="153" t="s">
        <v>677</v>
      </c>
      <c r="N156">
        <v>155</v>
      </c>
      <c r="O156" t="s">
        <v>1208</v>
      </c>
      <c r="P156">
        <v>1316500</v>
      </c>
      <c r="Q156" t="s">
        <v>641</v>
      </c>
      <c r="R156">
        <v>1.8000000000000001E-4</v>
      </c>
      <c r="S156" t="s">
        <v>677</v>
      </c>
    </row>
    <row r="157" spans="1:19" x14ac:dyDescent="0.3">
      <c r="A157" s="151" t="s">
        <v>1210</v>
      </c>
      <c r="B157" s="85" t="s">
        <v>1211</v>
      </c>
      <c r="C157" s="85" t="s">
        <v>1212</v>
      </c>
      <c r="D157" s="85" t="s">
        <v>621</v>
      </c>
      <c r="E157" s="152" t="s">
        <v>1205</v>
      </c>
      <c r="F157" s="153" t="s">
        <v>601</v>
      </c>
      <c r="N157">
        <v>156</v>
      </c>
      <c r="O157" t="s">
        <v>1211</v>
      </c>
      <c r="P157">
        <v>1312252</v>
      </c>
      <c r="Q157" t="s">
        <v>621</v>
      </c>
      <c r="R157">
        <v>1.8000000000000001E-4</v>
      </c>
      <c r="S157" t="s">
        <v>601</v>
      </c>
    </row>
    <row r="158" spans="1:19" x14ac:dyDescent="0.3">
      <c r="A158" s="151" t="s">
        <v>1213</v>
      </c>
      <c r="B158" s="85" t="s">
        <v>1214</v>
      </c>
      <c r="C158" s="85" t="s">
        <v>1215</v>
      </c>
      <c r="D158" s="85" t="s">
        <v>641</v>
      </c>
      <c r="E158" s="152" t="s">
        <v>1216</v>
      </c>
      <c r="F158" s="153" t="s">
        <v>601</v>
      </c>
      <c r="N158">
        <v>157</v>
      </c>
      <c r="O158" t="s">
        <v>1214</v>
      </c>
      <c r="P158">
        <v>1261208</v>
      </c>
      <c r="Q158" t="s">
        <v>641</v>
      </c>
      <c r="R158">
        <v>1.7000000000000001E-4</v>
      </c>
      <c r="S158" t="s">
        <v>601</v>
      </c>
    </row>
    <row r="159" spans="1:19" x14ac:dyDescent="0.3">
      <c r="A159" s="151" t="s">
        <v>1217</v>
      </c>
      <c r="B159" s="85" t="s">
        <v>1218</v>
      </c>
      <c r="C159" s="85" t="s">
        <v>1219</v>
      </c>
      <c r="D159" s="85" t="s">
        <v>641</v>
      </c>
      <c r="E159" s="152" t="s">
        <v>1216</v>
      </c>
      <c r="F159" s="153" t="s">
        <v>601</v>
      </c>
      <c r="N159">
        <v>158</v>
      </c>
      <c r="O159" t="s">
        <v>1218</v>
      </c>
      <c r="P159">
        <v>1212107</v>
      </c>
      <c r="Q159" t="s">
        <v>641</v>
      </c>
      <c r="R159">
        <v>1.7000000000000001E-4</v>
      </c>
      <c r="S159" t="s">
        <v>601</v>
      </c>
    </row>
    <row r="160" spans="1:19" x14ac:dyDescent="0.3">
      <c r="A160" s="151" t="s">
        <v>1220</v>
      </c>
      <c r="B160" s="85" t="s">
        <v>1221</v>
      </c>
      <c r="C160" s="85" t="s">
        <v>1222</v>
      </c>
      <c r="D160" s="85" t="s">
        <v>599</v>
      </c>
      <c r="E160" s="152" t="s">
        <v>1223</v>
      </c>
      <c r="F160" s="153" t="s">
        <v>633</v>
      </c>
      <c r="N160">
        <v>159</v>
      </c>
      <c r="O160" t="s">
        <v>1221</v>
      </c>
      <c r="P160">
        <v>1119375</v>
      </c>
      <c r="Q160" t="s">
        <v>599</v>
      </c>
      <c r="R160">
        <v>1.4999999999999999E-4</v>
      </c>
      <c r="S160" t="s">
        <v>633</v>
      </c>
    </row>
    <row r="161" spans="1:19" x14ac:dyDescent="0.3">
      <c r="A161" s="151" t="s">
        <v>1224</v>
      </c>
      <c r="B161" s="85" t="s">
        <v>1225</v>
      </c>
      <c r="C161" s="85" t="s">
        <v>1226</v>
      </c>
      <c r="D161" s="85" t="s">
        <v>599</v>
      </c>
      <c r="E161" s="152" t="s">
        <v>1227</v>
      </c>
      <c r="F161" s="153" t="s">
        <v>614</v>
      </c>
      <c r="N161">
        <v>160</v>
      </c>
      <c r="O161" t="s">
        <v>1225</v>
      </c>
      <c r="P161">
        <v>900000</v>
      </c>
      <c r="Q161" t="s">
        <v>599</v>
      </c>
      <c r="R161">
        <v>1.2E-4</v>
      </c>
      <c r="S161" t="s">
        <v>614</v>
      </c>
    </row>
    <row r="162" spans="1:19" x14ac:dyDescent="0.3">
      <c r="A162" s="151" t="s">
        <v>1228</v>
      </c>
      <c r="B162" s="85" t="s">
        <v>1229</v>
      </c>
      <c r="C162" s="85" t="s">
        <v>1230</v>
      </c>
      <c r="D162" s="85" t="s">
        <v>681</v>
      </c>
      <c r="E162" s="152" t="s">
        <v>1231</v>
      </c>
      <c r="F162" s="153" t="s">
        <v>643</v>
      </c>
      <c r="N162">
        <v>161</v>
      </c>
      <c r="O162" t="s">
        <v>1229</v>
      </c>
      <c r="P162">
        <v>859178</v>
      </c>
      <c r="Q162" t="s">
        <v>681</v>
      </c>
      <c r="R162">
        <v>1.1900000000000001E-4</v>
      </c>
      <c r="S162" t="s">
        <v>643</v>
      </c>
    </row>
    <row r="163" spans="1:19" x14ac:dyDescent="0.3">
      <c r="A163" s="151" t="s">
        <v>1232</v>
      </c>
      <c r="B163" s="85" t="s">
        <v>1233</v>
      </c>
      <c r="C163" s="85" t="s">
        <v>1234</v>
      </c>
      <c r="D163" s="85" t="s">
        <v>774</v>
      </c>
      <c r="E163" s="152" t="s">
        <v>1227</v>
      </c>
      <c r="F163" s="153" t="s">
        <v>601</v>
      </c>
      <c r="N163">
        <v>162</v>
      </c>
      <c r="O163" t="s">
        <v>1233</v>
      </c>
      <c r="P163">
        <v>858000</v>
      </c>
      <c r="Q163" t="s">
        <v>774</v>
      </c>
      <c r="R163">
        <v>1.2E-4</v>
      </c>
      <c r="S163" t="s">
        <v>601</v>
      </c>
    </row>
    <row r="164" spans="1:19" x14ac:dyDescent="0.3">
      <c r="A164" s="151" t="s">
        <v>1235</v>
      </c>
      <c r="B164" s="85" t="s">
        <v>1236</v>
      </c>
      <c r="C164" s="85" t="s">
        <v>1237</v>
      </c>
      <c r="D164" s="85" t="s">
        <v>774</v>
      </c>
      <c r="E164" s="152" t="s">
        <v>1227</v>
      </c>
      <c r="F164" s="153" t="s">
        <v>1238</v>
      </c>
      <c r="N164">
        <v>163</v>
      </c>
      <c r="O164" t="s">
        <v>1236</v>
      </c>
      <c r="P164">
        <v>844994</v>
      </c>
      <c r="Q164" t="s">
        <v>774</v>
      </c>
      <c r="R164">
        <v>1.2E-4</v>
      </c>
      <c r="S164" t="s">
        <v>1238</v>
      </c>
    </row>
    <row r="165" spans="1:19" x14ac:dyDescent="0.3">
      <c r="A165" s="151" t="s">
        <v>1239</v>
      </c>
      <c r="B165" s="85" t="s">
        <v>1240</v>
      </c>
      <c r="C165" s="85" t="s">
        <v>1241</v>
      </c>
      <c r="D165" s="85" t="s">
        <v>641</v>
      </c>
      <c r="E165" s="152" t="s">
        <v>1242</v>
      </c>
      <c r="F165" s="153" t="s">
        <v>601</v>
      </c>
      <c r="N165">
        <v>164</v>
      </c>
      <c r="O165" t="s">
        <v>1240</v>
      </c>
      <c r="P165">
        <v>763952</v>
      </c>
      <c r="Q165" t="s">
        <v>641</v>
      </c>
      <c r="R165">
        <v>1.1E-4</v>
      </c>
      <c r="S165" t="s">
        <v>601</v>
      </c>
    </row>
    <row r="166" spans="1:19" x14ac:dyDescent="0.3">
      <c r="A166" s="151" t="s">
        <v>1243</v>
      </c>
      <c r="B166" s="85" t="s">
        <v>1244</v>
      </c>
      <c r="C166" s="85" t="s">
        <v>1245</v>
      </c>
      <c r="D166" s="85" t="s">
        <v>585</v>
      </c>
      <c r="E166" s="152" t="s">
        <v>1246</v>
      </c>
      <c r="F166" s="153" t="s">
        <v>587</v>
      </c>
      <c r="N166">
        <v>165</v>
      </c>
      <c r="O166" t="s">
        <v>1244</v>
      </c>
      <c r="P166">
        <v>757940</v>
      </c>
      <c r="Q166" t="s">
        <v>585</v>
      </c>
      <c r="R166">
        <v>1.05E-4</v>
      </c>
      <c r="S166" t="s">
        <v>587</v>
      </c>
    </row>
    <row r="167" spans="1:19" x14ac:dyDescent="0.3">
      <c r="A167" s="151" t="s">
        <v>1247</v>
      </c>
      <c r="B167" s="85" t="s">
        <v>1248</v>
      </c>
      <c r="C167" s="85" t="s">
        <v>1249</v>
      </c>
      <c r="D167" s="85" t="s">
        <v>681</v>
      </c>
      <c r="E167" s="152" t="s">
        <v>1250</v>
      </c>
      <c r="F167" s="153" t="s">
        <v>601</v>
      </c>
      <c r="N167">
        <v>166</v>
      </c>
      <c r="O167" t="s">
        <v>1248</v>
      </c>
      <c r="P167">
        <v>746900</v>
      </c>
      <c r="Q167" t="s">
        <v>681</v>
      </c>
      <c r="R167">
        <v>1E-4</v>
      </c>
      <c r="S167" t="s">
        <v>601</v>
      </c>
    </row>
    <row r="168" spans="1:19" x14ac:dyDescent="0.3">
      <c r="A168" s="151" t="s">
        <v>1251</v>
      </c>
      <c r="B168" s="85" t="s">
        <v>1252</v>
      </c>
      <c r="C168" s="85" t="s">
        <v>1253</v>
      </c>
      <c r="D168" s="85" t="s">
        <v>686</v>
      </c>
      <c r="E168" s="152" t="s">
        <v>1254</v>
      </c>
      <c r="F168" s="153" t="s">
        <v>930</v>
      </c>
      <c r="N168">
        <v>167</v>
      </c>
      <c r="O168" t="s">
        <v>1252</v>
      </c>
      <c r="P168">
        <v>631000</v>
      </c>
      <c r="Q168" t="s">
        <v>686</v>
      </c>
      <c r="R168">
        <v>8.7000000000000001E-5</v>
      </c>
      <c r="S168" t="s">
        <v>930</v>
      </c>
    </row>
    <row r="169" spans="1:19" x14ac:dyDescent="0.3">
      <c r="A169" s="151" t="s">
        <v>1255</v>
      </c>
      <c r="B169" s="85" t="s">
        <v>1256</v>
      </c>
      <c r="C169" s="85" t="s">
        <v>1257</v>
      </c>
      <c r="D169" s="85" t="s">
        <v>1258</v>
      </c>
      <c r="E169" s="152" t="s">
        <v>1259</v>
      </c>
      <c r="F169" s="153" t="s">
        <v>1165</v>
      </c>
      <c r="N169">
        <v>168</v>
      </c>
      <c r="O169" t="s">
        <v>1256</v>
      </c>
      <c r="P169">
        <v>620029</v>
      </c>
      <c r="Q169" t="s">
        <v>1258</v>
      </c>
      <c r="R169">
        <v>8.6000000000000003E-5</v>
      </c>
      <c r="S169" t="s">
        <v>1165</v>
      </c>
    </row>
    <row r="170" spans="1:19" x14ac:dyDescent="0.3">
      <c r="A170" s="151" t="s">
        <v>1260</v>
      </c>
      <c r="B170" s="85" t="s">
        <v>1261</v>
      </c>
      <c r="C170" s="85" t="s">
        <v>1262</v>
      </c>
      <c r="D170" s="85" t="s">
        <v>599</v>
      </c>
      <c r="E170" s="152" t="s">
        <v>1263</v>
      </c>
      <c r="F170" s="153" t="s">
        <v>614</v>
      </c>
      <c r="N170">
        <v>169</v>
      </c>
      <c r="O170" t="s">
        <v>1261</v>
      </c>
      <c r="P170">
        <v>604000</v>
      </c>
      <c r="Q170" t="s">
        <v>599</v>
      </c>
      <c r="R170">
        <v>8.3999999999999995E-5</v>
      </c>
      <c r="S170" t="s">
        <v>614</v>
      </c>
    </row>
    <row r="171" spans="1:19" x14ac:dyDescent="0.3">
      <c r="A171" s="151" t="s">
        <v>1264</v>
      </c>
      <c r="B171" s="85" t="s">
        <v>1265</v>
      </c>
      <c r="C171" s="85" t="s">
        <v>1266</v>
      </c>
      <c r="D171" s="85" t="s">
        <v>681</v>
      </c>
      <c r="E171" s="152" t="s">
        <v>1267</v>
      </c>
      <c r="F171" s="153" t="s">
        <v>643</v>
      </c>
      <c r="N171">
        <v>170</v>
      </c>
      <c r="O171" t="s">
        <v>1265</v>
      </c>
      <c r="P171">
        <v>581344</v>
      </c>
      <c r="Q171" t="s">
        <v>681</v>
      </c>
      <c r="R171">
        <v>8.0000000000000007E-5</v>
      </c>
      <c r="S171" t="s">
        <v>643</v>
      </c>
    </row>
    <row r="172" spans="1:19" x14ac:dyDescent="0.3">
      <c r="A172" s="151" t="s">
        <v>1268</v>
      </c>
      <c r="B172" s="85" t="s">
        <v>1269</v>
      </c>
      <c r="C172" s="85" t="s">
        <v>1270</v>
      </c>
      <c r="D172" s="85" t="s">
        <v>905</v>
      </c>
      <c r="E172" s="152" t="s">
        <v>1271</v>
      </c>
      <c r="F172" s="153" t="s">
        <v>643</v>
      </c>
      <c r="N172">
        <v>171</v>
      </c>
      <c r="O172" t="s">
        <v>1269</v>
      </c>
      <c r="P172">
        <v>549700</v>
      </c>
      <c r="Q172" t="s">
        <v>905</v>
      </c>
      <c r="R172">
        <v>7.3999999999999996E-5</v>
      </c>
      <c r="S172" t="s">
        <v>643</v>
      </c>
    </row>
    <row r="173" spans="1:19" x14ac:dyDescent="0.3">
      <c r="A173" s="151" t="s">
        <v>1272</v>
      </c>
      <c r="B173" s="85" t="s">
        <v>1273</v>
      </c>
      <c r="C173" s="85" t="s">
        <v>1274</v>
      </c>
      <c r="D173" s="85" t="s">
        <v>1275</v>
      </c>
      <c r="E173" s="152" t="s">
        <v>1271</v>
      </c>
      <c r="F173" s="153" t="s">
        <v>1065</v>
      </c>
      <c r="N173">
        <v>172</v>
      </c>
      <c r="O173" t="s">
        <v>1273</v>
      </c>
      <c r="P173">
        <v>534189</v>
      </c>
      <c r="Q173" t="s">
        <v>1275</v>
      </c>
      <c r="R173">
        <v>7.3999999999999996E-5</v>
      </c>
      <c r="S173" t="s">
        <v>1065</v>
      </c>
    </row>
    <row r="174" spans="1:19" x14ac:dyDescent="0.3">
      <c r="A174" s="151" t="s">
        <v>1276</v>
      </c>
      <c r="B174" s="85" t="s">
        <v>1277</v>
      </c>
      <c r="C174" s="85" t="s">
        <v>1278</v>
      </c>
      <c r="D174" s="85" t="s">
        <v>641</v>
      </c>
      <c r="E174" s="152" t="s">
        <v>1279</v>
      </c>
      <c r="F174" s="153" t="s">
        <v>677</v>
      </c>
      <c r="N174">
        <v>173</v>
      </c>
      <c r="O174" t="s">
        <v>1277</v>
      </c>
      <c r="P174">
        <v>518467</v>
      </c>
      <c r="Q174" t="s">
        <v>641</v>
      </c>
      <c r="R174">
        <v>7.2000000000000002E-5</v>
      </c>
      <c r="S174" t="s">
        <v>677</v>
      </c>
    </row>
    <row r="175" spans="1:19" x14ac:dyDescent="0.3">
      <c r="A175" s="151" t="s">
        <v>1280</v>
      </c>
      <c r="B175" s="85" t="s">
        <v>1281</v>
      </c>
      <c r="C175" s="85" t="s">
        <v>1282</v>
      </c>
      <c r="D175" s="85" t="s">
        <v>774</v>
      </c>
      <c r="E175" s="152" t="s">
        <v>1283</v>
      </c>
      <c r="F175" s="153" t="s">
        <v>601</v>
      </c>
      <c r="N175">
        <v>174</v>
      </c>
      <c r="O175" t="s">
        <v>1281</v>
      </c>
      <c r="P175">
        <v>505153</v>
      </c>
      <c r="Q175" t="s">
        <v>774</v>
      </c>
      <c r="R175">
        <v>6.9999999999999994E-5</v>
      </c>
      <c r="S175" t="s">
        <v>601</v>
      </c>
    </row>
    <row r="176" spans="1:19" x14ac:dyDescent="0.3">
      <c r="A176" s="151" t="s">
        <v>1284</v>
      </c>
      <c r="B176" s="85" t="s">
        <v>1285</v>
      </c>
      <c r="C176" s="85" t="s">
        <v>1286</v>
      </c>
      <c r="D176" s="85" t="s">
        <v>905</v>
      </c>
      <c r="E176" s="152" t="s">
        <v>1287</v>
      </c>
      <c r="F176" s="153" t="s">
        <v>1238</v>
      </c>
      <c r="N176">
        <v>175</v>
      </c>
      <c r="O176" t="s">
        <v>1285</v>
      </c>
      <c r="P176">
        <v>425384</v>
      </c>
      <c r="Q176" t="s">
        <v>905</v>
      </c>
      <c r="R176">
        <v>5.8999999999999998E-5</v>
      </c>
      <c r="S176" t="s">
        <v>1238</v>
      </c>
    </row>
    <row r="177" spans="1:19" x14ac:dyDescent="0.3">
      <c r="A177" s="151" t="s">
        <v>1288</v>
      </c>
      <c r="B177" s="85" t="s">
        <v>1289</v>
      </c>
      <c r="C177" s="85" t="s">
        <v>1290</v>
      </c>
      <c r="D177" s="85" t="s">
        <v>1291</v>
      </c>
      <c r="E177" s="152" t="s">
        <v>1292</v>
      </c>
      <c r="F177" s="153" t="s">
        <v>1238</v>
      </c>
      <c r="N177">
        <v>176</v>
      </c>
      <c r="O177" t="s">
        <v>1289</v>
      </c>
      <c r="P177">
        <v>405739</v>
      </c>
      <c r="Q177" t="s">
        <v>1291</v>
      </c>
      <c r="R177">
        <v>5.5999999999999999E-5</v>
      </c>
      <c r="S177" t="s">
        <v>1238</v>
      </c>
    </row>
    <row r="178" spans="1:19" x14ac:dyDescent="0.3">
      <c r="A178" s="151" t="s">
        <v>1293</v>
      </c>
      <c r="B178" s="85" t="s">
        <v>1294</v>
      </c>
      <c r="C178" s="85" t="s">
        <v>1295</v>
      </c>
      <c r="D178" s="85" t="s">
        <v>1296</v>
      </c>
      <c r="E178" s="152" t="s">
        <v>1297</v>
      </c>
      <c r="F178" s="153" t="s">
        <v>1298</v>
      </c>
      <c r="N178">
        <v>177</v>
      </c>
      <c r="O178" t="s">
        <v>1294</v>
      </c>
      <c r="P178">
        <v>393372</v>
      </c>
      <c r="Q178" t="s">
        <v>1296</v>
      </c>
      <c r="R178">
        <v>5.3999999999999998E-5</v>
      </c>
      <c r="S178" t="s">
        <v>1298</v>
      </c>
    </row>
    <row r="179" spans="1:19" x14ac:dyDescent="0.3">
      <c r="A179" s="151" t="s">
        <v>1299</v>
      </c>
      <c r="B179" s="85" t="s">
        <v>1300</v>
      </c>
      <c r="C179" s="85" t="s">
        <v>1301</v>
      </c>
      <c r="D179" s="85" t="s">
        <v>1291</v>
      </c>
      <c r="E179" s="152" t="s">
        <v>1302</v>
      </c>
      <c r="F179" s="153" t="s">
        <v>1238</v>
      </c>
      <c r="N179">
        <v>178</v>
      </c>
      <c r="O179" t="s">
        <v>1300</v>
      </c>
      <c r="P179">
        <v>386486</v>
      </c>
      <c r="Q179" t="s">
        <v>1291</v>
      </c>
      <c r="R179">
        <v>5.3000000000000001E-5</v>
      </c>
      <c r="S179" t="s">
        <v>1238</v>
      </c>
    </row>
    <row r="180" spans="1:19" x14ac:dyDescent="0.3">
      <c r="A180" s="151" t="s">
        <v>1303</v>
      </c>
      <c r="B180" s="85" t="s">
        <v>1304</v>
      </c>
      <c r="C180" s="85" t="s">
        <v>1305</v>
      </c>
      <c r="D180" s="85" t="s">
        <v>681</v>
      </c>
      <c r="E180" s="152" t="s">
        <v>1306</v>
      </c>
      <c r="F180" s="153" t="s">
        <v>643</v>
      </c>
      <c r="N180">
        <v>179</v>
      </c>
      <c r="O180" t="s">
        <v>1304</v>
      </c>
      <c r="P180">
        <v>368390</v>
      </c>
      <c r="Q180" t="s">
        <v>681</v>
      </c>
      <c r="R180">
        <v>5.1E-5</v>
      </c>
      <c r="S180" t="s">
        <v>643</v>
      </c>
    </row>
    <row r="181" spans="1:19" x14ac:dyDescent="0.3">
      <c r="A181" s="151" t="s">
        <v>1307</v>
      </c>
      <c r="B181" s="85" t="s">
        <v>1308</v>
      </c>
      <c r="C181" s="85" t="s">
        <v>1309</v>
      </c>
      <c r="D181" s="85" t="s">
        <v>681</v>
      </c>
      <c r="E181" s="152" t="s">
        <v>1310</v>
      </c>
      <c r="F181" s="153" t="s">
        <v>601</v>
      </c>
      <c r="N181">
        <v>180</v>
      </c>
      <c r="O181" t="s">
        <v>1308</v>
      </c>
      <c r="P181">
        <v>349728</v>
      </c>
      <c r="Q181" t="s">
        <v>681</v>
      </c>
      <c r="R181">
        <v>4.8000000000000001E-5</v>
      </c>
      <c r="S181" t="s">
        <v>601</v>
      </c>
    </row>
    <row r="182" spans="1:19" x14ac:dyDescent="0.3">
      <c r="A182" s="151" t="s">
        <v>1311</v>
      </c>
      <c r="B182" s="85" t="s">
        <v>1312</v>
      </c>
      <c r="C182" s="85" t="s">
        <v>1313</v>
      </c>
      <c r="D182" s="85" t="s">
        <v>1314</v>
      </c>
      <c r="E182" s="152" t="s">
        <v>1315</v>
      </c>
      <c r="F182" s="153" t="s">
        <v>697</v>
      </c>
      <c r="N182">
        <v>181</v>
      </c>
      <c r="O182" t="s">
        <v>1312</v>
      </c>
      <c r="P182">
        <v>341256</v>
      </c>
      <c r="Q182" t="s">
        <v>1314</v>
      </c>
      <c r="R182">
        <v>4.6999999999999997E-5</v>
      </c>
      <c r="S182" t="s">
        <v>697</v>
      </c>
    </row>
    <row r="183" spans="1:19" x14ac:dyDescent="0.3">
      <c r="A183" s="151" t="s">
        <v>1316</v>
      </c>
      <c r="B183" s="85" t="s">
        <v>1317</v>
      </c>
      <c r="C183" s="85" t="s">
        <v>1318</v>
      </c>
      <c r="D183" s="85" t="s">
        <v>663</v>
      </c>
      <c r="E183" s="152" t="s">
        <v>1319</v>
      </c>
      <c r="F183" s="153" t="s">
        <v>930</v>
      </c>
      <c r="N183">
        <v>182</v>
      </c>
      <c r="O183" t="s">
        <v>1317</v>
      </c>
      <c r="P183">
        <v>329040</v>
      </c>
      <c r="Q183" t="s">
        <v>663</v>
      </c>
      <c r="R183">
        <v>4.6E-5</v>
      </c>
      <c r="S183" t="s">
        <v>930</v>
      </c>
    </row>
    <row r="184" spans="1:19" x14ac:dyDescent="0.3">
      <c r="A184" s="151" t="s">
        <v>1320</v>
      </c>
      <c r="B184" s="85" t="s">
        <v>1321</v>
      </c>
      <c r="C184" s="85" t="s">
        <v>1322</v>
      </c>
      <c r="D184" s="85" t="s">
        <v>1323</v>
      </c>
      <c r="E184" s="152" t="s">
        <v>1324</v>
      </c>
      <c r="F184" s="153" t="s">
        <v>1325</v>
      </c>
      <c r="N184">
        <v>183</v>
      </c>
      <c r="O184" t="s">
        <v>1321</v>
      </c>
      <c r="P184">
        <v>294906</v>
      </c>
      <c r="Q184" t="s">
        <v>1323</v>
      </c>
      <c r="R184">
        <v>4.0000000000000003E-5</v>
      </c>
      <c r="S184" t="s">
        <v>1325</v>
      </c>
    </row>
    <row r="185" spans="1:19" x14ac:dyDescent="0.3">
      <c r="A185" s="151" t="s">
        <v>1326</v>
      </c>
      <c r="B185" s="85" t="s">
        <v>1327</v>
      </c>
      <c r="C185" s="85" t="s">
        <v>1328</v>
      </c>
      <c r="D185" s="85" t="s">
        <v>681</v>
      </c>
      <c r="E185" s="152" t="s">
        <v>1329</v>
      </c>
      <c r="F185" s="153" t="s">
        <v>601</v>
      </c>
      <c r="N185">
        <v>184</v>
      </c>
      <c r="O185" t="s">
        <v>1327</v>
      </c>
      <c r="P185">
        <v>285000</v>
      </c>
      <c r="Q185" t="s">
        <v>681</v>
      </c>
      <c r="R185">
        <v>3.8999999999999999E-5</v>
      </c>
      <c r="S185" t="s">
        <v>601</v>
      </c>
    </row>
    <row r="186" spans="1:19" x14ac:dyDescent="0.3">
      <c r="A186" s="151" t="s">
        <v>1330</v>
      </c>
      <c r="B186" s="85" t="s">
        <v>1331</v>
      </c>
      <c r="C186" s="85" t="s">
        <v>1332</v>
      </c>
      <c r="D186" s="85" t="s">
        <v>1333</v>
      </c>
      <c r="E186" s="152" t="s">
        <v>1334</v>
      </c>
      <c r="F186" s="153" t="s">
        <v>697</v>
      </c>
      <c r="N186">
        <v>185</v>
      </c>
      <c r="O186" t="s">
        <v>1331</v>
      </c>
      <c r="P186">
        <v>268767</v>
      </c>
      <c r="Q186" t="s">
        <v>1333</v>
      </c>
      <c r="R186">
        <v>3.6999999999999998E-5</v>
      </c>
      <c r="S186" t="s">
        <v>697</v>
      </c>
    </row>
    <row r="187" spans="1:19" x14ac:dyDescent="0.3">
      <c r="A187" s="151" t="s">
        <v>1335</v>
      </c>
      <c r="B187" s="85" t="s">
        <v>1336</v>
      </c>
      <c r="C187" s="85" t="s">
        <v>1337</v>
      </c>
      <c r="D187" s="85" t="s">
        <v>1338</v>
      </c>
      <c r="E187" s="152" t="s">
        <v>1334</v>
      </c>
      <c r="F187" s="153" t="s">
        <v>1065</v>
      </c>
      <c r="N187">
        <v>186</v>
      </c>
      <c r="O187" t="s">
        <v>1336</v>
      </c>
      <c r="P187">
        <v>268270</v>
      </c>
      <c r="Q187" t="s">
        <v>1338</v>
      </c>
      <c r="R187">
        <v>3.6999999999999998E-5</v>
      </c>
      <c r="S187" t="s">
        <v>1065</v>
      </c>
    </row>
    <row r="188" spans="1:19" x14ac:dyDescent="0.3">
      <c r="A188" s="151" t="s">
        <v>1339</v>
      </c>
      <c r="B188" s="85" t="s">
        <v>1340</v>
      </c>
      <c r="C188" s="85" t="s">
        <v>1341</v>
      </c>
      <c r="D188" s="85" t="s">
        <v>681</v>
      </c>
      <c r="E188" s="152" t="s">
        <v>1334</v>
      </c>
      <c r="F188" s="153" t="s">
        <v>643</v>
      </c>
      <c r="N188">
        <v>187</v>
      </c>
      <c r="O188" t="s">
        <v>1340</v>
      </c>
      <c r="P188">
        <v>264652</v>
      </c>
      <c r="Q188" t="s">
        <v>681</v>
      </c>
      <c r="R188">
        <v>3.6999999999999998E-5</v>
      </c>
      <c r="S188" t="s">
        <v>643</v>
      </c>
    </row>
    <row r="189" spans="1:19" x14ac:dyDescent="0.3">
      <c r="A189" s="151" t="s">
        <v>1342</v>
      </c>
      <c r="B189" s="85" t="s">
        <v>1343</v>
      </c>
      <c r="C189" s="85" t="s">
        <v>1344</v>
      </c>
      <c r="D189" s="85" t="s">
        <v>1345</v>
      </c>
      <c r="E189" s="152" t="s">
        <v>1346</v>
      </c>
      <c r="F189" s="153" t="s">
        <v>1325</v>
      </c>
      <c r="N189">
        <v>188</v>
      </c>
      <c r="O189" t="s">
        <v>1343</v>
      </c>
      <c r="P189">
        <v>240705</v>
      </c>
      <c r="Q189" t="s">
        <v>1345</v>
      </c>
      <c r="R189">
        <v>3.3000000000000003E-5</v>
      </c>
      <c r="S189" t="s">
        <v>1325</v>
      </c>
    </row>
    <row r="190" spans="1:19" x14ac:dyDescent="0.3">
      <c r="A190" s="151" t="s">
        <v>1347</v>
      </c>
      <c r="B190" s="85" t="s">
        <v>1348</v>
      </c>
      <c r="C190" s="85" t="s">
        <v>1349</v>
      </c>
      <c r="D190" s="85" t="s">
        <v>1350</v>
      </c>
      <c r="E190" s="152" t="s">
        <v>1346</v>
      </c>
      <c r="F190" s="153" t="s">
        <v>643</v>
      </c>
      <c r="N190">
        <v>189</v>
      </c>
      <c r="O190" t="s">
        <v>1348</v>
      </c>
      <c r="P190">
        <v>239648</v>
      </c>
      <c r="Q190" t="s">
        <v>1350</v>
      </c>
      <c r="R190">
        <v>3.3000000000000003E-5</v>
      </c>
      <c r="S190" t="s">
        <v>643</v>
      </c>
    </row>
    <row r="191" spans="1:19" x14ac:dyDescent="0.3">
      <c r="A191" s="151" t="s">
        <v>1351</v>
      </c>
      <c r="B191" s="85" t="s">
        <v>1352</v>
      </c>
      <c r="C191" s="85" t="s">
        <v>1353</v>
      </c>
      <c r="D191" s="85" t="s">
        <v>1354</v>
      </c>
      <c r="E191" s="152" t="s">
        <v>1355</v>
      </c>
      <c r="F191" s="153" t="s">
        <v>1356</v>
      </c>
      <c r="N191">
        <v>190</v>
      </c>
      <c r="O191" t="s">
        <v>1352</v>
      </c>
      <c r="P191">
        <v>212645</v>
      </c>
      <c r="Q191" t="s">
        <v>1354</v>
      </c>
      <c r="R191">
        <v>2.9E-5</v>
      </c>
      <c r="S191" t="s">
        <v>1356</v>
      </c>
    </row>
    <row r="192" spans="1:19" x14ac:dyDescent="0.3">
      <c r="A192" s="151" t="s">
        <v>1357</v>
      </c>
      <c r="B192" s="85" t="s">
        <v>1358</v>
      </c>
      <c r="C192" s="85" t="s">
        <v>1359</v>
      </c>
      <c r="D192" s="85" t="s">
        <v>1360</v>
      </c>
      <c r="E192" s="152" t="s">
        <v>1361</v>
      </c>
      <c r="F192" s="153" t="s">
        <v>1165</v>
      </c>
      <c r="N192">
        <v>191</v>
      </c>
      <c r="O192" t="s">
        <v>1358</v>
      </c>
      <c r="P192">
        <v>187820</v>
      </c>
      <c r="Q192" t="s">
        <v>1360</v>
      </c>
      <c r="R192">
        <v>2.5999999999999998E-5</v>
      </c>
      <c r="S192" t="s">
        <v>1165</v>
      </c>
    </row>
    <row r="193" spans="1:19" x14ac:dyDescent="0.3">
      <c r="A193" s="151" t="s">
        <v>1362</v>
      </c>
      <c r="B193" s="85" t="s">
        <v>1363</v>
      </c>
      <c r="C193" s="85" t="s">
        <v>1364</v>
      </c>
      <c r="D193" s="85" t="s">
        <v>1365</v>
      </c>
      <c r="E193" s="152" t="s">
        <v>1361</v>
      </c>
      <c r="F193" s="153" t="s">
        <v>1356</v>
      </c>
      <c r="N193">
        <v>192</v>
      </c>
      <c r="O193" t="s">
        <v>1363</v>
      </c>
      <c r="P193">
        <v>187356</v>
      </c>
      <c r="Q193" t="s">
        <v>1365</v>
      </c>
      <c r="R193">
        <v>2.5999999999999998E-5</v>
      </c>
      <c r="S193" t="s">
        <v>1356</v>
      </c>
    </row>
    <row r="194" spans="1:19" x14ac:dyDescent="0.3">
      <c r="A194" s="151" t="s">
        <v>1366</v>
      </c>
      <c r="B194" s="85" t="s">
        <v>1367</v>
      </c>
      <c r="C194" s="85" t="s">
        <v>1368</v>
      </c>
      <c r="D194" s="85" t="s">
        <v>599</v>
      </c>
      <c r="E194" s="152" t="s">
        <v>1361</v>
      </c>
      <c r="F194" s="153" t="s">
        <v>614</v>
      </c>
      <c r="N194">
        <v>193</v>
      </c>
      <c r="O194" t="s">
        <v>1367</v>
      </c>
      <c r="P194">
        <v>185000</v>
      </c>
      <c r="Q194" t="s">
        <v>599</v>
      </c>
      <c r="R194">
        <v>2.5999999999999998E-5</v>
      </c>
      <c r="S194" t="s">
        <v>614</v>
      </c>
    </row>
    <row r="195" spans="1:19" x14ac:dyDescent="0.3">
      <c r="A195" s="151" t="s">
        <v>1369</v>
      </c>
      <c r="B195" s="85" t="s">
        <v>1370</v>
      </c>
      <c r="C195" s="85" t="s">
        <v>1371</v>
      </c>
      <c r="D195" s="85" t="s">
        <v>1372</v>
      </c>
      <c r="E195" s="152" t="s">
        <v>1373</v>
      </c>
      <c r="F195" s="153" t="s">
        <v>1374</v>
      </c>
      <c r="N195">
        <v>194</v>
      </c>
      <c r="O195" t="s">
        <v>1370</v>
      </c>
      <c r="P195">
        <v>159358</v>
      </c>
      <c r="Q195" t="s">
        <v>1372</v>
      </c>
      <c r="R195">
        <v>2.1999999999999999E-5</v>
      </c>
      <c r="S195" t="s">
        <v>1374</v>
      </c>
    </row>
    <row r="196" spans="1:19" x14ac:dyDescent="0.3">
      <c r="A196" s="151" t="s">
        <v>1375</v>
      </c>
      <c r="B196" s="85" t="s">
        <v>1376</v>
      </c>
      <c r="C196" s="85" t="s">
        <v>1377</v>
      </c>
      <c r="D196" s="85" t="s">
        <v>774</v>
      </c>
      <c r="E196" s="152" t="s">
        <v>1378</v>
      </c>
      <c r="F196" s="153" t="s">
        <v>643</v>
      </c>
      <c r="N196">
        <v>195</v>
      </c>
      <c r="O196" t="s">
        <v>1376</v>
      </c>
      <c r="P196">
        <v>154843</v>
      </c>
      <c r="Q196" t="s">
        <v>774</v>
      </c>
      <c r="R196">
        <v>2.0999999999999999E-5</v>
      </c>
      <c r="S196" t="s">
        <v>643</v>
      </c>
    </row>
    <row r="197" spans="1:19" x14ac:dyDescent="0.3">
      <c r="A197" s="151" t="s">
        <v>1379</v>
      </c>
      <c r="B197" s="85" t="s">
        <v>1380</v>
      </c>
      <c r="C197" s="85" t="s">
        <v>1381</v>
      </c>
      <c r="D197" s="85" t="s">
        <v>599</v>
      </c>
      <c r="E197" s="152" t="s">
        <v>1382</v>
      </c>
      <c r="F197" s="153" t="s">
        <v>614</v>
      </c>
      <c r="N197">
        <v>196</v>
      </c>
      <c r="O197" t="s">
        <v>1380</v>
      </c>
      <c r="P197">
        <v>109000</v>
      </c>
      <c r="Q197" t="s">
        <v>599</v>
      </c>
      <c r="R197">
        <v>1.5E-5</v>
      </c>
      <c r="S197" t="s">
        <v>614</v>
      </c>
    </row>
    <row r="198" spans="1:19" x14ac:dyDescent="0.3">
      <c r="A198" s="151" t="s">
        <v>1383</v>
      </c>
      <c r="B198" s="85" t="s">
        <v>1384</v>
      </c>
      <c r="C198" s="85" t="s">
        <v>1385</v>
      </c>
      <c r="D198" s="85" t="s">
        <v>1386</v>
      </c>
      <c r="E198" s="152" t="s">
        <v>1382</v>
      </c>
      <c r="F198" s="153" t="s">
        <v>930</v>
      </c>
      <c r="N198">
        <v>197</v>
      </c>
      <c r="O198" t="s">
        <v>1384</v>
      </c>
      <c r="P198">
        <v>107394</v>
      </c>
      <c r="Q198" t="s">
        <v>1386</v>
      </c>
      <c r="R198">
        <v>1.5E-5</v>
      </c>
      <c r="S198" t="s">
        <v>930</v>
      </c>
    </row>
    <row r="199" spans="1:19" x14ac:dyDescent="0.3">
      <c r="A199" s="151" t="s">
        <v>1387</v>
      </c>
      <c r="B199" s="85" t="s">
        <v>1388</v>
      </c>
      <c r="C199" s="85" t="s">
        <v>1389</v>
      </c>
      <c r="D199" s="85" t="s">
        <v>681</v>
      </c>
      <c r="E199" s="152" t="s">
        <v>1382</v>
      </c>
      <c r="F199" s="153" t="s">
        <v>643</v>
      </c>
      <c r="N199">
        <v>198</v>
      </c>
      <c r="O199" t="s">
        <v>1388</v>
      </c>
      <c r="P199">
        <v>106461</v>
      </c>
      <c r="Q199" t="s">
        <v>681</v>
      </c>
      <c r="R199">
        <v>1.5E-5</v>
      </c>
      <c r="S199" t="s">
        <v>643</v>
      </c>
    </row>
    <row r="200" spans="1:19" x14ac:dyDescent="0.3">
      <c r="A200" s="151" t="s">
        <v>1390</v>
      </c>
      <c r="B200" s="85" t="s">
        <v>1391</v>
      </c>
      <c r="C200" s="85" t="s">
        <v>1392</v>
      </c>
      <c r="D200" s="85" t="s">
        <v>1372</v>
      </c>
      <c r="E200" s="152" t="s">
        <v>1382</v>
      </c>
      <c r="F200" s="153" t="s">
        <v>1374</v>
      </c>
      <c r="N200">
        <v>199</v>
      </c>
      <c r="O200" t="s">
        <v>1391</v>
      </c>
      <c r="P200">
        <v>106405</v>
      </c>
      <c r="Q200" t="s">
        <v>1372</v>
      </c>
      <c r="R200">
        <v>1.5E-5</v>
      </c>
      <c r="S200" t="s">
        <v>1374</v>
      </c>
    </row>
    <row r="201" spans="1:19" x14ac:dyDescent="0.3">
      <c r="A201" s="151" t="s">
        <v>1393</v>
      </c>
      <c r="B201" s="85" t="s">
        <v>1394</v>
      </c>
      <c r="C201" s="85" t="s">
        <v>1395</v>
      </c>
      <c r="D201" s="85" t="s">
        <v>1396</v>
      </c>
      <c r="E201" s="152" t="s">
        <v>1397</v>
      </c>
      <c r="F201" s="153" t="s">
        <v>1206</v>
      </c>
      <c r="N201">
        <v>200</v>
      </c>
      <c r="O201" t="s">
        <v>1394</v>
      </c>
      <c r="P201">
        <v>103328</v>
      </c>
      <c r="Q201" t="s">
        <v>1396</v>
      </c>
      <c r="R201">
        <v>1.4E-5</v>
      </c>
      <c r="S201" t="s">
        <v>1206</v>
      </c>
    </row>
    <row r="202" spans="1:19" x14ac:dyDescent="0.3">
      <c r="A202" s="151" t="s">
        <v>1398</v>
      </c>
      <c r="B202" s="85" t="s">
        <v>1399</v>
      </c>
      <c r="C202" s="85" t="s">
        <v>1400</v>
      </c>
      <c r="D202" s="85" t="s">
        <v>1401</v>
      </c>
      <c r="E202" s="152" t="s">
        <v>1397</v>
      </c>
      <c r="F202" s="153" t="s">
        <v>1206</v>
      </c>
      <c r="N202">
        <v>201</v>
      </c>
      <c r="O202" t="s">
        <v>1399</v>
      </c>
      <c r="P202">
        <v>103252</v>
      </c>
      <c r="Q202" t="s">
        <v>1401</v>
      </c>
      <c r="R202">
        <v>1.4E-5</v>
      </c>
      <c r="S202" t="s">
        <v>1206</v>
      </c>
    </row>
    <row r="203" spans="1:19" x14ac:dyDescent="0.3">
      <c r="A203" s="151" t="s">
        <v>1402</v>
      </c>
      <c r="B203" s="85" t="s">
        <v>1403</v>
      </c>
      <c r="C203" s="85" t="s">
        <v>1404</v>
      </c>
      <c r="D203" s="85" t="s">
        <v>681</v>
      </c>
      <c r="E203" s="152" t="s">
        <v>1397</v>
      </c>
      <c r="F203" s="153" t="s">
        <v>643</v>
      </c>
      <c r="N203">
        <v>202</v>
      </c>
      <c r="O203" t="s">
        <v>1403</v>
      </c>
      <c r="P203">
        <v>101351</v>
      </c>
      <c r="Q203" t="s">
        <v>681</v>
      </c>
      <c r="R203">
        <v>1.4E-5</v>
      </c>
      <c r="S203" t="s">
        <v>643</v>
      </c>
    </row>
    <row r="204" spans="1:19" x14ac:dyDescent="0.3">
      <c r="A204" s="151" t="s">
        <v>1405</v>
      </c>
      <c r="B204" s="85" t="s">
        <v>1406</v>
      </c>
      <c r="C204" s="85" t="s">
        <v>1407</v>
      </c>
      <c r="D204" s="85" t="s">
        <v>1408</v>
      </c>
      <c r="E204" s="152" t="s">
        <v>1397</v>
      </c>
      <c r="F204" s="153" t="s">
        <v>643</v>
      </c>
      <c r="N204">
        <v>203</v>
      </c>
      <c r="O204" t="s">
        <v>1406</v>
      </c>
      <c r="P204">
        <v>99000</v>
      </c>
      <c r="Q204" t="s">
        <v>1408</v>
      </c>
      <c r="R204">
        <v>1.4E-5</v>
      </c>
      <c r="S204" t="s">
        <v>643</v>
      </c>
    </row>
    <row r="205" spans="1:19" x14ac:dyDescent="0.3">
      <c r="A205" s="151" t="s">
        <v>1409</v>
      </c>
      <c r="B205" s="85" t="s">
        <v>1410</v>
      </c>
      <c r="C205" s="85" t="s">
        <v>1411</v>
      </c>
      <c r="D205" s="85" t="s">
        <v>681</v>
      </c>
      <c r="E205" s="152" t="s">
        <v>1412</v>
      </c>
      <c r="F205" s="153" t="s">
        <v>643</v>
      </c>
      <c r="N205">
        <v>204</v>
      </c>
      <c r="O205" t="s">
        <v>1410</v>
      </c>
      <c r="P205">
        <v>89949</v>
      </c>
      <c r="Q205" t="s">
        <v>681</v>
      </c>
      <c r="R205">
        <v>1.2E-5</v>
      </c>
      <c r="S205" t="s">
        <v>643</v>
      </c>
    </row>
    <row r="206" spans="1:19" x14ac:dyDescent="0.3">
      <c r="A206" s="151" t="s">
        <v>1413</v>
      </c>
      <c r="B206" s="85" t="s">
        <v>1414</v>
      </c>
      <c r="C206" s="85" t="s">
        <v>1415</v>
      </c>
      <c r="D206" s="85" t="s">
        <v>1416</v>
      </c>
      <c r="E206" s="152" t="s">
        <v>1412</v>
      </c>
      <c r="F206" s="153" t="s">
        <v>1298</v>
      </c>
      <c r="N206">
        <v>205</v>
      </c>
      <c r="O206" t="s">
        <v>1414</v>
      </c>
      <c r="P206">
        <v>86295</v>
      </c>
      <c r="Q206" t="s">
        <v>1416</v>
      </c>
      <c r="R206">
        <v>1.2E-5</v>
      </c>
      <c r="S206" t="s">
        <v>1298</v>
      </c>
    </row>
    <row r="207" spans="1:19" x14ac:dyDescent="0.3">
      <c r="A207" s="151" t="s">
        <v>1417</v>
      </c>
      <c r="B207" s="85" t="s">
        <v>1418</v>
      </c>
      <c r="C207" s="85" t="s">
        <v>1419</v>
      </c>
      <c r="D207" s="85" t="s">
        <v>1420</v>
      </c>
      <c r="E207" s="152" t="s">
        <v>1412</v>
      </c>
      <c r="F207" s="153" t="s">
        <v>1206</v>
      </c>
      <c r="N207">
        <v>206</v>
      </c>
      <c r="O207" t="s">
        <v>1418</v>
      </c>
      <c r="P207">
        <v>84497</v>
      </c>
      <c r="Q207" t="s">
        <v>1420</v>
      </c>
      <c r="R207">
        <v>1.2E-5</v>
      </c>
      <c r="S207" t="s">
        <v>1206</v>
      </c>
    </row>
    <row r="208" spans="1:19" x14ac:dyDescent="0.3">
      <c r="A208" s="151" t="s">
        <v>1421</v>
      </c>
      <c r="B208" s="85" t="s">
        <v>1422</v>
      </c>
      <c r="C208" s="85" t="s">
        <v>1423</v>
      </c>
      <c r="D208" s="85" t="s">
        <v>641</v>
      </c>
      <c r="E208" s="152" t="s">
        <v>1424</v>
      </c>
      <c r="F208" s="153" t="s">
        <v>643</v>
      </c>
      <c r="N208">
        <v>207</v>
      </c>
      <c r="O208" t="s">
        <v>1422</v>
      </c>
      <c r="P208">
        <v>76949</v>
      </c>
      <c r="Q208" t="s">
        <v>641</v>
      </c>
      <c r="R208">
        <v>1.1E-5</v>
      </c>
      <c r="S208" t="s">
        <v>643</v>
      </c>
    </row>
    <row r="209" spans="1:19" x14ac:dyDescent="0.3">
      <c r="A209" s="151" t="s">
        <v>1425</v>
      </c>
      <c r="B209" s="85" t="s">
        <v>1426</v>
      </c>
      <c r="C209" s="85" t="s">
        <v>1427</v>
      </c>
      <c r="D209" s="85" t="s">
        <v>1428</v>
      </c>
      <c r="E209" s="152" t="s">
        <v>1429</v>
      </c>
      <c r="F209" s="153" t="s">
        <v>1298</v>
      </c>
      <c r="N209">
        <v>208</v>
      </c>
      <c r="O209" t="s">
        <v>1426</v>
      </c>
      <c r="P209">
        <v>71293</v>
      </c>
      <c r="Q209" t="s">
        <v>1428</v>
      </c>
      <c r="R209">
        <v>9.9000000000000001E-6</v>
      </c>
      <c r="S209" t="s">
        <v>1298</v>
      </c>
    </row>
    <row r="210" spans="1:19" x14ac:dyDescent="0.3">
      <c r="A210" s="151" t="s">
        <v>1430</v>
      </c>
      <c r="B210" s="85" t="s">
        <v>1431</v>
      </c>
      <c r="C210" s="85" t="s">
        <v>1432</v>
      </c>
      <c r="D210" s="85" t="s">
        <v>1433</v>
      </c>
      <c r="E210" s="152" t="s">
        <v>1434</v>
      </c>
      <c r="F210" s="153" t="s">
        <v>1374</v>
      </c>
      <c r="N210">
        <v>209</v>
      </c>
      <c r="O210" t="s">
        <v>1431</v>
      </c>
      <c r="P210">
        <v>64237</v>
      </c>
      <c r="Q210" t="s">
        <v>1433</v>
      </c>
      <c r="R210">
        <v>8.8999999999999995E-6</v>
      </c>
      <c r="S210" t="s">
        <v>1374</v>
      </c>
    </row>
    <row r="211" spans="1:19" x14ac:dyDescent="0.3">
      <c r="A211" s="151" t="s">
        <v>1435</v>
      </c>
      <c r="B211" s="85" t="s">
        <v>1436</v>
      </c>
      <c r="C211" s="85" t="s">
        <v>1437</v>
      </c>
      <c r="D211" s="85" t="s">
        <v>1438</v>
      </c>
      <c r="E211" s="152" t="s">
        <v>1439</v>
      </c>
      <c r="F211" s="153" t="s">
        <v>643</v>
      </c>
      <c r="N211">
        <v>210</v>
      </c>
      <c r="O211" t="s">
        <v>1436</v>
      </c>
      <c r="P211">
        <v>63085</v>
      </c>
      <c r="Q211" t="s">
        <v>1438</v>
      </c>
      <c r="R211">
        <v>8.6999999999999997E-6</v>
      </c>
      <c r="S211" t="s">
        <v>643</v>
      </c>
    </row>
    <row r="212" spans="1:19" x14ac:dyDescent="0.3">
      <c r="A212" s="151" t="s">
        <v>1440</v>
      </c>
      <c r="B212" s="85" t="s">
        <v>1441</v>
      </c>
      <c r="C212" s="85" t="s">
        <v>1442</v>
      </c>
      <c r="D212" s="85" t="s">
        <v>681</v>
      </c>
      <c r="E212" s="152" t="s">
        <v>1443</v>
      </c>
      <c r="F212" s="153" t="s">
        <v>643</v>
      </c>
      <c r="N212">
        <v>211</v>
      </c>
      <c r="O212" t="s">
        <v>1441</v>
      </c>
      <c r="P212">
        <v>56086</v>
      </c>
      <c r="Q212" t="s">
        <v>681</v>
      </c>
      <c r="R212">
        <v>7.7999999999999999E-6</v>
      </c>
      <c r="S212" t="s">
        <v>643</v>
      </c>
    </row>
    <row r="213" spans="1:19" x14ac:dyDescent="0.3">
      <c r="A213" s="151" t="s">
        <v>1444</v>
      </c>
      <c r="B213" s="85" t="s">
        <v>1445</v>
      </c>
      <c r="C213" s="85" t="s">
        <v>1446</v>
      </c>
      <c r="D213" s="85" t="s">
        <v>621</v>
      </c>
      <c r="E213" s="152" t="s">
        <v>1447</v>
      </c>
      <c r="F213" s="153" t="s">
        <v>643</v>
      </c>
      <c r="N213">
        <v>212</v>
      </c>
      <c r="O213" t="s">
        <v>1445</v>
      </c>
      <c r="P213">
        <v>55984</v>
      </c>
      <c r="Q213" t="s">
        <v>621</v>
      </c>
      <c r="R213">
        <v>7.7000000000000008E-6</v>
      </c>
      <c r="S213" t="s">
        <v>643</v>
      </c>
    </row>
    <row r="214" spans="1:19" x14ac:dyDescent="0.3">
      <c r="A214" s="151" t="s">
        <v>1448</v>
      </c>
      <c r="B214" s="85" t="s">
        <v>1449</v>
      </c>
      <c r="C214" s="85" t="s">
        <v>1450</v>
      </c>
      <c r="D214" s="85" t="s">
        <v>1030</v>
      </c>
      <c r="E214" s="152" t="s">
        <v>1447</v>
      </c>
      <c r="F214" s="153" t="s">
        <v>601</v>
      </c>
      <c r="N214">
        <v>213</v>
      </c>
      <c r="O214" t="s">
        <v>1449</v>
      </c>
      <c r="P214">
        <v>55691</v>
      </c>
      <c r="Q214" t="s">
        <v>1030</v>
      </c>
      <c r="R214">
        <v>7.7000000000000008E-6</v>
      </c>
      <c r="S214" t="s">
        <v>601</v>
      </c>
    </row>
    <row r="215" spans="1:19" x14ac:dyDescent="0.3">
      <c r="A215" s="151" t="s">
        <v>1451</v>
      </c>
      <c r="B215" s="85" t="s">
        <v>1452</v>
      </c>
      <c r="C215" s="85" t="s">
        <v>1453</v>
      </c>
      <c r="D215" s="85" t="s">
        <v>1372</v>
      </c>
      <c r="E215" s="152" t="s">
        <v>1447</v>
      </c>
      <c r="F215" s="153" t="s">
        <v>1374</v>
      </c>
      <c r="N215">
        <v>214</v>
      </c>
      <c r="O215" t="s">
        <v>1452</v>
      </c>
      <c r="P215">
        <v>55519</v>
      </c>
      <c r="Q215" t="s">
        <v>1372</v>
      </c>
      <c r="R215">
        <v>7.7000000000000008E-6</v>
      </c>
      <c r="S215" t="s">
        <v>1374</v>
      </c>
    </row>
    <row r="216" spans="1:19" x14ac:dyDescent="0.3">
      <c r="A216" s="151" t="s">
        <v>1454</v>
      </c>
      <c r="B216" s="85" t="s">
        <v>1455</v>
      </c>
      <c r="C216" s="85" t="s">
        <v>1456</v>
      </c>
      <c r="D216" s="85" t="s">
        <v>599</v>
      </c>
      <c r="E216" s="152" t="s">
        <v>1457</v>
      </c>
      <c r="F216" s="153" t="s">
        <v>614</v>
      </c>
      <c r="N216">
        <v>215</v>
      </c>
      <c r="O216" t="s">
        <v>1455</v>
      </c>
      <c r="P216">
        <v>55000</v>
      </c>
      <c r="Q216" t="s">
        <v>599</v>
      </c>
      <c r="R216">
        <v>7.6000000000000001E-6</v>
      </c>
      <c r="S216" t="s">
        <v>614</v>
      </c>
    </row>
    <row r="217" spans="1:19" x14ac:dyDescent="0.3">
      <c r="A217" s="151" t="s">
        <v>1458</v>
      </c>
      <c r="B217" s="85" t="s">
        <v>1459</v>
      </c>
      <c r="C217" s="85" t="s">
        <v>1460</v>
      </c>
      <c r="D217" s="85" t="s">
        <v>1372</v>
      </c>
      <c r="E217" s="152" t="s">
        <v>1461</v>
      </c>
      <c r="F217" s="153" t="s">
        <v>1374</v>
      </c>
      <c r="N217">
        <v>216</v>
      </c>
      <c r="O217" t="s">
        <v>1459</v>
      </c>
      <c r="P217">
        <v>53883</v>
      </c>
      <c r="Q217" t="s">
        <v>1372</v>
      </c>
      <c r="R217">
        <v>7.5000000000000002E-6</v>
      </c>
      <c r="S217" t="s">
        <v>1374</v>
      </c>
    </row>
    <row r="218" spans="1:19" x14ac:dyDescent="0.3">
      <c r="A218" s="151" t="s">
        <v>1462</v>
      </c>
      <c r="B218" s="85" t="s">
        <v>1463</v>
      </c>
      <c r="C218" s="85" t="s">
        <v>1464</v>
      </c>
      <c r="D218" s="85" t="s">
        <v>1465</v>
      </c>
      <c r="E218" s="152" t="s">
        <v>1466</v>
      </c>
      <c r="F218" s="153" t="s">
        <v>1467</v>
      </c>
      <c r="N218">
        <v>217</v>
      </c>
      <c r="O218" t="s">
        <v>1463</v>
      </c>
      <c r="P218">
        <v>51547</v>
      </c>
      <c r="Q218" t="s">
        <v>1465</v>
      </c>
      <c r="R218">
        <v>7.0999999999999998E-6</v>
      </c>
      <c r="S218" t="s">
        <v>1467</v>
      </c>
    </row>
    <row r="219" spans="1:19" x14ac:dyDescent="0.3">
      <c r="A219" s="151" t="s">
        <v>1468</v>
      </c>
      <c r="B219" s="85" t="s">
        <v>1469</v>
      </c>
      <c r="C219" s="85" t="s">
        <v>1470</v>
      </c>
      <c r="D219" s="85" t="s">
        <v>1471</v>
      </c>
      <c r="E219" s="152" t="s">
        <v>1472</v>
      </c>
      <c r="F219" s="153" t="s">
        <v>628</v>
      </c>
      <c r="N219">
        <v>218</v>
      </c>
      <c r="O219" t="s">
        <v>1469</v>
      </c>
      <c r="P219">
        <v>48679</v>
      </c>
      <c r="Q219" t="s">
        <v>1471</v>
      </c>
      <c r="R219">
        <v>6.7000000000000002E-6</v>
      </c>
      <c r="S219" t="s">
        <v>628</v>
      </c>
    </row>
    <row r="220" spans="1:19" x14ac:dyDescent="0.3">
      <c r="A220" s="151" t="s">
        <v>1473</v>
      </c>
      <c r="B220" s="85" t="s">
        <v>1474</v>
      </c>
      <c r="C220" s="85" t="s">
        <v>1475</v>
      </c>
      <c r="D220" s="85" t="s">
        <v>1476</v>
      </c>
      <c r="E220" s="152" t="s">
        <v>1477</v>
      </c>
      <c r="F220" s="153" t="s">
        <v>601</v>
      </c>
      <c r="N220">
        <v>219</v>
      </c>
      <c r="O220" t="s">
        <v>1474</v>
      </c>
      <c r="P220">
        <v>37429</v>
      </c>
      <c r="Q220" t="s">
        <v>1476</v>
      </c>
      <c r="R220">
        <v>5.2000000000000002E-6</v>
      </c>
      <c r="S220" t="s">
        <v>601</v>
      </c>
    </row>
    <row r="221" spans="1:19" x14ac:dyDescent="0.3">
      <c r="A221" s="151" t="s">
        <v>1478</v>
      </c>
      <c r="B221" s="85" t="s">
        <v>1479</v>
      </c>
      <c r="C221" s="85" t="s">
        <v>1480</v>
      </c>
      <c r="D221" s="85" t="s">
        <v>905</v>
      </c>
      <c r="E221" s="152" t="s">
        <v>1481</v>
      </c>
      <c r="F221" s="153" t="s">
        <v>1482</v>
      </c>
      <c r="N221">
        <v>220</v>
      </c>
      <c r="O221" t="s">
        <v>1479</v>
      </c>
      <c r="P221">
        <v>37132</v>
      </c>
      <c r="Q221" t="s">
        <v>905</v>
      </c>
      <c r="R221">
        <v>5.1000000000000003E-6</v>
      </c>
      <c r="S221" t="s">
        <v>1482</v>
      </c>
    </row>
    <row r="222" spans="1:19" x14ac:dyDescent="0.3">
      <c r="A222" s="151" t="s">
        <v>1483</v>
      </c>
      <c r="B222" s="85" t="s">
        <v>1484</v>
      </c>
      <c r="C222" s="85" t="s">
        <v>1485</v>
      </c>
      <c r="D222" s="85" t="s">
        <v>905</v>
      </c>
      <c r="E222" s="152" t="s">
        <v>1481</v>
      </c>
      <c r="F222" s="153" t="s">
        <v>643</v>
      </c>
      <c r="N222">
        <v>221</v>
      </c>
      <c r="O222" t="s">
        <v>1484</v>
      </c>
      <c r="P222">
        <v>36950</v>
      </c>
      <c r="Q222" t="s">
        <v>905</v>
      </c>
      <c r="R222">
        <v>5.1000000000000003E-6</v>
      </c>
      <c r="S222" t="s">
        <v>643</v>
      </c>
    </row>
    <row r="223" spans="1:19" x14ac:dyDescent="0.3">
      <c r="A223" s="151" t="s">
        <v>1486</v>
      </c>
      <c r="B223" s="85" t="s">
        <v>1487</v>
      </c>
      <c r="C223" s="85" t="s">
        <v>1488</v>
      </c>
      <c r="D223" s="85" t="s">
        <v>1350</v>
      </c>
      <c r="E223" s="152" t="s">
        <v>1489</v>
      </c>
      <c r="F223" s="153" t="s">
        <v>643</v>
      </c>
      <c r="N223">
        <v>222</v>
      </c>
      <c r="O223" t="s">
        <v>1487</v>
      </c>
      <c r="P223">
        <v>35742</v>
      </c>
      <c r="Q223" t="s">
        <v>1350</v>
      </c>
      <c r="R223">
        <v>4.8999999999999997E-6</v>
      </c>
      <c r="S223" t="s">
        <v>643</v>
      </c>
    </row>
    <row r="224" spans="1:19" x14ac:dyDescent="0.3">
      <c r="A224" s="151" t="s">
        <v>1490</v>
      </c>
      <c r="B224" s="85" t="s">
        <v>1491</v>
      </c>
      <c r="C224" s="85" t="s">
        <v>1492</v>
      </c>
      <c r="D224" s="85" t="s">
        <v>663</v>
      </c>
      <c r="E224" s="152" t="s">
        <v>1493</v>
      </c>
      <c r="F224" s="153" t="s">
        <v>628</v>
      </c>
      <c r="N224">
        <v>223</v>
      </c>
      <c r="O224" t="s">
        <v>1491</v>
      </c>
      <c r="P224">
        <v>32789</v>
      </c>
      <c r="Q224" t="s">
        <v>663</v>
      </c>
      <c r="R224">
        <v>4.5000000000000001E-6</v>
      </c>
      <c r="S224" t="s">
        <v>628</v>
      </c>
    </row>
    <row r="225" spans="1:19" x14ac:dyDescent="0.3">
      <c r="A225" s="151" t="s">
        <v>1494</v>
      </c>
      <c r="B225" s="85" t="s">
        <v>1495</v>
      </c>
      <c r="C225" s="85" t="s">
        <v>1496</v>
      </c>
      <c r="D225" s="85" t="s">
        <v>1497</v>
      </c>
      <c r="E225" s="152" t="s">
        <v>1498</v>
      </c>
      <c r="F225" s="153" t="s">
        <v>1356</v>
      </c>
      <c r="N225">
        <v>224</v>
      </c>
      <c r="O225" t="s">
        <v>1495</v>
      </c>
      <c r="P225">
        <v>31458</v>
      </c>
      <c r="Q225" t="s">
        <v>1497</v>
      </c>
      <c r="R225">
        <v>4.4000000000000002E-6</v>
      </c>
      <c r="S225" t="s">
        <v>1356</v>
      </c>
    </row>
    <row r="226" spans="1:19" x14ac:dyDescent="0.3">
      <c r="A226" s="151" t="s">
        <v>1499</v>
      </c>
      <c r="B226" s="85" t="s">
        <v>1500</v>
      </c>
      <c r="C226" s="85" t="s">
        <v>1501</v>
      </c>
      <c r="D226" s="85" t="s">
        <v>1408</v>
      </c>
      <c r="E226" s="152" t="s">
        <v>1502</v>
      </c>
      <c r="F226" s="153" t="s">
        <v>643</v>
      </c>
      <c r="N226">
        <v>225</v>
      </c>
      <c r="O226" t="s">
        <v>1500</v>
      </c>
      <c r="P226">
        <v>30001</v>
      </c>
      <c r="Q226" t="s">
        <v>1408</v>
      </c>
      <c r="R226">
        <v>4.0999999999999997E-6</v>
      </c>
      <c r="S226" t="s">
        <v>643</v>
      </c>
    </row>
    <row r="227" spans="1:19" x14ac:dyDescent="0.3">
      <c r="A227" s="151" t="s">
        <v>1503</v>
      </c>
      <c r="B227" s="85" t="s">
        <v>1504</v>
      </c>
      <c r="C227" s="85" t="s">
        <v>1505</v>
      </c>
      <c r="D227" s="85" t="s">
        <v>686</v>
      </c>
      <c r="E227" s="152" t="s">
        <v>1506</v>
      </c>
      <c r="F227" s="153" t="s">
        <v>601</v>
      </c>
      <c r="N227">
        <v>226</v>
      </c>
      <c r="O227" t="s">
        <v>1504</v>
      </c>
      <c r="P227">
        <v>28875</v>
      </c>
      <c r="Q227" t="s">
        <v>686</v>
      </c>
      <c r="R227">
        <v>3.9999999999999998E-6</v>
      </c>
      <c r="S227" t="s">
        <v>601</v>
      </c>
    </row>
    <row r="228" spans="1:19" x14ac:dyDescent="0.3">
      <c r="A228" s="151" t="s">
        <v>1507</v>
      </c>
      <c r="B228" s="85" t="s">
        <v>1508</v>
      </c>
      <c r="C228" s="85" t="s">
        <v>1509</v>
      </c>
      <c r="D228" s="85" t="s">
        <v>1510</v>
      </c>
      <c r="E228" s="152" t="s">
        <v>1511</v>
      </c>
      <c r="F228" s="153" t="s">
        <v>1512</v>
      </c>
      <c r="N228">
        <v>227</v>
      </c>
      <c r="O228" t="s">
        <v>1508</v>
      </c>
      <c r="P228">
        <v>28054</v>
      </c>
      <c r="Q228" t="s">
        <v>1510</v>
      </c>
      <c r="R228">
        <v>3.8999999999999999E-6</v>
      </c>
      <c r="S228" t="s">
        <v>1512</v>
      </c>
    </row>
    <row r="229" spans="1:19" x14ac:dyDescent="0.3">
      <c r="A229" s="151" t="s">
        <v>1513</v>
      </c>
      <c r="B229" s="85" t="s">
        <v>1514</v>
      </c>
      <c r="C229" s="85" t="s">
        <v>1515</v>
      </c>
      <c r="D229" s="85" t="s">
        <v>1291</v>
      </c>
      <c r="E229" s="152" t="s">
        <v>1516</v>
      </c>
      <c r="F229" s="153" t="s">
        <v>601</v>
      </c>
      <c r="N229">
        <v>228</v>
      </c>
      <c r="O229" t="s">
        <v>1514</v>
      </c>
      <c r="P229">
        <v>23296</v>
      </c>
      <c r="Q229" t="s">
        <v>1291</v>
      </c>
      <c r="R229">
        <v>3.1999999999999999E-6</v>
      </c>
      <c r="S229" t="s">
        <v>601</v>
      </c>
    </row>
    <row r="230" spans="1:19" x14ac:dyDescent="0.3">
      <c r="A230" s="151" t="s">
        <v>1517</v>
      </c>
      <c r="B230" s="85" t="s">
        <v>1518</v>
      </c>
      <c r="C230" s="85" t="s">
        <v>1519</v>
      </c>
      <c r="D230" s="85" t="s">
        <v>681</v>
      </c>
      <c r="E230" s="152" t="s">
        <v>1520</v>
      </c>
      <c r="F230" s="153" t="s">
        <v>643</v>
      </c>
      <c r="N230">
        <v>229</v>
      </c>
      <c r="O230" t="s">
        <v>1518</v>
      </c>
      <c r="P230">
        <v>20901</v>
      </c>
      <c r="Q230" t="s">
        <v>681</v>
      </c>
      <c r="R230">
        <v>2.9000000000000002E-6</v>
      </c>
      <c r="S230" t="s">
        <v>643</v>
      </c>
    </row>
    <row r="231" spans="1:19" x14ac:dyDescent="0.3">
      <c r="A231" s="151" t="s">
        <v>1521</v>
      </c>
      <c r="B231" s="85" t="s">
        <v>1522</v>
      </c>
      <c r="C231" s="85" t="s">
        <v>1523</v>
      </c>
      <c r="D231" s="85" t="s">
        <v>1524</v>
      </c>
      <c r="E231" s="152" t="s">
        <v>1525</v>
      </c>
      <c r="F231" s="153" t="s">
        <v>1165</v>
      </c>
      <c r="N231">
        <v>230</v>
      </c>
      <c r="O231" t="s">
        <v>1522</v>
      </c>
      <c r="P231">
        <v>14974</v>
      </c>
      <c r="Q231" t="s">
        <v>1524</v>
      </c>
      <c r="R231">
        <v>2.0999999999999998E-6</v>
      </c>
      <c r="S231" t="s">
        <v>1165</v>
      </c>
    </row>
    <row r="232" spans="1:19" x14ac:dyDescent="0.3">
      <c r="A232" s="151" t="s">
        <v>1526</v>
      </c>
      <c r="B232" s="85" t="s">
        <v>1527</v>
      </c>
      <c r="C232" s="85" t="s">
        <v>1528</v>
      </c>
      <c r="D232" s="85" t="s">
        <v>1529</v>
      </c>
      <c r="E232" s="152" t="s">
        <v>1530</v>
      </c>
      <c r="F232" s="153" t="s">
        <v>1298</v>
      </c>
      <c r="N232">
        <v>231</v>
      </c>
      <c r="O232" t="s">
        <v>1527</v>
      </c>
      <c r="P232">
        <v>13452</v>
      </c>
      <c r="Q232" t="s">
        <v>1529</v>
      </c>
      <c r="R232">
        <v>1.9E-6</v>
      </c>
      <c r="S232" t="s">
        <v>1298</v>
      </c>
    </row>
    <row r="233" spans="1:19" x14ac:dyDescent="0.3">
      <c r="A233" s="151" t="s">
        <v>1531</v>
      </c>
      <c r="B233" s="85" t="s">
        <v>1532</v>
      </c>
      <c r="C233" s="85" t="s">
        <v>1533</v>
      </c>
      <c r="D233" s="85" t="s">
        <v>681</v>
      </c>
      <c r="E233" s="152" t="s">
        <v>1534</v>
      </c>
      <c r="F233" s="153" t="s">
        <v>643</v>
      </c>
      <c r="N233">
        <v>232</v>
      </c>
      <c r="O233" t="s">
        <v>1532</v>
      </c>
      <c r="P233">
        <v>13135</v>
      </c>
      <c r="Q233" t="s">
        <v>681</v>
      </c>
      <c r="R233">
        <v>1.7999999999999999E-6</v>
      </c>
      <c r="S233" t="s">
        <v>643</v>
      </c>
    </row>
    <row r="234" spans="1:19" x14ac:dyDescent="0.3">
      <c r="A234" s="151" t="s">
        <v>1535</v>
      </c>
      <c r="B234" s="85" t="s">
        <v>1536</v>
      </c>
      <c r="C234" s="85" t="s">
        <v>1537</v>
      </c>
      <c r="D234" s="85" t="s">
        <v>681</v>
      </c>
      <c r="E234" s="152" t="s">
        <v>1538</v>
      </c>
      <c r="F234" s="153" t="s">
        <v>643</v>
      </c>
      <c r="N234">
        <v>233</v>
      </c>
      <c r="O234" t="s">
        <v>1536</v>
      </c>
      <c r="P234">
        <v>11323</v>
      </c>
      <c r="Q234" t="s">
        <v>681</v>
      </c>
      <c r="R234">
        <v>1.5999999999999999E-6</v>
      </c>
      <c r="S234" t="s">
        <v>643</v>
      </c>
    </row>
    <row r="235" spans="1:19" x14ac:dyDescent="0.3">
      <c r="A235" s="151" t="s">
        <v>1539</v>
      </c>
      <c r="B235" s="85" t="s">
        <v>1540</v>
      </c>
      <c r="C235" s="85" t="s">
        <v>1541</v>
      </c>
      <c r="D235" s="85" t="s">
        <v>1542</v>
      </c>
      <c r="E235" s="152" t="s">
        <v>1543</v>
      </c>
      <c r="F235" s="153" t="s">
        <v>1206</v>
      </c>
      <c r="N235">
        <v>234</v>
      </c>
      <c r="O235" t="s">
        <v>1540</v>
      </c>
      <c r="P235">
        <v>10084</v>
      </c>
      <c r="Q235" t="s">
        <v>1542</v>
      </c>
      <c r="R235">
        <v>1.3999999999999999E-6</v>
      </c>
      <c r="S235" t="s">
        <v>1206</v>
      </c>
    </row>
    <row r="236" spans="1:19" x14ac:dyDescent="0.3">
      <c r="A236" s="151" t="s">
        <v>1544</v>
      </c>
      <c r="B236" s="85" t="s">
        <v>1545</v>
      </c>
      <c r="C236" s="85" t="s">
        <v>1546</v>
      </c>
      <c r="D236" s="85" t="s">
        <v>1350</v>
      </c>
      <c r="E236" s="152" t="s">
        <v>1547</v>
      </c>
      <c r="F236" s="153" t="s">
        <v>643</v>
      </c>
      <c r="N236">
        <v>235</v>
      </c>
      <c r="O236" t="s">
        <v>1545</v>
      </c>
      <c r="P236">
        <v>9131</v>
      </c>
      <c r="Q236" t="s">
        <v>1350</v>
      </c>
      <c r="R236">
        <v>1.3E-6</v>
      </c>
      <c r="S236" t="s">
        <v>643</v>
      </c>
    </row>
    <row r="237" spans="1:19" x14ac:dyDescent="0.3">
      <c r="A237" s="151" t="s">
        <v>1548</v>
      </c>
      <c r="B237" s="85" t="s">
        <v>1549</v>
      </c>
      <c r="C237" s="85" t="s">
        <v>1550</v>
      </c>
      <c r="D237" s="85" t="s">
        <v>1350</v>
      </c>
      <c r="E237" s="152" t="s">
        <v>1551</v>
      </c>
      <c r="F237" s="153" t="s">
        <v>643</v>
      </c>
      <c r="N237">
        <v>236</v>
      </c>
      <c r="O237" t="s">
        <v>1549</v>
      </c>
      <c r="P237">
        <v>6069</v>
      </c>
      <c r="Q237" t="s">
        <v>1350</v>
      </c>
      <c r="R237">
        <v>8.4E-7</v>
      </c>
      <c r="S237" t="s">
        <v>643</v>
      </c>
    </row>
    <row r="238" spans="1:19" x14ac:dyDescent="0.3">
      <c r="A238" s="151" t="s">
        <v>1552</v>
      </c>
      <c r="B238" s="85" t="s">
        <v>1553</v>
      </c>
      <c r="C238" s="85" t="s">
        <v>1554</v>
      </c>
      <c r="D238" s="85" t="s">
        <v>1396</v>
      </c>
      <c r="E238" s="152" t="s">
        <v>1555</v>
      </c>
      <c r="F238" s="153" t="s">
        <v>1206</v>
      </c>
      <c r="N238">
        <v>237</v>
      </c>
      <c r="O238" t="s">
        <v>1553</v>
      </c>
      <c r="P238">
        <v>4922</v>
      </c>
      <c r="Q238" t="s">
        <v>1396</v>
      </c>
      <c r="R238">
        <v>6.7999999999999995E-7</v>
      </c>
      <c r="S238" t="s">
        <v>1206</v>
      </c>
    </row>
    <row r="239" spans="1:19" x14ac:dyDescent="0.3">
      <c r="A239" s="151" t="s">
        <v>1556</v>
      </c>
      <c r="B239" s="85" t="s">
        <v>1557</v>
      </c>
      <c r="C239" s="85" t="s">
        <v>1558</v>
      </c>
      <c r="D239" s="85" t="s">
        <v>599</v>
      </c>
      <c r="E239" s="152" t="s">
        <v>1559</v>
      </c>
      <c r="F239" s="153" t="s">
        <v>614</v>
      </c>
      <c r="N239">
        <v>238</v>
      </c>
      <c r="O239" t="s">
        <v>1557</v>
      </c>
      <c r="P239">
        <v>4000</v>
      </c>
      <c r="Q239" t="s">
        <v>599</v>
      </c>
      <c r="R239">
        <v>5.5000000000000003E-7</v>
      </c>
      <c r="S239" t="s">
        <v>614</v>
      </c>
    </row>
    <row r="240" spans="1:19" x14ac:dyDescent="0.3">
      <c r="A240" s="151" t="s">
        <v>1560</v>
      </c>
      <c r="B240" s="85" t="s">
        <v>1561</v>
      </c>
      <c r="C240" s="85" t="s">
        <v>1562</v>
      </c>
      <c r="D240" s="85" t="s">
        <v>599</v>
      </c>
      <c r="E240" s="152" t="s">
        <v>1563</v>
      </c>
      <c r="F240" s="153" t="s">
        <v>614</v>
      </c>
      <c r="N240">
        <v>239</v>
      </c>
      <c r="O240" t="s">
        <v>1561</v>
      </c>
      <c r="P240">
        <v>3000</v>
      </c>
      <c r="Q240" t="s">
        <v>599</v>
      </c>
      <c r="R240">
        <v>4.0999999999999999E-7</v>
      </c>
      <c r="S240" t="s">
        <v>614</v>
      </c>
    </row>
    <row r="241" spans="1:19" x14ac:dyDescent="0.3">
      <c r="A241" s="151" t="s">
        <v>1564</v>
      </c>
      <c r="B241" s="85" t="s">
        <v>1565</v>
      </c>
      <c r="C241" s="85" t="s">
        <v>1566</v>
      </c>
      <c r="D241" s="85" t="s">
        <v>641</v>
      </c>
      <c r="E241" s="152" t="s">
        <v>1567</v>
      </c>
      <c r="F241" s="153" t="s">
        <v>601</v>
      </c>
      <c r="N241">
        <v>240</v>
      </c>
      <c r="O241" t="s">
        <v>1565</v>
      </c>
      <c r="P241">
        <v>2562</v>
      </c>
      <c r="Q241" t="s">
        <v>641</v>
      </c>
      <c r="R241">
        <v>3.7E-7</v>
      </c>
      <c r="S241" t="s">
        <v>601</v>
      </c>
    </row>
    <row r="242" spans="1:19" x14ac:dyDescent="0.3">
      <c r="A242" s="151" t="s">
        <v>1568</v>
      </c>
      <c r="B242" s="85" t="s">
        <v>1569</v>
      </c>
      <c r="C242" s="85" t="s">
        <v>1570</v>
      </c>
      <c r="D242" s="85" t="s">
        <v>1571</v>
      </c>
      <c r="E242" s="152" t="s">
        <v>1572</v>
      </c>
      <c r="F242" s="153" t="s">
        <v>1206</v>
      </c>
      <c r="N242">
        <v>241</v>
      </c>
      <c r="O242" t="s">
        <v>1569</v>
      </c>
      <c r="P242">
        <v>2302</v>
      </c>
      <c r="Q242" t="s">
        <v>1571</v>
      </c>
      <c r="R242">
        <v>3.2000000000000001E-7</v>
      </c>
      <c r="S242" t="s">
        <v>1206</v>
      </c>
    </row>
    <row r="243" spans="1:19" x14ac:dyDescent="0.3">
      <c r="A243" s="151" t="s">
        <v>1573</v>
      </c>
      <c r="B243" s="85" t="s">
        <v>1574</v>
      </c>
      <c r="C243" s="85" t="s">
        <v>1575</v>
      </c>
      <c r="D243" s="85" t="s">
        <v>1571</v>
      </c>
      <c r="E243" s="152" t="s">
        <v>1576</v>
      </c>
      <c r="F243" s="153" t="s">
        <v>1206</v>
      </c>
      <c r="N243">
        <v>242</v>
      </c>
      <c r="O243" t="s">
        <v>1574</v>
      </c>
      <c r="P243">
        <v>2072</v>
      </c>
      <c r="Q243" t="s">
        <v>1571</v>
      </c>
      <c r="R243">
        <v>2.8999999999999998E-7</v>
      </c>
      <c r="S243" t="s">
        <v>1206</v>
      </c>
    </row>
    <row r="244" spans="1:19" x14ac:dyDescent="0.3">
      <c r="A244" s="151" t="s">
        <v>1577</v>
      </c>
      <c r="B244" s="85" t="s">
        <v>1578</v>
      </c>
      <c r="C244" s="85" t="s">
        <v>1579</v>
      </c>
      <c r="D244" s="85" t="s">
        <v>1580</v>
      </c>
      <c r="E244" s="152" t="s">
        <v>1581</v>
      </c>
      <c r="F244" s="153" t="s">
        <v>1165</v>
      </c>
      <c r="N244">
        <v>243</v>
      </c>
      <c r="O244" t="s">
        <v>1578</v>
      </c>
      <c r="P244">
        <v>1613</v>
      </c>
      <c r="Q244" t="s">
        <v>1580</v>
      </c>
      <c r="R244">
        <v>2.2000000000000001E-7</v>
      </c>
      <c r="S244" t="s">
        <v>1165</v>
      </c>
    </row>
    <row r="245" spans="1:19" x14ac:dyDescent="0.3">
      <c r="A245" s="151" t="s">
        <v>1582</v>
      </c>
      <c r="B245" s="85" t="s">
        <v>1583</v>
      </c>
      <c r="C245" s="85" t="s">
        <v>1584</v>
      </c>
      <c r="D245" s="85" t="s">
        <v>1585</v>
      </c>
      <c r="E245" s="152" t="s">
        <v>1586</v>
      </c>
      <c r="F245" s="153" t="s">
        <v>1165</v>
      </c>
      <c r="N245">
        <v>244</v>
      </c>
      <c r="O245" t="s">
        <v>1583</v>
      </c>
      <c r="P245">
        <v>1411</v>
      </c>
      <c r="Q245" t="s">
        <v>1585</v>
      </c>
      <c r="R245">
        <v>1.9999999999999999E-7</v>
      </c>
      <c r="S245" t="s">
        <v>1165</v>
      </c>
    </row>
    <row r="246" spans="1:19" x14ac:dyDescent="0.3">
      <c r="A246" s="151" t="s">
        <v>1587</v>
      </c>
      <c r="B246" s="85" t="s">
        <v>1588</v>
      </c>
      <c r="C246" s="85" t="s">
        <v>1589</v>
      </c>
      <c r="D246" s="85" t="s">
        <v>1093</v>
      </c>
      <c r="E246" s="152" t="s">
        <v>1590</v>
      </c>
      <c r="F246" s="153" t="s">
        <v>601</v>
      </c>
      <c r="N246">
        <v>245</v>
      </c>
      <c r="O246" t="s">
        <v>1588</v>
      </c>
      <c r="P246">
        <v>839</v>
      </c>
      <c r="Q246" t="s">
        <v>1093</v>
      </c>
      <c r="R246">
        <v>1.1999999999999999E-7</v>
      </c>
      <c r="S246" t="s">
        <v>601</v>
      </c>
    </row>
    <row r="247" spans="1:19" x14ac:dyDescent="0.3">
      <c r="A247" s="151" t="s">
        <v>1591</v>
      </c>
      <c r="B247" s="85" t="s">
        <v>1592</v>
      </c>
      <c r="C247" s="85" t="s">
        <v>1593</v>
      </c>
      <c r="D247" s="85" t="s">
        <v>1571</v>
      </c>
      <c r="E247" s="152" t="s">
        <v>1594</v>
      </c>
      <c r="F247" s="153" t="s">
        <v>1206</v>
      </c>
      <c r="N247">
        <v>246</v>
      </c>
      <c r="O247" t="s">
        <v>1592</v>
      </c>
      <c r="P247">
        <v>550</v>
      </c>
      <c r="Q247" t="s">
        <v>1571</v>
      </c>
      <c r="R247">
        <v>7.6000000000000006E-8</v>
      </c>
      <c r="S247" t="s">
        <v>1206</v>
      </c>
    </row>
    <row r="248" spans="1:19" x14ac:dyDescent="0.3">
      <c r="A248" s="154" t="s">
        <v>1595</v>
      </c>
      <c r="B248" s="155" t="s">
        <v>1596</v>
      </c>
      <c r="C248" s="155" t="s">
        <v>821</v>
      </c>
      <c r="D248" s="155" t="s">
        <v>1030</v>
      </c>
      <c r="E248" s="156" t="s">
        <v>1597</v>
      </c>
      <c r="F248" s="157" t="s">
        <v>601</v>
      </c>
      <c r="N248">
        <v>247</v>
      </c>
      <c r="O248" t="s">
        <v>1596</v>
      </c>
      <c r="P248">
        <v>56</v>
      </c>
      <c r="Q248" t="s">
        <v>1030</v>
      </c>
      <c r="R248">
        <v>7.6999999999999995E-9</v>
      </c>
      <c r="S248" t="s">
        <v>601</v>
      </c>
    </row>
  </sheetData>
  <mergeCells count="2">
    <mergeCell ref="H1:L1"/>
    <mergeCell ref="H2:L16"/>
  </mergeCells>
  <pageMargins left="0.7" right="0.7" top="0.75" bottom="0.75" header="0.3" footer="0.3"/>
  <tableParts count="2">
    <tablePart r:id="rId1"/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6F7D-665C-4666-8DB4-19E75AA335EC}">
  <dimension ref="A1:S248"/>
  <sheetViews>
    <sheetView topLeftCell="O1" workbookViewId="0">
      <selection activeCell="R3" sqref="R3"/>
    </sheetView>
  </sheetViews>
  <sheetFormatPr defaultRowHeight="14.4" x14ac:dyDescent="0.3"/>
  <cols>
    <col min="2" max="2" width="42.33203125" bestFit="1" customWidth="1"/>
    <col min="3" max="3" width="12.33203125" bestFit="1" customWidth="1"/>
    <col min="4" max="4" width="17.33203125" bestFit="1" customWidth="1"/>
    <col min="5" max="5" width="12" bestFit="1" customWidth="1"/>
    <col min="6" max="6" width="26.5546875" bestFit="1" customWidth="1"/>
    <col min="14" max="14" width="7.44140625" bestFit="1" customWidth="1"/>
    <col min="15" max="15" width="42.33203125" bestFit="1" customWidth="1"/>
    <col min="16" max="16" width="12.44140625" bestFit="1" customWidth="1"/>
    <col min="17" max="17" width="17.33203125" bestFit="1" customWidth="1"/>
    <col min="18" max="18" width="23" bestFit="1" customWidth="1"/>
    <col min="19" max="19" width="26.5546875" bestFit="1" customWidth="1"/>
  </cols>
  <sheetData>
    <row r="1" spans="1:19" ht="72.599999999999994" x14ac:dyDescent="0.35">
      <c r="A1" s="158" t="s">
        <v>577</v>
      </c>
      <c r="B1" s="159" t="s">
        <v>578</v>
      </c>
      <c r="C1" s="159" t="s">
        <v>579</v>
      </c>
      <c r="D1" s="159" t="s">
        <v>284</v>
      </c>
      <c r="E1" s="160" t="s">
        <v>580</v>
      </c>
      <c r="F1" s="161" t="s">
        <v>581</v>
      </c>
      <c r="H1" s="174" t="s">
        <v>1603</v>
      </c>
      <c r="I1" s="174"/>
      <c r="J1" s="174"/>
      <c r="K1" s="174"/>
      <c r="L1" s="174"/>
      <c r="N1" t="s">
        <v>577</v>
      </c>
      <c r="O1" t="s">
        <v>1604</v>
      </c>
      <c r="P1" t="s">
        <v>579</v>
      </c>
      <c r="Q1" t="s">
        <v>284</v>
      </c>
      <c r="R1" t="s">
        <v>580</v>
      </c>
      <c r="S1" t="s">
        <v>581</v>
      </c>
    </row>
    <row r="2" spans="1:19" x14ac:dyDescent="0.3">
      <c r="A2" s="151" t="s">
        <v>582</v>
      </c>
      <c r="B2" s="85" t="s">
        <v>583</v>
      </c>
      <c r="C2" s="85" t="s">
        <v>584</v>
      </c>
      <c r="D2" s="85" t="s">
        <v>585</v>
      </c>
      <c r="E2" s="152" t="s">
        <v>586</v>
      </c>
      <c r="F2" s="153" t="s">
        <v>587</v>
      </c>
      <c r="H2" s="175" t="s">
        <v>1605</v>
      </c>
      <c r="I2" s="175"/>
      <c r="J2" s="175"/>
      <c r="K2" s="175"/>
      <c r="L2" s="175"/>
      <c r="N2">
        <v>1</v>
      </c>
      <c r="O2" t="s">
        <v>583</v>
      </c>
      <c r="P2">
        <v>1368570000</v>
      </c>
      <c r="Q2" t="s">
        <v>585</v>
      </c>
      <c r="R2">
        <v>0.189</v>
      </c>
      <c r="S2" t="s">
        <v>587</v>
      </c>
    </row>
    <row r="3" spans="1:19" x14ac:dyDescent="0.3">
      <c r="A3" s="151" t="s">
        <v>588</v>
      </c>
      <c r="B3" s="85" t="s">
        <v>589</v>
      </c>
      <c r="C3" s="85" t="s">
        <v>590</v>
      </c>
      <c r="D3" s="85" t="s">
        <v>585</v>
      </c>
      <c r="E3" s="152" t="s">
        <v>591</v>
      </c>
      <c r="F3" s="153" t="s">
        <v>587</v>
      </c>
      <c r="H3" s="175"/>
      <c r="I3" s="175"/>
      <c r="J3" s="175"/>
      <c r="K3" s="175"/>
      <c r="L3" s="175"/>
      <c r="N3">
        <v>2</v>
      </c>
      <c r="O3" t="s">
        <v>589</v>
      </c>
      <c r="P3">
        <v>1267830000</v>
      </c>
      <c r="Q3" t="s">
        <v>585</v>
      </c>
      <c r="R3">
        <v>0.17499999999999999</v>
      </c>
      <c r="S3" t="s">
        <v>587</v>
      </c>
    </row>
    <row r="4" spans="1:19" x14ac:dyDescent="0.3">
      <c r="A4" s="151" t="s">
        <v>592</v>
      </c>
      <c r="B4" s="85" t="s">
        <v>593</v>
      </c>
      <c r="C4" s="85" t="s">
        <v>594</v>
      </c>
      <c r="D4" s="85" t="s">
        <v>585</v>
      </c>
      <c r="E4" s="152" t="s">
        <v>595</v>
      </c>
      <c r="F4" s="153" t="s">
        <v>587</v>
      </c>
      <c r="H4" s="175"/>
      <c r="I4" s="175"/>
      <c r="J4" s="175"/>
      <c r="K4" s="175"/>
      <c r="L4" s="175"/>
      <c r="N4">
        <v>3</v>
      </c>
      <c r="O4" t="s">
        <v>593</v>
      </c>
      <c r="P4">
        <v>320529000</v>
      </c>
      <c r="Q4" t="s">
        <v>585</v>
      </c>
      <c r="R4">
        <v>4.4299999999999999E-2</v>
      </c>
      <c r="S4" t="s">
        <v>587</v>
      </c>
    </row>
    <row r="5" spans="1:19" x14ac:dyDescent="0.3">
      <c r="A5" s="151" t="s">
        <v>596</v>
      </c>
      <c r="B5" s="85" t="s">
        <v>597</v>
      </c>
      <c r="C5" s="85" t="s">
        <v>598</v>
      </c>
      <c r="D5" s="85" t="s">
        <v>599</v>
      </c>
      <c r="E5" s="152" t="s">
        <v>600</v>
      </c>
      <c r="F5" s="153" t="s">
        <v>601</v>
      </c>
      <c r="H5" s="175"/>
      <c r="I5" s="175"/>
      <c r="J5" s="175"/>
      <c r="K5" s="175"/>
      <c r="L5" s="175"/>
      <c r="N5">
        <v>4</v>
      </c>
      <c r="O5" t="s">
        <v>597</v>
      </c>
      <c r="P5">
        <v>255461700</v>
      </c>
      <c r="Q5" t="s">
        <v>599</v>
      </c>
      <c r="R5">
        <v>3.5299999999999998E-2</v>
      </c>
      <c r="S5" t="s">
        <v>601</v>
      </c>
    </row>
    <row r="6" spans="1:19" x14ac:dyDescent="0.3">
      <c r="A6" s="151" t="s">
        <v>602</v>
      </c>
      <c r="B6" s="85" t="s">
        <v>603</v>
      </c>
      <c r="C6" s="85" t="s">
        <v>604</v>
      </c>
      <c r="D6" s="85" t="s">
        <v>585</v>
      </c>
      <c r="E6" s="152" t="s">
        <v>605</v>
      </c>
      <c r="F6" s="153" t="s">
        <v>587</v>
      </c>
      <c r="H6" s="175"/>
      <c r="I6" s="175"/>
      <c r="J6" s="175"/>
      <c r="K6" s="175"/>
      <c r="L6" s="175"/>
      <c r="N6">
        <v>5</v>
      </c>
      <c r="O6" t="s">
        <v>603</v>
      </c>
      <c r="P6">
        <v>203975000</v>
      </c>
      <c r="Q6" t="s">
        <v>585</v>
      </c>
      <c r="R6">
        <v>2.8199999999999999E-2</v>
      </c>
      <c r="S6" t="s">
        <v>587</v>
      </c>
    </row>
    <row r="7" spans="1:19" x14ac:dyDescent="0.3">
      <c r="A7" s="151" t="s">
        <v>606</v>
      </c>
      <c r="B7" s="85" t="s">
        <v>607</v>
      </c>
      <c r="C7" s="85" t="s">
        <v>608</v>
      </c>
      <c r="D7" s="85" t="s">
        <v>585</v>
      </c>
      <c r="E7" s="152" t="s">
        <v>609</v>
      </c>
      <c r="F7" s="153" t="s">
        <v>587</v>
      </c>
      <c r="H7" s="175"/>
      <c r="I7" s="175"/>
      <c r="J7" s="175"/>
      <c r="K7" s="175"/>
      <c r="L7" s="175"/>
      <c r="N7">
        <v>6</v>
      </c>
      <c r="O7" t="s">
        <v>607</v>
      </c>
      <c r="P7">
        <v>189150000</v>
      </c>
      <c r="Q7" t="s">
        <v>585</v>
      </c>
      <c r="R7">
        <v>2.6200000000000001E-2</v>
      </c>
      <c r="S7" t="s">
        <v>587</v>
      </c>
    </row>
    <row r="8" spans="1:19" x14ac:dyDescent="0.3">
      <c r="A8" s="151" t="s">
        <v>610</v>
      </c>
      <c r="B8" s="85" t="s">
        <v>611</v>
      </c>
      <c r="C8" s="85" t="s">
        <v>612</v>
      </c>
      <c r="D8" s="85" t="s">
        <v>599</v>
      </c>
      <c r="E8" s="152" t="s">
        <v>613</v>
      </c>
      <c r="F8" s="153" t="s">
        <v>614</v>
      </c>
      <c r="H8" s="175"/>
      <c r="I8" s="175"/>
      <c r="J8" s="175"/>
      <c r="K8" s="175"/>
      <c r="L8" s="175"/>
      <c r="N8">
        <v>7</v>
      </c>
      <c r="O8" t="s">
        <v>611</v>
      </c>
      <c r="P8">
        <v>183523000</v>
      </c>
      <c r="Q8" t="s">
        <v>599</v>
      </c>
      <c r="R8">
        <v>2.5399999999999999E-2</v>
      </c>
      <c r="S8" t="s">
        <v>614</v>
      </c>
    </row>
    <row r="9" spans="1:19" x14ac:dyDescent="0.3">
      <c r="A9" s="151" t="s">
        <v>615</v>
      </c>
      <c r="B9" s="85" t="s">
        <v>616</v>
      </c>
      <c r="C9" s="85" t="s">
        <v>617</v>
      </c>
      <c r="D9" s="85" t="s">
        <v>585</v>
      </c>
      <c r="E9" s="152" t="s">
        <v>618</v>
      </c>
      <c r="F9" s="153" t="s">
        <v>587</v>
      </c>
      <c r="H9" s="175"/>
      <c r="I9" s="175"/>
      <c r="J9" s="175"/>
      <c r="K9" s="175"/>
      <c r="L9" s="175"/>
      <c r="N9">
        <v>8</v>
      </c>
      <c r="O9" t="s">
        <v>616</v>
      </c>
      <c r="P9">
        <v>157941000</v>
      </c>
      <c r="Q9" t="s">
        <v>585</v>
      </c>
      <c r="R9">
        <v>2.18E-2</v>
      </c>
      <c r="S9" t="s">
        <v>587</v>
      </c>
    </row>
    <row r="10" spans="1:19" x14ac:dyDescent="0.3">
      <c r="A10" s="151" t="s">
        <v>619</v>
      </c>
      <c r="B10" s="85" t="s">
        <v>501</v>
      </c>
      <c r="C10" s="85" t="s">
        <v>620</v>
      </c>
      <c r="D10" s="85" t="s">
        <v>621</v>
      </c>
      <c r="E10" s="152" t="s">
        <v>622</v>
      </c>
      <c r="F10" s="153" t="s">
        <v>601</v>
      </c>
      <c r="H10" s="175"/>
      <c r="I10" s="175"/>
      <c r="J10" s="175"/>
      <c r="K10" s="175"/>
      <c r="L10" s="175"/>
      <c r="N10">
        <v>9</v>
      </c>
      <c r="O10" t="s">
        <v>501</v>
      </c>
      <c r="P10">
        <v>146270033</v>
      </c>
      <c r="Q10" t="s">
        <v>621</v>
      </c>
      <c r="R10">
        <v>2.0199999999999999E-2</v>
      </c>
      <c r="S10" t="s">
        <v>601</v>
      </c>
    </row>
    <row r="11" spans="1:19" x14ac:dyDescent="0.3">
      <c r="A11" s="151" t="s">
        <v>623</v>
      </c>
      <c r="B11" s="85" t="s">
        <v>624</v>
      </c>
      <c r="C11" s="85" t="s">
        <v>625</v>
      </c>
      <c r="D11" s="85" t="s">
        <v>626</v>
      </c>
      <c r="E11" s="152" t="s">
        <v>627</v>
      </c>
      <c r="F11" s="153" t="s">
        <v>628</v>
      </c>
      <c r="H11" s="175"/>
      <c r="I11" s="175"/>
      <c r="J11" s="175"/>
      <c r="K11" s="175"/>
      <c r="L11" s="175"/>
      <c r="N11">
        <v>10</v>
      </c>
      <c r="O11" t="s">
        <v>624</v>
      </c>
      <c r="P11">
        <v>126970000</v>
      </c>
      <c r="Q11" t="s">
        <v>626</v>
      </c>
      <c r="R11">
        <v>1.7600000000000001E-2</v>
      </c>
      <c r="S11" t="s">
        <v>628</v>
      </c>
    </row>
    <row r="12" spans="1:19" x14ac:dyDescent="0.3">
      <c r="A12" s="151" t="s">
        <v>629</v>
      </c>
      <c r="B12" s="85" t="s">
        <v>630</v>
      </c>
      <c r="C12" s="85" t="s">
        <v>631</v>
      </c>
      <c r="D12" s="85" t="s">
        <v>599</v>
      </c>
      <c r="E12" s="152" t="s">
        <v>632</v>
      </c>
      <c r="F12" s="153" t="s">
        <v>633</v>
      </c>
      <c r="H12" s="175"/>
      <c r="I12" s="175"/>
      <c r="J12" s="175"/>
      <c r="K12" s="175"/>
      <c r="L12" s="175"/>
      <c r="N12">
        <v>11</v>
      </c>
      <c r="O12" t="s">
        <v>630</v>
      </c>
      <c r="P12">
        <v>121005815</v>
      </c>
      <c r="Q12" t="s">
        <v>599</v>
      </c>
      <c r="R12">
        <v>1.67E-2</v>
      </c>
      <c r="S12" t="s">
        <v>633</v>
      </c>
    </row>
    <row r="13" spans="1:19" x14ac:dyDescent="0.3">
      <c r="A13" s="151" t="s">
        <v>634</v>
      </c>
      <c r="B13" s="85" t="s">
        <v>635</v>
      </c>
      <c r="C13" s="85" t="s">
        <v>636</v>
      </c>
      <c r="D13" s="85" t="s">
        <v>585</v>
      </c>
      <c r="E13" s="152" t="s">
        <v>637</v>
      </c>
      <c r="F13" s="153" t="s">
        <v>587</v>
      </c>
      <c r="H13" s="175"/>
      <c r="I13" s="175"/>
      <c r="J13" s="175"/>
      <c r="K13" s="175"/>
      <c r="L13" s="175"/>
      <c r="N13">
        <v>12</v>
      </c>
      <c r="O13" t="s">
        <v>635</v>
      </c>
      <c r="P13">
        <v>101098400</v>
      </c>
      <c r="Q13" t="s">
        <v>585</v>
      </c>
      <c r="R13">
        <v>1.4E-2</v>
      </c>
      <c r="S13" t="s">
        <v>587</v>
      </c>
    </row>
    <row r="14" spans="1:19" x14ac:dyDescent="0.3">
      <c r="A14" s="151" t="s">
        <v>638</v>
      </c>
      <c r="B14" s="85" t="s">
        <v>639</v>
      </c>
      <c r="C14" s="85" t="s">
        <v>640</v>
      </c>
      <c r="D14" s="85" t="s">
        <v>641</v>
      </c>
      <c r="E14" s="152" t="s">
        <v>642</v>
      </c>
      <c r="F14" s="153" t="s">
        <v>643</v>
      </c>
      <c r="H14" s="175"/>
      <c r="I14" s="175"/>
      <c r="J14" s="175"/>
      <c r="K14" s="175"/>
      <c r="L14" s="175"/>
      <c r="N14">
        <v>13</v>
      </c>
      <c r="O14" t="s">
        <v>639</v>
      </c>
      <c r="P14">
        <v>90730000</v>
      </c>
      <c r="Q14" t="s">
        <v>641</v>
      </c>
      <c r="R14">
        <v>1.26E-2</v>
      </c>
      <c r="S14" t="s">
        <v>643</v>
      </c>
    </row>
    <row r="15" spans="1:19" x14ac:dyDescent="0.3">
      <c r="A15" s="151" t="s">
        <v>644</v>
      </c>
      <c r="B15" s="85" t="s">
        <v>645</v>
      </c>
      <c r="C15" s="85" t="s">
        <v>646</v>
      </c>
      <c r="D15" s="85" t="s">
        <v>599</v>
      </c>
      <c r="E15" s="152" t="s">
        <v>647</v>
      </c>
      <c r="F15" s="153" t="s">
        <v>633</v>
      </c>
      <c r="H15" s="175"/>
      <c r="I15" s="175"/>
      <c r="J15" s="175"/>
      <c r="K15" s="175"/>
      <c r="L15" s="175"/>
      <c r="N15">
        <v>14</v>
      </c>
      <c r="O15" t="s">
        <v>645</v>
      </c>
      <c r="P15">
        <v>90076012</v>
      </c>
      <c r="Q15" t="s">
        <v>599</v>
      </c>
      <c r="R15">
        <v>1.2500000000000001E-2</v>
      </c>
      <c r="S15" t="s">
        <v>633</v>
      </c>
    </row>
    <row r="16" spans="1:19" x14ac:dyDescent="0.3">
      <c r="A16" s="151" t="s">
        <v>648</v>
      </c>
      <c r="B16" s="85" t="s">
        <v>649</v>
      </c>
      <c r="C16" s="85" t="s">
        <v>650</v>
      </c>
      <c r="D16" s="85" t="s">
        <v>585</v>
      </c>
      <c r="E16" s="152" t="s">
        <v>651</v>
      </c>
      <c r="F16" s="153" t="s">
        <v>587</v>
      </c>
      <c r="H16" s="175"/>
      <c r="I16" s="175"/>
      <c r="J16" s="175"/>
      <c r="K16" s="175"/>
      <c r="L16" s="175"/>
      <c r="N16">
        <v>15</v>
      </c>
      <c r="O16" t="s">
        <v>649</v>
      </c>
      <c r="P16">
        <v>88123300</v>
      </c>
      <c r="Q16" t="s">
        <v>585</v>
      </c>
      <c r="R16">
        <v>1.2200000000000001E-2</v>
      </c>
      <c r="S16" t="s">
        <v>587</v>
      </c>
    </row>
    <row r="17" spans="1:19" x14ac:dyDescent="0.3">
      <c r="A17" s="151" t="s">
        <v>652</v>
      </c>
      <c r="B17" s="85" t="s">
        <v>491</v>
      </c>
      <c r="C17" s="85" t="s">
        <v>653</v>
      </c>
      <c r="D17" s="85" t="s">
        <v>654</v>
      </c>
      <c r="E17" s="152" t="s">
        <v>655</v>
      </c>
      <c r="F17" s="153" t="s">
        <v>601</v>
      </c>
      <c r="N17">
        <v>16</v>
      </c>
      <c r="O17" t="s">
        <v>491</v>
      </c>
      <c r="P17">
        <v>80925000</v>
      </c>
      <c r="Q17" t="s">
        <v>654</v>
      </c>
      <c r="R17">
        <v>1.12E-2</v>
      </c>
      <c r="S17" t="s">
        <v>601</v>
      </c>
    </row>
    <row r="18" spans="1:19" x14ac:dyDescent="0.3">
      <c r="A18" s="151" t="s">
        <v>656</v>
      </c>
      <c r="B18" s="85" t="s">
        <v>657</v>
      </c>
      <c r="C18" s="85" t="s">
        <v>658</v>
      </c>
      <c r="D18" s="85" t="s">
        <v>585</v>
      </c>
      <c r="E18" s="152" t="s">
        <v>659</v>
      </c>
      <c r="F18" s="153" t="s">
        <v>587</v>
      </c>
      <c r="N18">
        <v>17</v>
      </c>
      <c r="O18" t="s">
        <v>657</v>
      </c>
      <c r="P18">
        <v>78165200</v>
      </c>
      <c r="Q18" t="s">
        <v>585</v>
      </c>
      <c r="R18">
        <v>1.0800000000000001E-2</v>
      </c>
      <c r="S18" t="s">
        <v>587</v>
      </c>
    </row>
    <row r="19" spans="1:19" x14ac:dyDescent="0.3">
      <c r="A19" s="151" t="s">
        <v>660</v>
      </c>
      <c r="B19" s="85" t="s">
        <v>661</v>
      </c>
      <c r="C19" s="85" t="s">
        <v>662</v>
      </c>
      <c r="D19" s="85" t="s">
        <v>663</v>
      </c>
      <c r="E19" s="152" t="s">
        <v>664</v>
      </c>
      <c r="F19" s="153" t="s">
        <v>643</v>
      </c>
      <c r="N19">
        <v>18</v>
      </c>
      <c r="O19" t="s">
        <v>661</v>
      </c>
      <c r="P19">
        <v>77695904</v>
      </c>
      <c r="Q19" t="s">
        <v>663</v>
      </c>
      <c r="R19">
        <v>1.0699999999999999E-2</v>
      </c>
      <c r="S19" t="s">
        <v>643</v>
      </c>
    </row>
    <row r="20" spans="1:19" x14ac:dyDescent="0.3">
      <c r="A20" s="151" t="s">
        <v>665</v>
      </c>
      <c r="B20" s="85" t="s">
        <v>666</v>
      </c>
      <c r="C20" s="85" t="s">
        <v>667</v>
      </c>
      <c r="D20" s="85" t="s">
        <v>599</v>
      </c>
      <c r="E20" s="152" t="s">
        <v>668</v>
      </c>
      <c r="F20" s="153" t="s">
        <v>614</v>
      </c>
      <c r="N20">
        <v>19</v>
      </c>
      <c r="O20" t="s">
        <v>666</v>
      </c>
      <c r="P20">
        <v>71246000</v>
      </c>
      <c r="Q20" t="s">
        <v>599</v>
      </c>
      <c r="R20">
        <v>9.9000000000000008E-3</v>
      </c>
      <c r="S20" t="s">
        <v>614</v>
      </c>
    </row>
    <row r="21" spans="1:19" x14ac:dyDescent="0.3">
      <c r="A21" s="151" t="s">
        <v>669</v>
      </c>
      <c r="B21" s="85" t="s">
        <v>670</v>
      </c>
      <c r="C21" s="85" t="s">
        <v>671</v>
      </c>
      <c r="D21" s="85" t="s">
        <v>626</v>
      </c>
      <c r="E21" s="152" t="s">
        <v>672</v>
      </c>
      <c r="F21" s="153" t="s">
        <v>628</v>
      </c>
      <c r="N21">
        <v>20</v>
      </c>
      <c r="O21" t="s">
        <v>670</v>
      </c>
      <c r="P21">
        <v>66104000</v>
      </c>
      <c r="Q21" t="s">
        <v>626</v>
      </c>
      <c r="R21">
        <v>9.1000000000000004E-3</v>
      </c>
      <c r="S21" t="s">
        <v>628</v>
      </c>
    </row>
    <row r="22" spans="1:19" x14ac:dyDescent="0.3">
      <c r="A22" s="151" t="s">
        <v>673</v>
      </c>
      <c r="B22" s="85" t="s">
        <v>674</v>
      </c>
      <c r="C22" s="85" t="s">
        <v>675</v>
      </c>
      <c r="D22" s="85" t="s">
        <v>641</v>
      </c>
      <c r="E22" s="152" t="s">
        <v>676</v>
      </c>
      <c r="F22" s="153" t="s">
        <v>677</v>
      </c>
      <c r="N22">
        <v>21</v>
      </c>
      <c r="O22" t="s">
        <v>674</v>
      </c>
      <c r="P22">
        <v>64871000</v>
      </c>
      <c r="Q22" t="s">
        <v>641</v>
      </c>
      <c r="R22">
        <v>8.9999999999999993E-3</v>
      </c>
      <c r="S22" t="s">
        <v>677</v>
      </c>
    </row>
    <row r="23" spans="1:19" x14ac:dyDescent="0.3">
      <c r="A23" s="151" t="s">
        <v>678</v>
      </c>
      <c r="B23" s="85" t="s">
        <v>679</v>
      </c>
      <c r="C23" s="85" t="s">
        <v>680</v>
      </c>
      <c r="D23" s="85" t="s">
        <v>681</v>
      </c>
      <c r="E23" s="152" t="s">
        <v>682</v>
      </c>
      <c r="F23" s="153" t="s">
        <v>643</v>
      </c>
      <c r="N23">
        <v>22</v>
      </c>
      <c r="O23" t="s">
        <v>679</v>
      </c>
      <c r="P23">
        <v>64105654</v>
      </c>
      <c r="Q23" t="s">
        <v>681</v>
      </c>
      <c r="R23">
        <v>8.8999999999999999E-3</v>
      </c>
      <c r="S23" t="s">
        <v>643</v>
      </c>
    </row>
    <row r="24" spans="1:19" x14ac:dyDescent="0.3">
      <c r="A24" s="151" t="s">
        <v>683</v>
      </c>
      <c r="B24" s="85" t="s">
        <v>684</v>
      </c>
      <c r="C24" s="85" t="s">
        <v>685</v>
      </c>
      <c r="D24" s="85" t="s">
        <v>686</v>
      </c>
      <c r="E24" s="152" t="s">
        <v>687</v>
      </c>
      <c r="F24" s="153" t="s">
        <v>628</v>
      </c>
      <c r="N24">
        <v>23</v>
      </c>
      <c r="O24" t="s">
        <v>684</v>
      </c>
      <c r="P24">
        <v>60782309</v>
      </c>
      <c r="Q24" t="s">
        <v>686</v>
      </c>
      <c r="R24">
        <v>8.3999999999999995E-3</v>
      </c>
      <c r="S24" t="s">
        <v>628</v>
      </c>
    </row>
    <row r="25" spans="1:19" x14ac:dyDescent="0.3">
      <c r="A25" s="151" t="s">
        <v>688</v>
      </c>
      <c r="B25" s="85" t="s">
        <v>689</v>
      </c>
      <c r="C25" s="85" t="s">
        <v>690</v>
      </c>
      <c r="D25" s="85" t="s">
        <v>641</v>
      </c>
      <c r="E25" s="152" t="s">
        <v>691</v>
      </c>
      <c r="F25" s="153" t="s">
        <v>601</v>
      </c>
      <c r="N25">
        <v>24</v>
      </c>
      <c r="O25" t="s">
        <v>689</v>
      </c>
      <c r="P25">
        <v>54002000</v>
      </c>
      <c r="Q25" t="s">
        <v>641</v>
      </c>
      <c r="R25">
        <v>7.4999999999999997E-3</v>
      </c>
      <c r="S25" t="s">
        <v>601</v>
      </c>
    </row>
    <row r="26" spans="1:19" x14ac:dyDescent="0.3">
      <c r="A26" s="151" t="s">
        <v>692</v>
      </c>
      <c r="B26" s="85" t="s">
        <v>693</v>
      </c>
      <c r="C26" s="85" t="s">
        <v>694</v>
      </c>
      <c r="D26" s="85" t="s">
        <v>695</v>
      </c>
      <c r="E26" s="152" t="s">
        <v>696</v>
      </c>
      <c r="F26" s="153" t="s">
        <v>697</v>
      </c>
      <c r="N26">
        <v>25</v>
      </c>
      <c r="O26" t="s">
        <v>693</v>
      </c>
      <c r="P26">
        <v>51419420</v>
      </c>
      <c r="Q26" t="s">
        <v>695</v>
      </c>
      <c r="R26">
        <v>7.1000000000000004E-3</v>
      </c>
      <c r="S26" t="s">
        <v>697</v>
      </c>
    </row>
    <row r="27" spans="1:19" x14ac:dyDescent="0.3">
      <c r="A27" s="151" t="s">
        <v>698</v>
      </c>
      <c r="B27" s="85" t="s">
        <v>699</v>
      </c>
      <c r="C27" s="85" t="s">
        <v>700</v>
      </c>
      <c r="D27" s="85" t="s">
        <v>621</v>
      </c>
      <c r="E27" s="152" t="s">
        <v>696</v>
      </c>
      <c r="F27" s="153" t="s">
        <v>633</v>
      </c>
      <c r="N27">
        <v>26</v>
      </c>
      <c r="O27" t="s">
        <v>699</v>
      </c>
      <c r="P27">
        <v>51342881</v>
      </c>
      <c r="Q27" t="s">
        <v>621</v>
      </c>
      <c r="R27">
        <v>7.1000000000000004E-3</v>
      </c>
      <c r="S27" t="s">
        <v>633</v>
      </c>
    </row>
    <row r="28" spans="1:19" x14ac:dyDescent="0.3">
      <c r="A28" s="151" t="s">
        <v>701</v>
      </c>
      <c r="B28" s="85" t="s">
        <v>702</v>
      </c>
      <c r="C28" s="85" t="s">
        <v>703</v>
      </c>
      <c r="D28" s="85" t="s">
        <v>585</v>
      </c>
      <c r="E28" s="152" t="s">
        <v>704</v>
      </c>
      <c r="F28" s="153" t="s">
        <v>587</v>
      </c>
      <c r="N28">
        <v>27</v>
      </c>
      <c r="O28" t="s">
        <v>702</v>
      </c>
      <c r="P28">
        <v>48025400</v>
      </c>
      <c r="Q28" t="s">
        <v>585</v>
      </c>
      <c r="R28">
        <v>6.6400000000000001E-3</v>
      </c>
      <c r="S28" t="s">
        <v>587</v>
      </c>
    </row>
    <row r="29" spans="1:19" x14ac:dyDescent="0.3">
      <c r="A29" s="151" t="s">
        <v>705</v>
      </c>
      <c r="B29" s="85" t="s">
        <v>706</v>
      </c>
      <c r="C29" s="85" t="s">
        <v>707</v>
      </c>
      <c r="D29" s="85" t="s">
        <v>641</v>
      </c>
      <c r="E29" s="152" t="s">
        <v>708</v>
      </c>
      <c r="F29" s="153" t="s">
        <v>709</v>
      </c>
      <c r="N29">
        <v>28</v>
      </c>
      <c r="O29" t="s">
        <v>706</v>
      </c>
      <c r="P29">
        <v>47421786</v>
      </c>
      <c r="Q29" t="s">
        <v>641</v>
      </c>
      <c r="R29">
        <v>6.6E-3</v>
      </c>
      <c r="S29" t="s">
        <v>709</v>
      </c>
    </row>
    <row r="30" spans="1:19" x14ac:dyDescent="0.3">
      <c r="A30" s="151" t="s">
        <v>710</v>
      </c>
      <c r="B30" s="85" t="s">
        <v>711</v>
      </c>
      <c r="C30" s="85" t="s">
        <v>712</v>
      </c>
      <c r="D30" s="85" t="s">
        <v>599</v>
      </c>
      <c r="E30" s="152" t="s">
        <v>713</v>
      </c>
      <c r="F30" s="153" t="s">
        <v>614</v>
      </c>
      <c r="N30">
        <v>29</v>
      </c>
      <c r="O30" t="s">
        <v>711</v>
      </c>
      <c r="P30">
        <v>46749000</v>
      </c>
      <c r="Q30" t="s">
        <v>599</v>
      </c>
      <c r="R30">
        <v>6.4999999999999997E-3</v>
      </c>
      <c r="S30" t="s">
        <v>614</v>
      </c>
    </row>
    <row r="31" spans="1:19" x14ac:dyDescent="0.3">
      <c r="A31" s="151" t="s">
        <v>714</v>
      </c>
      <c r="B31" s="85" t="s">
        <v>715</v>
      </c>
      <c r="C31" s="85" t="s">
        <v>716</v>
      </c>
      <c r="D31" s="85" t="s">
        <v>641</v>
      </c>
      <c r="E31" s="152" t="s">
        <v>717</v>
      </c>
      <c r="F31" s="153" t="s">
        <v>601</v>
      </c>
      <c r="N31">
        <v>30</v>
      </c>
      <c r="O31" t="s">
        <v>715</v>
      </c>
      <c r="P31">
        <v>46464053</v>
      </c>
      <c r="Q31" t="s">
        <v>641</v>
      </c>
      <c r="R31">
        <v>6.4000000000000003E-3</v>
      </c>
      <c r="S31" t="s">
        <v>601</v>
      </c>
    </row>
    <row r="32" spans="1:19" x14ac:dyDescent="0.3">
      <c r="A32" s="151" t="s">
        <v>718</v>
      </c>
      <c r="B32" s="85" t="s">
        <v>719</v>
      </c>
      <c r="C32" s="85" t="s">
        <v>720</v>
      </c>
      <c r="D32" s="85" t="s">
        <v>599</v>
      </c>
      <c r="E32" s="152" t="s">
        <v>721</v>
      </c>
      <c r="F32" s="153" t="s">
        <v>677</v>
      </c>
      <c r="N32">
        <v>31</v>
      </c>
      <c r="O32" t="s">
        <v>719</v>
      </c>
      <c r="P32">
        <v>43131966</v>
      </c>
      <c r="Q32" t="s">
        <v>599</v>
      </c>
      <c r="R32">
        <v>6.0000000000000001E-3</v>
      </c>
      <c r="S32" t="s">
        <v>677</v>
      </c>
    </row>
    <row r="33" spans="1:19" x14ac:dyDescent="0.3">
      <c r="A33" s="151" t="s">
        <v>722</v>
      </c>
      <c r="B33" s="85" t="s">
        <v>723</v>
      </c>
      <c r="C33" s="85" t="s">
        <v>724</v>
      </c>
      <c r="D33" s="85" t="s">
        <v>621</v>
      </c>
      <c r="E33" s="152" t="s">
        <v>725</v>
      </c>
      <c r="F33" s="153" t="s">
        <v>628</v>
      </c>
      <c r="N33">
        <v>32</v>
      </c>
      <c r="O33" t="s">
        <v>723</v>
      </c>
      <c r="P33">
        <v>42928900</v>
      </c>
      <c r="Q33" t="s">
        <v>621</v>
      </c>
      <c r="R33">
        <v>5.8999999999999999E-3</v>
      </c>
      <c r="S33" t="s">
        <v>628</v>
      </c>
    </row>
    <row r="34" spans="1:19" x14ac:dyDescent="0.3">
      <c r="A34" s="151" t="s">
        <v>726</v>
      </c>
      <c r="B34" s="85" t="s">
        <v>727</v>
      </c>
      <c r="C34" s="85" t="s">
        <v>728</v>
      </c>
      <c r="D34" s="85" t="s">
        <v>621</v>
      </c>
      <c r="E34" s="152" t="s">
        <v>729</v>
      </c>
      <c r="F34" s="153" t="s">
        <v>601</v>
      </c>
      <c r="N34">
        <v>33</v>
      </c>
      <c r="O34" t="s">
        <v>727</v>
      </c>
      <c r="P34">
        <v>39500000</v>
      </c>
      <c r="Q34" t="s">
        <v>621</v>
      </c>
      <c r="R34">
        <v>5.4999999999999997E-3</v>
      </c>
      <c r="S34" t="s">
        <v>601</v>
      </c>
    </row>
    <row r="35" spans="1:19" x14ac:dyDescent="0.3">
      <c r="A35" s="151" t="s">
        <v>730</v>
      </c>
      <c r="B35" s="85" t="s">
        <v>731</v>
      </c>
      <c r="C35" s="85" t="s">
        <v>732</v>
      </c>
      <c r="D35" s="85" t="s">
        <v>663</v>
      </c>
      <c r="E35" s="152" t="s">
        <v>733</v>
      </c>
      <c r="F35" s="153" t="s">
        <v>601</v>
      </c>
      <c r="N35">
        <v>34</v>
      </c>
      <c r="O35" t="s">
        <v>731</v>
      </c>
      <c r="P35">
        <v>38484000</v>
      </c>
      <c r="Q35" t="s">
        <v>663</v>
      </c>
      <c r="R35">
        <v>5.3E-3</v>
      </c>
      <c r="S35" t="s">
        <v>601</v>
      </c>
    </row>
    <row r="36" spans="1:19" x14ac:dyDescent="0.3">
      <c r="A36" s="151" t="s">
        <v>734</v>
      </c>
      <c r="B36" s="85" t="s">
        <v>735</v>
      </c>
      <c r="C36" s="85" t="s">
        <v>736</v>
      </c>
      <c r="D36" s="85" t="s">
        <v>599</v>
      </c>
      <c r="E36" s="152" t="s">
        <v>733</v>
      </c>
      <c r="F36" s="153" t="s">
        <v>677</v>
      </c>
      <c r="N36">
        <v>35</v>
      </c>
      <c r="O36" t="s">
        <v>735</v>
      </c>
      <c r="P36">
        <v>38435252</v>
      </c>
      <c r="Q36" t="s">
        <v>599</v>
      </c>
      <c r="R36">
        <v>5.3E-3</v>
      </c>
      <c r="S36" t="s">
        <v>677</v>
      </c>
    </row>
    <row r="37" spans="1:19" x14ac:dyDescent="0.3">
      <c r="A37" s="151" t="s">
        <v>737</v>
      </c>
      <c r="B37" s="85" t="s">
        <v>738</v>
      </c>
      <c r="C37" s="85" t="s">
        <v>739</v>
      </c>
      <c r="D37" s="85" t="s">
        <v>641</v>
      </c>
      <c r="E37" s="152" t="s">
        <v>740</v>
      </c>
      <c r="F37" s="153" t="s">
        <v>677</v>
      </c>
      <c r="N37">
        <v>36</v>
      </c>
      <c r="O37" t="s">
        <v>738</v>
      </c>
      <c r="P37">
        <v>36004552</v>
      </c>
      <c r="Q37" t="s">
        <v>641</v>
      </c>
      <c r="R37">
        <v>5.0000000000000001E-3</v>
      </c>
      <c r="S37" t="s">
        <v>677</v>
      </c>
    </row>
    <row r="38" spans="1:19" x14ac:dyDescent="0.3">
      <c r="A38" s="151" t="s">
        <v>741</v>
      </c>
      <c r="B38" s="85" t="s">
        <v>742</v>
      </c>
      <c r="C38" s="85" t="s">
        <v>743</v>
      </c>
      <c r="D38" s="85" t="s">
        <v>744</v>
      </c>
      <c r="E38" s="152" t="s">
        <v>745</v>
      </c>
      <c r="F38" s="153" t="s">
        <v>601</v>
      </c>
      <c r="N38">
        <v>37</v>
      </c>
      <c r="O38" t="s">
        <v>742</v>
      </c>
      <c r="P38">
        <v>35675834</v>
      </c>
      <c r="Q38" t="s">
        <v>744</v>
      </c>
      <c r="R38">
        <v>4.8999999999999998E-3</v>
      </c>
      <c r="S38" t="s">
        <v>601</v>
      </c>
    </row>
    <row r="39" spans="1:19" x14ac:dyDescent="0.3">
      <c r="A39" s="151" t="s">
        <v>746</v>
      </c>
      <c r="B39" s="85" t="s">
        <v>747</v>
      </c>
      <c r="C39" s="85" t="s">
        <v>748</v>
      </c>
      <c r="D39" s="85" t="s">
        <v>749</v>
      </c>
      <c r="E39" s="152" t="s">
        <v>750</v>
      </c>
      <c r="F39" s="153" t="s">
        <v>697</v>
      </c>
      <c r="N39">
        <v>38</v>
      </c>
      <c r="O39" t="s">
        <v>747</v>
      </c>
      <c r="P39">
        <v>34856813</v>
      </c>
      <c r="Q39" t="s">
        <v>749</v>
      </c>
      <c r="R39">
        <v>4.7999999999999996E-3</v>
      </c>
      <c r="S39" t="s">
        <v>697</v>
      </c>
    </row>
    <row r="40" spans="1:19" x14ac:dyDescent="0.3">
      <c r="A40" s="151" t="s">
        <v>751</v>
      </c>
      <c r="B40" s="85" t="s">
        <v>752</v>
      </c>
      <c r="C40" s="85" t="s">
        <v>753</v>
      </c>
      <c r="D40" s="85" t="s">
        <v>585</v>
      </c>
      <c r="E40" s="152" t="s">
        <v>754</v>
      </c>
      <c r="F40" s="153" t="s">
        <v>587</v>
      </c>
      <c r="N40">
        <v>39</v>
      </c>
      <c r="O40" t="s">
        <v>752</v>
      </c>
      <c r="P40">
        <v>33543100</v>
      </c>
      <c r="Q40" t="s">
        <v>585</v>
      </c>
      <c r="R40">
        <v>4.64E-3</v>
      </c>
      <c r="S40" t="s">
        <v>587</v>
      </c>
    </row>
    <row r="41" spans="1:19" x14ac:dyDescent="0.3">
      <c r="A41" s="151" t="s">
        <v>755</v>
      </c>
      <c r="B41" s="85" t="s">
        <v>756</v>
      </c>
      <c r="C41" s="85" t="s">
        <v>757</v>
      </c>
      <c r="D41" s="85" t="s">
        <v>599</v>
      </c>
      <c r="E41" s="152" t="s">
        <v>758</v>
      </c>
      <c r="F41" s="153" t="s">
        <v>677</v>
      </c>
      <c r="N41">
        <v>40</v>
      </c>
      <c r="O41" t="s">
        <v>756</v>
      </c>
      <c r="P41">
        <v>31521418</v>
      </c>
      <c r="Q41" t="s">
        <v>599</v>
      </c>
      <c r="R41">
        <v>4.4000000000000003E-3</v>
      </c>
      <c r="S41" t="s">
        <v>677</v>
      </c>
    </row>
    <row r="42" spans="1:19" x14ac:dyDescent="0.3">
      <c r="A42" s="151" t="s">
        <v>759</v>
      </c>
      <c r="B42" s="85" t="s">
        <v>760</v>
      </c>
      <c r="C42" s="85" t="s">
        <v>761</v>
      </c>
      <c r="D42" s="85" t="s">
        <v>599</v>
      </c>
      <c r="E42" s="152" t="s">
        <v>762</v>
      </c>
      <c r="F42" s="153" t="s">
        <v>677</v>
      </c>
      <c r="N42">
        <v>41</v>
      </c>
      <c r="O42" t="s">
        <v>760</v>
      </c>
      <c r="P42">
        <v>31151643</v>
      </c>
      <c r="Q42" t="s">
        <v>599</v>
      </c>
      <c r="R42">
        <v>4.3E-3</v>
      </c>
      <c r="S42" t="s">
        <v>677</v>
      </c>
    </row>
    <row r="43" spans="1:19" x14ac:dyDescent="0.3">
      <c r="A43" s="151" t="s">
        <v>763</v>
      </c>
      <c r="B43" s="85" t="s">
        <v>764</v>
      </c>
      <c r="C43" s="85" t="s">
        <v>765</v>
      </c>
      <c r="D43" s="85" t="s">
        <v>599</v>
      </c>
      <c r="E43" s="152" t="s">
        <v>766</v>
      </c>
      <c r="F43" s="153" t="s">
        <v>677</v>
      </c>
      <c r="N43">
        <v>42</v>
      </c>
      <c r="O43" t="s">
        <v>764</v>
      </c>
      <c r="P43">
        <v>30620404</v>
      </c>
      <c r="Q43" t="s">
        <v>599</v>
      </c>
      <c r="R43">
        <v>4.1999999999999997E-3</v>
      </c>
      <c r="S43" t="s">
        <v>677</v>
      </c>
    </row>
    <row r="44" spans="1:19" x14ac:dyDescent="0.3">
      <c r="A44" s="151" t="s">
        <v>767</v>
      </c>
      <c r="B44" s="85" t="s">
        <v>768</v>
      </c>
      <c r="C44" s="85" t="s">
        <v>769</v>
      </c>
      <c r="D44" s="85" t="s">
        <v>585</v>
      </c>
      <c r="E44" s="152" t="s">
        <v>770</v>
      </c>
      <c r="F44" s="153" t="s">
        <v>587</v>
      </c>
      <c r="N44">
        <v>43</v>
      </c>
      <c r="O44" t="s">
        <v>768</v>
      </c>
      <c r="P44">
        <v>30511900</v>
      </c>
      <c r="Q44" t="s">
        <v>585</v>
      </c>
      <c r="R44">
        <v>4.2199999999999998E-3</v>
      </c>
      <c r="S44" t="s">
        <v>587</v>
      </c>
    </row>
    <row r="45" spans="1:19" x14ac:dyDescent="0.3">
      <c r="A45" s="151" t="s">
        <v>771</v>
      </c>
      <c r="B45" s="85" t="s">
        <v>772</v>
      </c>
      <c r="C45" s="85" t="s">
        <v>773</v>
      </c>
      <c r="D45" s="85" t="s">
        <v>774</v>
      </c>
      <c r="E45" s="152" t="s">
        <v>766</v>
      </c>
      <c r="F45" s="153" t="s">
        <v>601</v>
      </c>
      <c r="N45">
        <v>44</v>
      </c>
      <c r="O45" t="s">
        <v>772</v>
      </c>
      <c r="P45">
        <v>30492800</v>
      </c>
      <c r="Q45" t="s">
        <v>774</v>
      </c>
      <c r="R45">
        <v>4.1999999999999997E-3</v>
      </c>
      <c r="S45" t="s">
        <v>601</v>
      </c>
    </row>
    <row r="46" spans="1:19" x14ac:dyDescent="0.3">
      <c r="A46" s="151" t="s">
        <v>775</v>
      </c>
      <c r="B46" s="85" t="s">
        <v>776</v>
      </c>
      <c r="C46" s="85" t="s">
        <v>777</v>
      </c>
      <c r="D46" s="85" t="s">
        <v>599</v>
      </c>
      <c r="E46" s="152" t="s">
        <v>778</v>
      </c>
      <c r="F46" s="153" t="s">
        <v>677</v>
      </c>
      <c r="N46">
        <v>45</v>
      </c>
      <c r="O46" t="s">
        <v>776</v>
      </c>
      <c r="P46">
        <v>28037904</v>
      </c>
      <c r="Q46" t="s">
        <v>599</v>
      </c>
      <c r="R46">
        <v>3.8999999999999998E-3</v>
      </c>
      <c r="S46" t="s">
        <v>677</v>
      </c>
    </row>
    <row r="47" spans="1:19" x14ac:dyDescent="0.3">
      <c r="A47" s="151" t="s">
        <v>779</v>
      </c>
      <c r="B47" s="85" t="s">
        <v>780</v>
      </c>
      <c r="C47" s="85" t="s">
        <v>781</v>
      </c>
      <c r="D47" s="85" t="s">
        <v>641</v>
      </c>
      <c r="E47" s="152" t="s">
        <v>782</v>
      </c>
      <c r="F47" s="153" t="s">
        <v>677</v>
      </c>
      <c r="N47">
        <v>46</v>
      </c>
      <c r="O47" t="s">
        <v>780</v>
      </c>
      <c r="P47">
        <v>27043093</v>
      </c>
      <c r="Q47" t="s">
        <v>641</v>
      </c>
      <c r="R47">
        <v>3.7000000000000002E-3</v>
      </c>
      <c r="S47" t="s">
        <v>677</v>
      </c>
    </row>
    <row r="48" spans="1:19" x14ac:dyDescent="0.3">
      <c r="A48" s="151" t="s">
        <v>783</v>
      </c>
      <c r="B48" s="85" t="s">
        <v>784</v>
      </c>
      <c r="C48" s="85" t="s">
        <v>785</v>
      </c>
      <c r="D48" s="85" t="s">
        <v>641</v>
      </c>
      <c r="E48" s="152" t="s">
        <v>782</v>
      </c>
      <c r="F48" s="153" t="s">
        <v>601</v>
      </c>
      <c r="N48">
        <v>47</v>
      </c>
      <c r="O48" t="s">
        <v>784</v>
      </c>
      <c r="P48">
        <v>26556800</v>
      </c>
      <c r="Q48" t="s">
        <v>641</v>
      </c>
      <c r="R48">
        <v>3.7000000000000002E-3</v>
      </c>
      <c r="S48" t="s">
        <v>601</v>
      </c>
    </row>
    <row r="49" spans="1:19" x14ac:dyDescent="0.3">
      <c r="A49" s="151" t="s">
        <v>786</v>
      </c>
      <c r="B49" s="85" t="s">
        <v>787</v>
      </c>
      <c r="C49" s="85" t="s">
        <v>788</v>
      </c>
      <c r="D49" s="85" t="s">
        <v>641</v>
      </c>
      <c r="E49" s="152" t="s">
        <v>789</v>
      </c>
      <c r="F49" s="153" t="s">
        <v>601</v>
      </c>
      <c r="N49">
        <v>48</v>
      </c>
      <c r="O49" t="s">
        <v>787</v>
      </c>
      <c r="P49">
        <v>25956000</v>
      </c>
      <c r="Q49" t="s">
        <v>641</v>
      </c>
      <c r="R49">
        <v>3.5999999999999999E-3</v>
      </c>
      <c r="S49" t="s">
        <v>601</v>
      </c>
    </row>
    <row r="50" spans="1:19" x14ac:dyDescent="0.3">
      <c r="A50" s="151" t="s">
        <v>790</v>
      </c>
      <c r="B50" s="85" t="s">
        <v>791</v>
      </c>
      <c r="C50" s="85" t="s">
        <v>792</v>
      </c>
      <c r="D50" s="85" t="s">
        <v>599</v>
      </c>
      <c r="E50" s="152" t="s">
        <v>789</v>
      </c>
      <c r="F50" s="153" t="s">
        <v>793</v>
      </c>
      <c r="N50">
        <v>49</v>
      </c>
      <c r="O50" t="s">
        <v>791</v>
      </c>
      <c r="P50">
        <v>25727911</v>
      </c>
      <c r="Q50" t="s">
        <v>599</v>
      </c>
      <c r="R50">
        <v>3.5999999999999999E-3</v>
      </c>
      <c r="S50" t="s">
        <v>793</v>
      </c>
    </row>
    <row r="51" spans="1:19" x14ac:dyDescent="0.3">
      <c r="A51" s="151" t="s">
        <v>794</v>
      </c>
      <c r="B51" s="85" t="s">
        <v>795</v>
      </c>
      <c r="C51" s="85" t="s">
        <v>796</v>
      </c>
      <c r="D51" s="85" t="s">
        <v>599</v>
      </c>
      <c r="E51" s="152" t="s">
        <v>797</v>
      </c>
      <c r="F51" s="153" t="s">
        <v>614</v>
      </c>
      <c r="N51">
        <v>50</v>
      </c>
      <c r="O51" t="s">
        <v>795</v>
      </c>
      <c r="P51">
        <v>25155000</v>
      </c>
      <c r="Q51" t="s">
        <v>599</v>
      </c>
      <c r="R51">
        <v>3.5000000000000001E-3</v>
      </c>
      <c r="S51" t="s">
        <v>614</v>
      </c>
    </row>
    <row r="52" spans="1:19" x14ac:dyDescent="0.3">
      <c r="A52" s="151" t="s">
        <v>798</v>
      </c>
      <c r="B52" s="85" t="s">
        <v>799</v>
      </c>
      <c r="C52" s="85" t="s">
        <v>800</v>
      </c>
      <c r="D52" s="85" t="s">
        <v>801</v>
      </c>
      <c r="E52" s="152" t="s">
        <v>802</v>
      </c>
      <c r="F52" s="153" t="s">
        <v>697</v>
      </c>
      <c r="N52">
        <v>51</v>
      </c>
      <c r="O52" t="s">
        <v>799</v>
      </c>
      <c r="P52">
        <v>24383301</v>
      </c>
      <c r="Q52" t="s">
        <v>801</v>
      </c>
      <c r="R52">
        <v>3.3999999999999998E-3</v>
      </c>
      <c r="S52" t="s">
        <v>697</v>
      </c>
    </row>
    <row r="53" spans="1:19" x14ac:dyDescent="0.3">
      <c r="A53" s="151" t="s">
        <v>803</v>
      </c>
      <c r="B53" s="85" t="s">
        <v>804</v>
      </c>
      <c r="C53" s="85" t="s">
        <v>805</v>
      </c>
      <c r="D53" s="85" t="s">
        <v>585</v>
      </c>
      <c r="E53" s="152" t="s">
        <v>806</v>
      </c>
      <c r="F53" s="153" t="s">
        <v>587</v>
      </c>
      <c r="N53">
        <v>52</v>
      </c>
      <c r="O53" t="s">
        <v>804</v>
      </c>
      <c r="P53">
        <v>23766500</v>
      </c>
      <c r="Q53" t="s">
        <v>585</v>
      </c>
      <c r="R53">
        <v>3.29E-3</v>
      </c>
      <c r="S53" t="s">
        <v>587</v>
      </c>
    </row>
    <row r="54" spans="1:19" x14ac:dyDescent="0.3">
      <c r="A54" s="151" t="s">
        <v>807</v>
      </c>
      <c r="B54" s="85" t="s">
        <v>808</v>
      </c>
      <c r="C54" s="85" t="s">
        <v>809</v>
      </c>
      <c r="D54" s="85" t="s">
        <v>810</v>
      </c>
      <c r="E54" s="152" t="s">
        <v>811</v>
      </c>
      <c r="F54" s="153" t="s">
        <v>628</v>
      </c>
      <c r="N54">
        <v>53</v>
      </c>
      <c r="O54" t="s">
        <v>808</v>
      </c>
      <c r="P54">
        <v>23440278</v>
      </c>
      <c r="Q54" t="s">
        <v>810</v>
      </c>
      <c r="R54">
        <v>3.2000000000000002E-3</v>
      </c>
      <c r="S54" t="s">
        <v>628</v>
      </c>
    </row>
    <row r="55" spans="1:19" x14ac:dyDescent="0.3">
      <c r="A55" s="151" t="s">
        <v>812</v>
      </c>
      <c r="B55" s="85" t="s">
        <v>813</v>
      </c>
      <c r="C55" s="85" t="s">
        <v>814</v>
      </c>
      <c r="D55" s="85" t="s">
        <v>585</v>
      </c>
      <c r="E55" s="152" t="s">
        <v>811</v>
      </c>
      <c r="F55" s="153" t="s">
        <v>587</v>
      </c>
      <c r="N55">
        <v>54</v>
      </c>
      <c r="O55" t="s">
        <v>813</v>
      </c>
      <c r="P55">
        <v>23087363</v>
      </c>
      <c r="Q55" t="s">
        <v>585</v>
      </c>
      <c r="R55">
        <v>3.2000000000000002E-3</v>
      </c>
      <c r="S55" t="s">
        <v>587</v>
      </c>
    </row>
    <row r="56" spans="1:19" x14ac:dyDescent="0.3">
      <c r="A56" s="151" t="s">
        <v>815</v>
      </c>
      <c r="B56" s="85" t="s">
        <v>816</v>
      </c>
      <c r="C56" s="85" t="s">
        <v>817</v>
      </c>
      <c r="D56" s="85" t="s">
        <v>818</v>
      </c>
      <c r="E56" s="152" t="s">
        <v>819</v>
      </c>
      <c r="F56" s="153" t="s">
        <v>820</v>
      </c>
      <c r="N56">
        <v>55</v>
      </c>
      <c r="O56" t="s">
        <v>816</v>
      </c>
      <c r="P56">
        <v>22671331</v>
      </c>
      <c r="Q56" t="s">
        <v>818</v>
      </c>
      <c r="R56">
        <v>3.0999999999999999E-3</v>
      </c>
      <c r="S56" t="s">
        <v>820</v>
      </c>
    </row>
    <row r="57" spans="1:19" x14ac:dyDescent="0.3">
      <c r="A57" s="151" t="s">
        <v>821</v>
      </c>
      <c r="B57" s="85" t="s">
        <v>822</v>
      </c>
      <c r="C57" s="85" t="s">
        <v>823</v>
      </c>
      <c r="D57" s="85" t="s">
        <v>681</v>
      </c>
      <c r="E57" s="152" t="s">
        <v>824</v>
      </c>
      <c r="F57" s="153" t="s">
        <v>643</v>
      </c>
      <c r="N57">
        <v>56</v>
      </c>
      <c r="O57" t="s">
        <v>822</v>
      </c>
      <c r="P57">
        <v>21842167</v>
      </c>
      <c r="Q57" t="s">
        <v>681</v>
      </c>
      <c r="R57">
        <v>3.0000000000000001E-3</v>
      </c>
      <c r="S57" t="s">
        <v>643</v>
      </c>
    </row>
    <row r="58" spans="1:19" x14ac:dyDescent="0.3">
      <c r="A58" s="151" t="s">
        <v>825</v>
      </c>
      <c r="B58" s="85" t="s">
        <v>826</v>
      </c>
      <c r="C58" s="85" t="s">
        <v>827</v>
      </c>
      <c r="D58" s="85" t="s">
        <v>681</v>
      </c>
      <c r="E58" s="152" t="s">
        <v>828</v>
      </c>
      <c r="F58" s="153" t="s">
        <v>601</v>
      </c>
      <c r="N58">
        <v>57</v>
      </c>
      <c r="O58" t="s">
        <v>826</v>
      </c>
      <c r="P58">
        <v>21143237</v>
      </c>
      <c r="Q58" t="s">
        <v>681</v>
      </c>
      <c r="R58">
        <v>2.8E-3</v>
      </c>
      <c r="S58" t="s">
        <v>601</v>
      </c>
    </row>
    <row r="59" spans="1:19" x14ac:dyDescent="0.3">
      <c r="A59" s="151" t="s">
        <v>829</v>
      </c>
      <c r="B59" s="85" t="s">
        <v>830</v>
      </c>
      <c r="C59" s="85" t="s">
        <v>831</v>
      </c>
      <c r="D59" s="85" t="s">
        <v>832</v>
      </c>
      <c r="E59" s="152" t="s">
        <v>828</v>
      </c>
      <c r="F59" s="153" t="s">
        <v>833</v>
      </c>
      <c r="N59">
        <v>58</v>
      </c>
      <c r="O59" t="s">
        <v>830</v>
      </c>
      <c r="P59">
        <v>20359439</v>
      </c>
      <c r="Q59" t="s">
        <v>832</v>
      </c>
      <c r="R59">
        <v>2.8E-3</v>
      </c>
      <c r="S59" t="s">
        <v>833</v>
      </c>
    </row>
    <row r="60" spans="1:19" x14ac:dyDescent="0.3">
      <c r="A60" s="151" t="s">
        <v>834</v>
      </c>
      <c r="B60" s="85" t="s">
        <v>493</v>
      </c>
      <c r="C60" s="85" t="s">
        <v>835</v>
      </c>
      <c r="D60" s="85" t="s">
        <v>774</v>
      </c>
      <c r="E60" s="152" t="s">
        <v>828</v>
      </c>
      <c r="F60" s="153" t="s">
        <v>643</v>
      </c>
      <c r="N60">
        <v>59</v>
      </c>
      <c r="O60" t="s">
        <v>493</v>
      </c>
      <c r="P60">
        <v>19942642</v>
      </c>
      <c r="Q60" t="s">
        <v>774</v>
      </c>
      <c r="R60">
        <v>2.8E-3</v>
      </c>
      <c r="S60" t="s">
        <v>643</v>
      </c>
    </row>
    <row r="61" spans="1:19" x14ac:dyDescent="0.3">
      <c r="A61" s="151" t="s">
        <v>836</v>
      </c>
      <c r="B61" s="85" t="s">
        <v>837</v>
      </c>
      <c r="C61" s="85" t="s">
        <v>838</v>
      </c>
      <c r="D61" s="85" t="s">
        <v>599</v>
      </c>
      <c r="E61" s="152" t="s">
        <v>839</v>
      </c>
      <c r="F61" s="153" t="s">
        <v>614</v>
      </c>
      <c r="N61">
        <v>60</v>
      </c>
      <c r="O61" t="s">
        <v>837</v>
      </c>
      <c r="P61">
        <v>19268000</v>
      </c>
      <c r="Q61" t="s">
        <v>599</v>
      </c>
      <c r="R61">
        <v>2.7000000000000001E-3</v>
      </c>
      <c r="S61" t="s">
        <v>614</v>
      </c>
    </row>
    <row r="62" spans="1:19" x14ac:dyDescent="0.3">
      <c r="A62" s="151" t="s">
        <v>840</v>
      </c>
      <c r="B62" s="85" t="s">
        <v>841</v>
      </c>
      <c r="C62" s="85" t="s">
        <v>842</v>
      </c>
      <c r="D62" s="85" t="s">
        <v>599</v>
      </c>
      <c r="E62" s="152" t="s">
        <v>843</v>
      </c>
      <c r="F62" s="153" t="s">
        <v>601</v>
      </c>
      <c r="N62">
        <v>61</v>
      </c>
      <c r="O62" t="s">
        <v>841</v>
      </c>
      <c r="P62">
        <v>18450494</v>
      </c>
      <c r="Q62" t="s">
        <v>599</v>
      </c>
      <c r="R62">
        <v>2.5999999999999999E-3</v>
      </c>
      <c r="S62" t="s">
        <v>601</v>
      </c>
    </row>
    <row r="63" spans="1:19" x14ac:dyDescent="0.3">
      <c r="A63" s="151" t="s">
        <v>844</v>
      </c>
      <c r="B63" s="85" t="s">
        <v>845</v>
      </c>
      <c r="C63" s="85" t="s">
        <v>846</v>
      </c>
      <c r="D63" s="85" t="s">
        <v>599</v>
      </c>
      <c r="E63" s="152" t="s">
        <v>847</v>
      </c>
      <c r="F63" s="153" t="s">
        <v>677</v>
      </c>
      <c r="N63">
        <v>62</v>
      </c>
      <c r="O63" t="s">
        <v>845</v>
      </c>
      <c r="P63">
        <v>18006407</v>
      </c>
      <c r="Q63" t="s">
        <v>599</v>
      </c>
      <c r="R63">
        <v>2.5000000000000001E-3</v>
      </c>
      <c r="S63" t="s">
        <v>677</v>
      </c>
    </row>
    <row r="64" spans="1:19" x14ac:dyDescent="0.3">
      <c r="A64" s="151" t="s">
        <v>848</v>
      </c>
      <c r="B64" s="85" t="s">
        <v>849</v>
      </c>
      <c r="C64" s="85" t="s">
        <v>850</v>
      </c>
      <c r="D64" s="85" t="s">
        <v>621</v>
      </c>
      <c r="E64" s="152" t="s">
        <v>851</v>
      </c>
      <c r="F64" s="153" t="s">
        <v>628</v>
      </c>
      <c r="N64">
        <v>63</v>
      </c>
      <c r="O64" t="s">
        <v>849</v>
      </c>
      <c r="P64">
        <v>17417500</v>
      </c>
      <c r="Q64" t="s">
        <v>621</v>
      </c>
      <c r="R64">
        <v>2.3999999999999998E-3</v>
      </c>
      <c r="S64" t="s">
        <v>628</v>
      </c>
    </row>
    <row r="65" spans="1:19" x14ac:dyDescent="0.3">
      <c r="A65" s="151" t="s">
        <v>852</v>
      </c>
      <c r="B65" s="85" t="s">
        <v>853</v>
      </c>
      <c r="C65" s="85" t="s">
        <v>854</v>
      </c>
      <c r="D65" s="85" t="s">
        <v>585</v>
      </c>
      <c r="E65" s="152" t="s">
        <v>855</v>
      </c>
      <c r="F65" s="153" t="s">
        <v>587</v>
      </c>
      <c r="N65">
        <v>64</v>
      </c>
      <c r="O65" t="s">
        <v>853</v>
      </c>
      <c r="P65">
        <v>16892500</v>
      </c>
      <c r="Q65" t="s">
        <v>585</v>
      </c>
      <c r="R65">
        <v>2.3400000000000001E-3</v>
      </c>
      <c r="S65" t="s">
        <v>587</v>
      </c>
    </row>
    <row r="66" spans="1:19" x14ac:dyDescent="0.3">
      <c r="A66" s="151" t="s">
        <v>856</v>
      </c>
      <c r="B66" s="85" t="s">
        <v>857</v>
      </c>
      <c r="C66" s="85" t="s">
        <v>858</v>
      </c>
      <c r="D66" s="85" t="s">
        <v>599</v>
      </c>
      <c r="E66" s="152" t="s">
        <v>859</v>
      </c>
      <c r="F66" s="153" t="s">
        <v>677</v>
      </c>
      <c r="N66">
        <v>65</v>
      </c>
      <c r="O66" t="s">
        <v>857</v>
      </c>
      <c r="P66">
        <v>16310431</v>
      </c>
      <c r="Q66" t="s">
        <v>599</v>
      </c>
      <c r="R66">
        <v>2.3E-3</v>
      </c>
      <c r="S66" t="s">
        <v>677</v>
      </c>
    </row>
    <row r="67" spans="1:19" x14ac:dyDescent="0.3">
      <c r="A67" s="151" t="s">
        <v>860</v>
      </c>
      <c r="B67" s="85" t="s">
        <v>861</v>
      </c>
      <c r="C67" s="85" t="s">
        <v>862</v>
      </c>
      <c r="D67" s="85" t="s">
        <v>599</v>
      </c>
      <c r="E67" s="152" t="s">
        <v>863</v>
      </c>
      <c r="F67" s="153" t="s">
        <v>614</v>
      </c>
      <c r="N67">
        <v>66</v>
      </c>
      <c r="O67" t="s">
        <v>861</v>
      </c>
      <c r="P67">
        <v>16259000</v>
      </c>
      <c r="Q67" t="s">
        <v>599</v>
      </c>
      <c r="R67">
        <v>2.2000000000000001E-3</v>
      </c>
      <c r="S67" t="s">
        <v>614</v>
      </c>
    </row>
    <row r="68" spans="1:19" x14ac:dyDescent="0.3">
      <c r="A68" s="151" t="s">
        <v>864</v>
      </c>
      <c r="B68" s="85" t="s">
        <v>865</v>
      </c>
      <c r="C68" s="85" t="s">
        <v>866</v>
      </c>
      <c r="D68" s="85" t="s">
        <v>585</v>
      </c>
      <c r="E68" s="152" t="s">
        <v>863</v>
      </c>
      <c r="F68" s="153" t="s">
        <v>587</v>
      </c>
      <c r="N68">
        <v>67</v>
      </c>
      <c r="O68" t="s">
        <v>865</v>
      </c>
      <c r="P68">
        <v>15945200</v>
      </c>
      <c r="Q68" t="s">
        <v>585</v>
      </c>
      <c r="R68">
        <v>2.2000000000000001E-3</v>
      </c>
      <c r="S68" t="s">
        <v>587</v>
      </c>
    </row>
    <row r="69" spans="1:19" x14ac:dyDescent="0.3">
      <c r="A69" s="151" t="s">
        <v>867</v>
      </c>
      <c r="B69" s="85" t="s">
        <v>868</v>
      </c>
      <c r="C69" s="85" t="s">
        <v>869</v>
      </c>
      <c r="D69" s="85" t="s">
        <v>641</v>
      </c>
      <c r="E69" s="152" t="s">
        <v>863</v>
      </c>
      <c r="F69" s="153" t="s">
        <v>601</v>
      </c>
      <c r="N69">
        <v>68</v>
      </c>
      <c r="O69" t="s">
        <v>868</v>
      </c>
      <c r="P69">
        <v>15806675</v>
      </c>
      <c r="Q69" t="s">
        <v>641</v>
      </c>
      <c r="R69">
        <v>2.2000000000000001E-3</v>
      </c>
      <c r="S69" t="s">
        <v>601</v>
      </c>
    </row>
    <row r="70" spans="1:19" x14ac:dyDescent="0.3">
      <c r="A70" s="151" t="s">
        <v>870</v>
      </c>
      <c r="B70" s="85" t="s">
        <v>871</v>
      </c>
      <c r="C70" s="85" t="s">
        <v>872</v>
      </c>
      <c r="D70" s="85" t="s">
        <v>599</v>
      </c>
      <c r="E70" s="152" t="s">
        <v>873</v>
      </c>
      <c r="F70" s="153" t="s">
        <v>677</v>
      </c>
      <c r="N70">
        <v>69</v>
      </c>
      <c r="O70" t="s">
        <v>871</v>
      </c>
      <c r="P70">
        <v>15473905</v>
      </c>
      <c r="Q70" t="s">
        <v>599</v>
      </c>
      <c r="R70">
        <v>2.0999999999999999E-3</v>
      </c>
      <c r="S70" t="s">
        <v>677</v>
      </c>
    </row>
    <row r="71" spans="1:19" x14ac:dyDescent="0.3">
      <c r="A71" s="151" t="s">
        <v>874</v>
      </c>
      <c r="B71" s="85" t="s">
        <v>875</v>
      </c>
      <c r="C71" s="85" t="s">
        <v>876</v>
      </c>
      <c r="D71" s="85" t="s">
        <v>599</v>
      </c>
      <c r="E71" s="152" t="s">
        <v>873</v>
      </c>
      <c r="F71" s="153" t="s">
        <v>677</v>
      </c>
      <c r="N71">
        <v>70</v>
      </c>
      <c r="O71" t="s">
        <v>875</v>
      </c>
      <c r="P71">
        <v>15405157</v>
      </c>
      <c r="Q71" t="s">
        <v>599</v>
      </c>
      <c r="R71">
        <v>2.0999999999999999E-3</v>
      </c>
      <c r="S71" t="s">
        <v>677</v>
      </c>
    </row>
    <row r="72" spans="1:19" x14ac:dyDescent="0.3">
      <c r="A72" s="151" t="s">
        <v>877</v>
      </c>
      <c r="B72" s="85" t="s">
        <v>878</v>
      </c>
      <c r="C72" s="85" t="s">
        <v>879</v>
      </c>
      <c r="D72" s="85" t="s">
        <v>599</v>
      </c>
      <c r="E72" s="152" t="s">
        <v>880</v>
      </c>
      <c r="F72" s="153" t="s">
        <v>614</v>
      </c>
      <c r="N72">
        <v>71</v>
      </c>
      <c r="O72" t="s">
        <v>878</v>
      </c>
      <c r="P72">
        <v>13606000</v>
      </c>
      <c r="Q72" t="s">
        <v>599</v>
      </c>
      <c r="R72">
        <v>1.9E-3</v>
      </c>
      <c r="S72" t="s">
        <v>614</v>
      </c>
    </row>
    <row r="73" spans="1:19" x14ac:dyDescent="0.3">
      <c r="A73" s="151" t="s">
        <v>881</v>
      </c>
      <c r="B73" s="85" t="s">
        <v>882</v>
      </c>
      <c r="C73" s="85" t="s">
        <v>883</v>
      </c>
      <c r="D73" s="85" t="s">
        <v>884</v>
      </c>
      <c r="E73" s="152" t="s">
        <v>880</v>
      </c>
      <c r="F73" s="153" t="s">
        <v>885</v>
      </c>
      <c r="N73">
        <v>72</v>
      </c>
      <c r="O73" t="s">
        <v>882</v>
      </c>
      <c r="P73">
        <v>13508715</v>
      </c>
      <c r="Q73" t="s">
        <v>884</v>
      </c>
      <c r="R73">
        <v>1.9E-3</v>
      </c>
      <c r="S73" t="s">
        <v>885</v>
      </c>
    </row>
    <row r="74" spans="1:19" x14ac:dyDescent="0.3">
      <c r="A74" s="151" t="s">
        <v>886</v>
      </c>
      <c r="B74" s="85" t="s">
        <v>887</v>
      </c>
      <c r="C74" s="85" t="s">
        <v>888</v>
      </c>
      <c r="D74" s="85" t="s">
        <v>889</v>
      </c>
      <c r="E74" s="152" t="s">
        <v>890</v>
      </c>
      <c r="F74" s="153" t="s">
        <v>891</v>
      </c>
      <c r="N74">
        <v>73</v>
      </c>
      <c r="O74" t="s">
        <v>887</v>
      </c>
      <c r="P74">
        <v>13061239</v>
      </c>
      <c r="Q74" t="s">
        <v>889</v>
      </c>
      <c r="R74">
        <v>1.8E-3</v>
      </c>
      <c r="S74" t="s">
        <v>891</v>
      </c>
    </row>
    <row r="75" spans="1:19" x14ac:dyDescent="0.3">
      <c r="A75" s="151" t="s">
        <v>892</v>
      </c>
      <c r="B75" s="85" t="s">
        <v>893</v>
      </c>
      <c r="C75" s="85" t="s">
        <v>894</v>
      </c>
      <c r="D75" s="85" t="s">
        <v>599</v>
      </c>
      <c r="E75" s="152" t="s">
        <v>895</v>
      </c>
      <c r="F75" s="153" t="s">
        <v>677</v>
      </c>
      <c r="N75">
        <v>74</v>
      </c>
      <c r="O75" t="s">
        <v>893</v>
      </c>
      <c r="P75">
        <v>11892934</v>
      </c>
      <c r="Q75" t="s">
        <v>599</v>
      </c>
      <c r="R75">
        <v>1.6000000000000001E-3</v>
      </c>
      <c r="S75" t="s">
        <v>677</v>
      </c>
    </row>
    <row r="76" spans="1:19" x14ac:dyDescent="0.3">
      <c r="A76" s="151" t="s">
        <v>896</v>
      </c>
      <c r="B76" s="85" t="s">
        <v>897</v>
      </c>
      <c r="C76" s="85" t="s">
        <v>898</v>
      </c>
      <c r="D76" s="85" t="s">
        <v>599</v>
      </c>
      <c r="E76" s="152" t="s">
        <v>895</v>
      </c>
      <c r="F76" s="153" t="s">
        <v>633</v>
      </c>
      <c r="N76">
        <v>75</v>
      </c>
      <c r="O76" t="s">
        <v>897</v>
      </c>
      <c r="P76">
        <v>11410651</v>
      </c>
      <c r="Q76" t="s">
        <v>599</v>
      </c>
      <c r="R76">
        <v>1.6000000000000001E-3</v>
      </c>
      <c r="S76" t="s">
        <v>633</v>
      </c>
    </row>
    <row r="77" spans="1:19" x14ac:dyDescent="0.3">
      <c r="A77" s="151" t="s">
        <v>899</v>
      </c>
      <c r="B77" s="85" t="s">
        <v>900</v>
      </c>
      <c r="C77" s="85" t="s">
        <v>901</v>
      </c>
      <c r="D77" s="85" t="s">
        <v>621</v>
      </c>
      <c r="E77" s="152" t="s">
        <v>895</v>
      </c>
      <c r="F77" s="153" t="s">
        <v>628</v>
      </c>
      <c r="N77">
        <v>76</v>
      </c>
      <c r="O77" t="s">
        <v>900</v>
      </c>
      <c r="P77">
        <v>11237160</v>
      </c>
      <c r="Q77" t="s">
        <v>621</v>
      </c>
      <c r="R77">
        <v>1.6000000000000001E-3</v>
      </c>
      <c r="S77" t="s">
        <v>628</v>
      </c>
    </row>
    <row r="78" spans="1:19" x14ac:dyDescent="0.3">
      <c r="A78" s="151" t="s">
        <v>902</v>
      </c>
      <c r="B78" s="85" t="s">
        <v>903</v>
      </c>
      <c r="C78" s="85" t="s">
        <v>904</v>
      </c>
      <c r="D78" s="85" t="s">
        <v>905</v>
      </c>
      <c r="E78" s="152" t="s">
        <v>895</v>
      </c>
      <c r="F78" s="153" t="s">
        <v>643</v>
      </c>
      <c r="N78">
        <v>77</v>
      </c>
      <c r="O78" t="s">
        <v>903</v>
      </c>
      <c r="P78">
        <v>11210064</v>
      </c>
      <c r="Q78" t="s">
        <v>905</v>
      </c>
      <c r="R78">
        <v>1.6000000000000001E-3</v>
      </c>
      <c r="S78" t="s">
        <v>643</v>
      </c>
    </row>
    <row r="79" spans="1:19" x14ac:dyDescent="0.3">
      <c r="A79" s="151" t="s">
        <v>906</v>
      </c>
      <c r="B79" s="85" t="s">
        <v>907</v>
      </c>
      <c r="C79" s="85" t="s">
        <v>908</v>
      </c>
      <c r="D79" s="85" t="s">
        <v>599</v>
      </c>
      <c r="E79" s="152" t="s">
        <v>909</v>
      </c>
      <c r="F79" s="153" t="s">
        <v>614</v>
      </c>
      <c r="N79">
        <v>78</v>
      </c>
      <c r="O79" t="s">
        <v>907</v>
      </c>
      <c r="P79">
        <v>11123000</v>
      </c>
      <c r="Q79" t="s">
        <v>599</v>
      </c>
      <c r="R79">
        <v>1.5E-3</v>
      </c>
      <c r="S79" t="s">
        <v>614</v>
      </c>
    </row>
    <row r="80" spans="1:19" x14ac:dyDescent="0.3">
      <c r="A80" s="151" t="s">
        <v>910</v>
      </c>
      <c r="B80" s="85" t="s">
        <v>911</v>
      </c>
      <c r="C80" s="85" t="s">
        <v>912</v>
      </c>
      <c r="D80" s="85" t="s">
        <v>641</v>
      </c>
      <c r="E80" s="152" t="s">
        <v>909</v>
      </c>
      <c r="F80" s="153" t="s">
        <v>643</v>
      </c>
      <c r="N80">
        <v>79</v>
      </c>
      <c r="O80" t="s">
        <v>911</v>
      </c>
      <c r="P80">
        <v>10996891</v>
      </c>
      <c r="Q80" t="s">
        <v>641</v>
      </c>
      <c r="R80">
        <v>1.5E-3</v>
      </c>
      <c r="S80" t="s">
        <v>643</v>
      </c>
    </row>
    <row r="81" spans="1:19" x14ac:dyDescent="0.3">
      <c r="A81" s="151" t="s">
        <v>913</v>
      </c>
      <c r="B81" s="85" t="s">
        <v>914</v>
      </c>
      <c r="C81" s="85" t="s">
        <v>915</v>
      </c>
      <c r="D81" s="85" t="s">
        <v>774</v>
      </c>
      <c r="E81" s="152" t="s">
        <v>909</v>
      </c>
      <c r="F81" s="153" t="s">
        <v>601</v>
      </c>
      <c r="N81">
        <v>80</v>
      </c>
      <c r="O81" t="s">
        <v>914</v>
      </c>
      <c r="P81">
        <v>10992589</v>
      </c>
      <c r="Q81" t="s">
        <v>774</v>
      </c>
      <c r="R81">
        <v>1.5E-3</v>
      </c>
      <c r="S81" t="s">
        <v>601</v>
      </c>
    </row>
    <row r="82" spans="1:19" x14ac:dyDescent="0.3">
      <c r="A82" s="151" t="s">
        <v>916</v>
      </c>
      <c r="B82" s="85" t="s">
        <v>917</v>
      </c>
      <c r="C82" s="85" t="s">
        <v>918</v>
      </c>
      <c r="D82" s="85" t="s">
        <v>919</v>
      </c>
      <c r="E82" s="152" t="s">
        <v>909</v>
      </c>
      <c r="F82" s="153" t="s">
        <v>697</v>
      </c>
      <c r="N82">
        <v>81</v>
      </c>
      <c r="O82" t="s">
        <v>917</v>
      </c>
      <c r="P82">
        <v>10982754</v>
      </c>
      <c r="Q82" t="s">
        <v>919</v>
      </c>
      <c r="R82">
        <v>1.5E-3</v>
      </c>
      <c r="S82" t="s">
        <v>697</v>
      </c>
    </row>
    <row r="83" spans="1:19" x14ac:dyDescent="0.3">
      <c r="A83" s="151" t="s">
        <v>920</v>
      </c>
      <c r="B83" s="85" t="s">
        <v>921</v>
      </c>
      <c r="C83" s="85" t="s">
        <v>922</v>
      </c>
      <c r="D83" s="85" t="s">
        <v>599</v>
      </c>
      <c r="E83" s="152" t="s">
        <v>909</v>
      </c>
      <c r="F83" s="153" t="s">
        <v>633</v>
      </c>
      <c r="N83">
        <v>82</v>
      </c>
      <c r="O83" t="s">
        <v>921</v>
      </c>
      <c r="P83">
        <v>10911819</v>
      </c>
      <c r="Q83" t="s">
        <v>599</v>
      </c>
      <c r="R83">
        <v>1.5E-3</v>
      </c>
      <c r="S83" t="s">
        <v>633</v>
      </c>
    </row>
    <row r="84" spans="1:19" x14ac:dyDescent="0.3">
      <c r="A84" s="151" t="s">
        <v>923</v>
      </c>
      <c r="B84" s="85" t="s">
        <v>924</v>
      </c>
      <c r="C84" s="85" t="s">
        <v>925</v>
      </c>
      <c r="D84" s="85" t="s">
        <v>926</v>
      </c>
      <c r="E84" s="152" t="s">
        <v>909</v>
      </c>
      <c r="F84" s="153" t="s">
        <v>697</v>
      </c>
      <c r="N84">
        <v>83</v>
      </c>
      <c r="O84" t="s">
        <v>924</v>
      </c>
      <c r="P84">
        <v>10628972</v>
      </c>
      <c r="Q84" t="s">
        <v>926</v>
      </c>
      <c r="R84">
        <v>1.5E-3</v>
      </c>
      <c r="S84" t="s">
        <v>697</v>
      </c>
    </row>
    <row r="85" spans="1:19" x14ac:dyDescent="0.3">
      <c r="A85" s="151" t="s">
        <v>927</v>
      </c>
      <c r="B85" s="85" t="s">
        <v>928</v>
      </c>
      <c r="C85" s="85" t="s">
        <v>929</v>
      </c>
      <c r="D85" s="85" t="s">
        <v>686</v>
      </c>
      <c r="E85" s="152" t="s">
        <v>909</v>
      </c>
      <c r="F85" s="153" t="s">
        <v>930</v>
      </c>
      <c r="N85">
        <v>84</v>
      </c>
      <c r="O85" t="s">
        <v>928</v>
      </c>
      <c r="P85">
        <v>10528477</v>
      </c>
      <c r="Q85" t="s">
        <v>686</v>
      </c>
      <c r="R85">
        <v>1.5E-3</v>
      </c>
      <c r="S85" t="s">
        <v>930</v>
      </c>
    </row>
    <row r="86" spans="1:19" x14ac:dyDescent="0.3">
      <c r="A86" s="151" t="s">
        <v>931</v>
      </c>
      <c r="B86" s="85" t="s">
        <v>932</v>
      </c>
      <c r="C86" s="85" t="s">
        <v>933</v>
      </c>
      <c r="D86" s="85" t="s">
        <v>905</v>
      </c>
      <c r="E86" s="152" t="s">
        <v>909</v>
      </c>
      <c r="F86" s="153" t="s">
        <v>643</v>
      </c>
      <c r="N86">
        <v>85</v>
      </c>
      <c r="O86" t="s">
        <v>932</v>
      </c>
      <c r="P86">
        <v>10477800</v>
      </c>
      <c r="Q86" t="s">
        <v>905</v>
      </c>
      <c r="R86">
        <v>1.5E-3</v>
      </c>
      <c r="S86" t="s">
        <v>643</v>
      </c>
    </row>
    <row r="87" spans="1:19" x14ac:dyDescent="0.3">
      <c r="A87" s="151" t="s">
        <v>934</v>
      </c>
      <c r="B87" s="85" t="s">
        <v>935</v>
      </c>
      <c r="C87" s="85" t="s">
        <v>936</v>
      </c>
      <c r="D87" s="85" t="s">
        <v>641</v>
      </c>
      <c r="E87" s="152" t="s">
        <v>937</v>
      </c>
      <c r="F87" s="153" t="s">
        <v>601</v>
      </c>
      <c r="N87">
        <v>86</v>
      </c>
      <c r="O87" t="s">
        <v>935</v>
      </c>
      <c r="P87">
        <v>10378267</v>
      </c>
      <c r="Q87" t="s">
        <v>641</v>
      </c>
      <c r="R87">
        <v>1.4E-3</v>
      </c>
      <c r="S87" t="s">
        <v>601</v>
      </c>
    </row>
    <row r="88" spans="1:19" x14ac:dyDescent="0.3">
      <c r="A88" s="151" t="s">
        <v>938</v>
      </c>
      <c r="B88" s="85" t="s">
        <v>939</v>
      </c>
      <c r="C88" s="85" t="s">
        <v>940</v>
      </c>
      <c r="D88" s="85" t="s">
        <v>599</v>
      </c>
      <c r="E88" s="152" t="s">
        <v>937</v>
      </c>
      <c r="F88" s="153" t="s">
        <v>633</v>
      </c>
      <c r="N88">
        <v>87</v>
      </c>
      <c r="O88" t="s">
        <v>939</v>
      </c>
      <c r="P88">
        <v>10315244</v>
      </c>
      <c r="Q88" t="s">
        <v>599</v>
      </c>
      <c r="R88">
        <v>1.4E-3</v>
      </c>
      <c r="S88" t="s">
        <v>633</v>
      </c>
    </row>
    <row r="89" spans="1:19" x14ac:dyDescent="0.3">
      <c r="A89" s="151" t="s">
        <v>941</v>
      </c>
      <c r="B89" s="85" t="s">
        <v>942</v>
      </c>
      <c r="C89" s="85" t="s">
        <v>943</v>
      </c>
      <c r="D89" s="85" t="s">
        <v>663</v>
      </c>
      <c r="E89" s="152" t="s">
        <v>937</v>
      </c>
      <c r="F89" s="153" t="s">
        <v>643</v>
      </c>
      <c r="N89">
        <v>88</v>
      </c>
      <c r="O89" t="s">
        <v>942</v>
      </c>
      <c r="P89">
        <v>9849000</v>
      </c>
      <c r="Q89" t="s">
        <v>663</v>
      </c>
      <c r="R89">
        <v>1.4E-3</v>
      </c>
      <c r="S89" t="s">
        <v>643</v>
      </c>
    </row>
    <row r="90" spans="1:19" x14ac:dyDescent="0.3">
      <c r="A90" s="151" t="s">
        <v>944</v>
      </c>
      <c r="B90" s="85" t="s">
        <v>945</v>
      </c>
      <c r="C90" s="85" t="s">
        <v>946</v>
      </c>
      <c r="D90" s="85" t="s">
        <v>599</v>
      </c>
      <c r="E90" s="152" t="s">
        <v>937</v>
      </c>
      <c r="F90" s="153" t="s">
        <v>677</v>
      </c>
      <c r="N90">
        <v>89</v>
      </c>
      <c r="O90" t="s">
        <v>945</v>
      </c>
      <c r="P90">
        <v>9823827</v>
      </c>
      <c r="Q90" t="s">
        <v>599</v>
      </c>
      <c r="R90">
        <v>1.4E-3</v>
      </c>
      <c r="S90" t="s">
        <v>677</v>
      </c>
    </row>
    <row r="91" spans="1:19" x14ac:dyDescent="0.3">
      <c r="A91" s="151" t="s">
        <v>947</v>
      </c>
      <c r="B91" s="85" t="s">
        <v>948</v>
      </c>
      <c r="C91" s="85" t="s">
        <v>949</v>
      </c>
      <c r="D91" s="85" t="s">
        <v>810</v>
      </c>
      <c r="E91" s="152" t="s">
        <v>950</v>
      </c>
      <c r="F91" s="153" t="s">
        <v>628</v>
      </c>
      <c r="N91">
        <v>90</v>
      </c>
      <c r="O91" t="s">
        <v>948</v>
      </c>
      <c r="P91">
        <v>9753627</v>
      </c>
      <c r="Q91" t="s">
        <v>810</v>
      </c>
      <c r="R91">
        <v>1.2999999999999999E-3</v>
      </c>
      <c r="S91" t="s">
        <v>628</v>
      </c>
    </row>
    <row r="92" spans="1:19" x14ac:dyDescent="0.3">
      <c r="A92" s="151" t="s">
        <v>951</v>
      </c>
      <c r="B92" s="85" t="s">
        <v>952</v>
      </c>
      <c r="C92" s="85" t="s">
        <v>953</v>
      </c>
      <c r="D92" s="85" t="s">
        <v>621</v>
      </c>
      <c r="E92" s="152" t="s">
        <v>950</v>
      </c>
      <c r="F92" s="153" t="s">
        <v>601</v>
      </c>
      <c r="N92">
        <v>91</v>
      </c>
      <c r="O92" t="s">
        <v>952</v>
      </c>
      <c r="P92">
        <v>9593000</v>
      </c>
      <c r="Q92" t="s">
        <v>621</v>
      </c>
      <c r="R92">
        <v>1.2999999999999999E-3</v>
      </c>
      <c r="S92" t="s">
        <v>601</v>
      </c>
    </row>
    <row r="93" spans="1:19" x14ac:dyDescent="0.3">
      <c r="A93" s="151" t="s">
        <v>954</v>
      </c>
      <c r="B93" s="85" t="s">
        <v>955</v>
      </c>
      <c r="C93" s="85" t="s">
        <v>956</v>
      </c>
      <c r="D93" s="85" t="s">
        <v>599</v>
      </c>
      <c r="E93" s="152" t="s">
        <v>950</v>
      </c>
      <c r="F93" s="153" t="s">
        <v>614</v>
      </c>
      <c r="N93">
        <v>92</v>
      </c>
      <c r="O93" t="s">
        <v>955</v>
      </c>
      <c r="P93">
        <v>9577000</v>
      </c>
      <c r="Q93" t="s">
        <v>599</v>
      </c>
      <c r="R93">
        <v>1.2999999999999999E-3</v>
      </c>
      <c r="S93" t="s">
        <v>614</v>
      </c>
    </row>
    <row r="94" spans="1:19" x14ac:dyDescent="0.3">
      <c r="A94" s="151" t="s">
        <v>957</v>
      </c>
      <c r="B94" s="85" t="s">
        <v>958</v>
      </c>
      <c r="C94" s="85" t="s">
        <v>959</v>
      </c>
      <c r="D94" s="85" t="s">
        <v>621</v>
      </c>
      <c r="E94" s="152" t="s">
        <v>950</v>
      </c>
      <c r="F94" s="153" t="s">
        <v>960</v>
      </c>
      <c r="N94">
        <v>93</v>
      </c>
      <c r="O94" t="s">
        <v>958</v>
      </c>
      <c r="P94">
        <v>9481000</v>
      </c>
      <c r="Q94" t="s">
        <v>621</v>
      </c>
      <c r="R94">
        <v>1.2999999999999999E-3</v>
      </c>
      <c r="S94" t="s">
        <v>960</v>
      </c>
    </row>
    <row r="95" spans="1:19" x14ac:dyDescent="0.3">
      <c r="A95" s="151" t="s">
        <v>961</v>
      </c>
      <c r="B95" s="85" t="s">
        <v>962</v>
      </c>
      <c r="C95" s="85" t="s">
        <v>963</v>
      </c>
      <c r="D95" s="85" t="s">
        <v>641</v>
      </c>
      <c r="E95" s="152" t="s">
        <v>964</v>
      </c>
      <c r="F95" s="153" t="s">
        <v>643</v>
      </c>
      <c r="N95">
        <v>94</v>
      </c>
      <c r="O95" t="s">
        <v>962</v>
      </c>
      <c r="P95">
        <v>8725111</v>
      </c>
      <c r="Q95" t="s">
        <v>641</v>
      </c>
      <c r="R95">
        <v>1.1999999999999999E-3</v>
      </c>
      <c r="S95" t="s">
        <v>643</v>
      </c>
    </row>
    <row r="96" spans="1:19" x14ac:dyDescent="0.3">
      <c r="A96" s="151" t="s">
        <v>965</v>
      </c>
      <c r="B96" s="85" t="s">
        <v>966</v>
      </c>
      <c r="C96" s="85" t="s">
        <v>967</v>
      </c>
      <c r="D96" s="85" t="s">
        <v>621</v>
      </c>
      <c r="E96" s="152" t="s">
        <v>964</v>
      </c>
      <c r="F96" s="153" t="s">
        <v>968</v>
      </c>
      <c r="N96">
        <v>95</v>
      </c>
      <c r="O96" t="s">
        <v>966</v>
      </c>
      <c r="P96">
        <v>8579747</v>
      </c>
      <c r="Q96" t="s">
        <v>621</v>
      </c>
      <c r="R96">
        <v>1.1999999999999999E-3</v>
      </c>
      <c r="S96" t="s">
        <v>968</v>
      </c>
    </row>
    <row r="97" spans="1:19" x14ac:dyDescent="0.3">
      <c r="A97" s="151" t="s">
        <v>969</v>
      </c>
      <c r="B97" s="85" t="s">
        <v>970</v>
      </c>
      <c r="C97" s="85" t="s">
        <v>971</v>
      </c>
      <c r="D97" s="85" t="s">
        <v>621</v>
      </c>
      <c r="E97" s="152" t="s">
        <v>964</v>
      </c>
      <c r="F97" s="153" t="s">
        <v>601</v>
      </c>
      <c r="N97">
        <v>96</v>
      </c>
      <c r="O97" t="s">
        <v>970</v>
      </c>
      <c r="P97">
        <v>8354000</v>
      </c>
      <c r="Q97" t="s">
        <v>621</v>
      </c>
      <c r="R97">
        <v>1.1999999999999999E-3</v>
      </c>
      <c r="S97" t="s">
        <v>601</v>
      </c>
    </row>
    <row r="98" spans="1:19" x14ac:dyDescent="0.3">
      <c r="A98" s="151" t="s">
        <v>972</v>
      </c>
      <c r="B98" s="85" t="s">
        <v>973</v>
      </c>
      <c r="C98" s="85" t="s">
        <v>974</v>
      </c>
      <c r="D98" s="85" t="s">
        <v>810</v>
      </c>
      <c r="E98" s="152" t="s">
        <v>975</v>
      </c>
      <c r="F98" s="153" t="s">
        <v>976</v>
      </c>
      <c r="N98">
        <v>97</v>
      </c>
      <c r="O98" t="s">
        <v>973</v>
      </c>
      <c r="P98">
        <v>8309400</v>
      </c>
      <c r="Q98" t="s">
        <v>810</v>
      </c>
      <c r="R98">
        <v>1.1000000000000001E-3</v>
      </c>
      <c r="S98" t="s">
        <v>976</v>
      </c>
    </row>
    <row r="99" spans="1:19" x14ac:dyDescent="0.3">
      <c r="A99" s="151" t="s">
        <v>977</v>
      </c>
      <c r="B99" s="85" t="s">
        <v>978</v>
      </c>
      <c r="C99" s="85" t="s">
        <v>979</v>
      </c>
      <c r="D99" s="85" t="s">
        <v>686</v>
      </c>
      <c r="E99" s="152" t="s">
        <v>975</v>
      </c>
      <c r="F99" s="153" t="s">
        <v>968</v>
      </c>
      <c r="N99">
        <v>98</v>
      </c>
      <c r="O99" t="s">
        <v>978</v>
      </c>
      <c r="P99">
        <v>8211700</v>
      </c>
      <c r="Q99" t="s">
        <v>686</v>
      </c>
      <c r="R99">
        <v>1.1000000000000001E-3</v>
      </c>
      <c r="S99" t="s">
        <v>968</v>
      </c>
    </row>
    <row r="100" spans="1:19" x14ac:dyDescent="0.3">
      <c r="A100" s="151" t="s">
        <v>980</v>
      </c>
      <c r="B100" s="85" t="s">
        <v>981</v>
      </c>
      <c r="C100" s="85" t="s">
        <v>982</v>
      </c>
      <c r="D100" s="85" t="s">
        <v>681</v>
      </c>
      <c r="E100" s="152" t="s">
        <v>983</v>
      </c>
      <c r="F100" s="153" t="s">
        <v>643</v>
      </c>
      <c r="N100">
        <v>99</v>
      </c>
      <c r="O100" t="s">
        <v>981</v>
      </c>
      <c r="P100">
        <v>7398500</v>
      </c>
      <c r="Q100" t="s">
        <v>681</v>
      </c>
      <c r="R100">
        <v>1.0200000000000001E-3</v>
      </c>
      <c r="S100" t="s">
        <v>643</v>
      </c>
    </row>
    <row r="101" spans="1:19" x14ac:dyDescent="0.3">
      <c r="A101" s="151" t="s">
        <v>984</v>
      </c>
      <c r="B101" s="85" t="s">
        <v>985</v>
      </c>
      <c r="C101" s="85" t="s">
        <v>986</v>
      </c>
      <c r="D101" s="85" t="s">
        <v>663</v>
      </c>
      <c r="E101" s="152" t="s">
        <v>987</v>
      </c>
      <c r="F101" s="153" t="s">
        <v>601</v>
      </c>
      <c r="N101">
        <v>100</v>
      </c>
      <c r="O101" t="s">
        <v>985</v>
      </c>
      <c r="P101">
        <v>7264100</v>
      </c>
      <c r="Q101" t="s">
        <v>663</v>
      </c>
      <c r="R101">
        <v>1E-3</v>
      </c>
      <c r="S101" t="s">
        <v>601</v>
      </c>
    </row>
    <row r="102" spans="1:19" x14ac:dyDescent="0.3">
      <c r="A102" s="151" t="s">
        <v>988</v>
      </c>
      <c r="B102" s="85" t="s">
        <v>989</v>
      </c>
      <c r="C102" s="85" t="s">
        <v>990</v>
      </c>
      <c r="D102" s="85" t="s">
        <v>905</v>
      </c>
      <c r="E102" s="152" t="s">
        <v>987</v>
      </c>
      <c r="F102" s="153" t="s">
        <v>601</v>
      </c>
      <c r="N102">
        <v>101</v>
      </c>
      <c r="O102" t="s">
        <v>989</v>
      </c>
      <c r="P102">
        <v>7245677</v>
      </c>
      <c r="Q102" t="s">
        <v>905</v>
      </c>
      <c r="R102">
        <v>1E-3</v>
      </c>
      <c r="S102" t="s">
        <v>601</v>
      </c>
    </row>
    <row r="103" spans="1:19" x14ac:dyDescent="0.3">
      <c r="A103" s="151" t="s">
        <v>991</v>
      </c>
      <c r="B103" s="85" t="s">
        <v>992</v>
      </c>
      <c r="C103" s="85" t="s">
        <v>993</v>
      </c>
      <c r="D103" s="85" t="s">
        <v>599</v>
      </c>
      <c r="E103" s="152" t="s">
        <v>994</v>
      </c>
      <c r="F103" s="153" t="s">
        <v>614</v>
      </c>
      <c r="N103">
        <v>102</v>
      </c>
      <c r="O103" t="s">
        <v>992</v>
      </c>
      <c r="P103">
        <v>7171000</v>
      </c>
      <c r="Q103" t="s">
        <v>599</v>
      </c>
      <c r="R103">
        <v>9.8999999999999999E-4</v>
      </c>
      <c r="S103" t="s">
        <v>614</v>
      </c>
    </row>
    <row r="104" spans="1:19" x14ac:dyDescent="0.3">
      <c r="A104" s="151" t="s">
        <v>995</v>
      </c>
      <c r="B104" s="85" t="s">
        <v>996</v>
      </c>
      <c r="C104" s="85" t="s">
        <v>997</v>
      </c>
      <c r="D104" s="85" t="s">
        <v>774</v>
      </c>
      <c r="E104" s="152" t="s">
        <v>994</v>
      </c>
      <c r="F104" s="153" t="s">
        <v>643</v>
      </c>
      <c r="N104">
        <v>103</v>
      </c>
      <c r="O104" t="s">
        <v>996</v>
      </c>
      <c r="P104">
        <v>7146759</v>
      </c>
      <c r="Q104" t="s">
        <v>774</v>
      </c>
      <c r="R104">
        <v>9.8999999999999999E-4</v>
      </c>
      <c r="S104" t="s">
        <v>643</v>
      </c>
    </row>
    <row r="105" spans="1:19" x14ac:dyDescent="0.3">
      <c r="A105" s="151" t="s">
        <v>998</v>
      </c>
      <c r="B105" s="85" t="s">
        <v>999</v>
      </c>
      <c r="C105" s="85" t="s">
        <v>1000</v>
      </c>
      <c r="D105" s="85" t="s">
        <v>1001</v>
      </c>
      <c r="E105" s="152" t="s">
        <v>1002</v>
      </c>
      <c r="F105" s="153" t="s">
        <v>601</v>
      </c>
      <c r="N105">
        <v>104</v>
      </c>
      <c r="O105" t="s">
        <v>999</v>
      </c>
      <c r="P105">
        <v>7003406</v>
      </c>
      <c r="Q105" t="s">
        <v>1001</v>
      </c>
      <c r="R105">
        <v>9.7000000000000005E-4</v>
      </c>
      <c r="S105" t="s">
        <v>601</v>
      </c>
    </row>
    <row r="106" spans="1:19" x14ac:dyDescent="0.3">
      <c r="A106" s="151" t="s">
        <v>1003</v>
      </c>
      <c r="B106" s="85" t="s">
        <v>1004</v>
      </c>
      <c r="C106" s="85" t="s">
        <v>1005</v>
      </c>
      <c r="D106" s="85" t="s">
        <v>599</v>
      </c>
      <c r="E106" s="152" t="s">
        <v>1006</v>
      </c>
      <c r="F106" s="153" t="s">
        <v>793</v>
      </c>
      <c r="N106">
        <v>105</v>
      </c>
      <c r="O106" t="s">
        <v>1004</v>
      </c>
      <c r="P106">
        <v>6802000</v>
      </c>
      <c r="Q106" t="s">
        <v>599</v>
      </c>
      <c r="R106">
        <v>9.3999999999999997E-4</v>
      </c>
      <c r="S106" t="s">
        <v>793</v>
      </c>
    </row>
    <row r="107" spans="1:19" x14ac:dyDescent="0.3">
      <c r="A107" s="151" t="s">
        <v>1007</v>
      </c>
      <c r="B107" s="85" t="s">
        <v>1008</v>
      </c>
      <c r="C107" s="85" t="s">
        <v>1009</v>
      </c>
      <c r="D107" s="85" t="s">
        <v>599</v>
      </c>
      <c r="E107" s="152" t="s">
        <v>1010</v>
      </c>
      <c r="F107" s="153" t="s">
        <v>614</v>
      </c>
      <c r="N107">
        <v>106</v>
      </c>
      <c r="O107" t="s">
        <v>1008</v>
      </c>
      <c r="P107">
        <v>6738000</v>
      </c>
      <c r="Q107" t="s">
        <v>599</v>
      </c>
      <c r="R107">
        <v>9.3000000000000005E-4</v>
      </c>
      <c r="S107" t="s">
        <v>614</v>
      </c>
    </row>
    <row r="108" spans="1:19" x14ac:dyDescent="0.3">
      <c r="A108" s="151" t="s">
        <v>1011</v>
      </c>
      <c r="B108" s="85" t="s">
        <v>1012</v>
      </c>
      <c r="C108" s="85" t="s">
        <v>1013</v>
      </c>
      <c r="D108" s="85" t="s">
        <v>585</v>
      </c>
      <c r="E108" s="152" t="s">
        <v>1014</v>
      </c>
      <c r="F108" s="153" t="s">
        <v>587</v>
      </c>
      <c r="N108">
        <v>107</v>
      </c>
      <c r="O108" t="s">
        <v>1012</v>
      </c>
      <c r="P108">
        <v>6698310</v>
      </c>
      <c r="Q108" t="s">
        <v>585</v>
      </c>
      <c r="R108">
        <v>9.2699999999999998E-4</v>
      </c>
      <c r="S108" t="s">
        <v>587</v>
      </c>
    </row>
    <row r="109" spans="1:19" x14ac:dyDescent="0.3">
      <c r="A109" s="151" t="s">
        <v>1015</v>
      </c>
      <c r="B109" s="85" t="s">
        <v>1016</v>
      </c>
      <c r="C109" s="85" t="s">
        <v>1017</v>
      </c>
      <c r="D109" s="85" t="s">
        <v>1018</v>
      </c>
      <c r="E109" s="152" t="s">
        <v>1019</v>
      </c>
      <c r="F109" s="153" t="s">
        <v>601</v>
      </c>
      <c r="N109">
        <v>108</v>
      </c>
      <c r="O109" t="s">
        <v>1016</v>
      </c>
      <c r="P109">
        <v>6401240</v>
      </c>
      <c r="Q109" t="s">
        <v>1018</v>
      </c>
      <c r="R109">
        <v>8.8999999999999995E-4</v>
      </c>
      <c r="S109" t="s">
        <v>601</v>
      </c>
    </row>
    <row r="110" spans="1:19" x14ac:dyDescent="0.3">
      <c r="A110" s="151" t="s">
        <v>1020</v>
      </c>
      <c r="B110" s="85" t="s">
        <v>1021</v>
      </c>
      <c r="C110" s="85" t="s">
        <v>1022</v>
      </c>
      <c r="D110" s="85" t="s">
        <v>599</v>
      </c>
      <c r="E110" s="152" t="s">
        <v>1023</v>
      </c>
      <c r="F110" s="153" t="s">
        <v>614</v>
      </c>
      <c r="N110">
        <v>109</v>
      </c>
      <c r="O110" t="s">
        <v>1021</v>
      </c>
      <c r="P110">
        <v>6319000</v>
      </c>
      <c r="Q110" t="s">
        <v>599</v>
      </c>
      <c r="R110">
        <v>8.7000000000000001E-4</v>
      </c>
      <c r="S110" t="s">
        <v>614</v>
      </c>
    </row>
    <row r="111" spans="1:19" x14ac:dyDescent="0.3">
      <c r="A111" s="151" t="s">
        <v>1024</v>
      </c>
      <c r="B111" s="85" t="s">
        <v>1025</v>
      </c>
      <c r="C111" s="85" t="s">
        <v>1026</v>
      </c>
      <c r="D111" s="85" t="s">
        <v>599</v>
      </c>
      <c r="E111" s="152" t="s">
        <v>1023</v>
      </c>
      <c r="F111" s="153" t="s">
        <v>614</v>
      </c>
      <c r="N111">
        <v>110</v>
      </c>
      <c r="O111" t="s">
        <v>1025</v>
      </c>
      <c r="P111">
        <v>6317000</v>
      </c>
      <c r="Q111" t="s">
        <v>599</v>
      </c>
      <c r="R111">
        <v>8.7000000000000001E-4</v>
      </c>
      <c r="S111" t="s">
        <v>614</v>
      </c>
    </row>
    <row r="112" spans="1:19" x14ac:dyDescent="0.3">
      <c r="A112" s="151" t="s">
        <v>1027</v>
      </c>
      <c r="B112" s="85" t="s">
        <v>1028</v>
      </c>
      <c r="C112" s="85" t="s">
        <v>1029</v>
      </c>
      <c r="D112" s="85" t="s">
        <v>1030</v>
      </c>
      <c r="E112" s="152" t="s">
        <v>1031</v>
      </c>
      <c r="F112" s="153" t="s">
        <v>601</v>
      </c>
      <c r="N112">
        <v>111</v>
      </c>
      <c r="O112" t="s">
        <v>1028</v>
      </c>
      <c r="P112">
        <v>6134270</v>
      </c>
      <c r="Q112" t="s">
        <v>1030</v>
      </c>
      <c r="R112">
        <v>8.4999999999999995E-4</v>
      </c>
      <c r="S112" t="s">
        <v>601</v>
      </c>
    </row>
    <row r="113" spans="1:19" x14ac:dyDescent="0.3">
      <c r="A113" s="151" t="s">
        <v>1032</v>
      </c>
      <c r="B113" s="85" t="s">
        <v>1033</v>
      </c>
      <c r="C113" s="85" t="s">
        <v>1034</v>
      </c>
      <c r="D113" s="85" t="s">
        <v>621</v>
      </c>
      <c r="E113" s="152" t="s">
        <v>1035</v>
      </c>
      <c r="F113" s="153" t="s">
        <v>601</v>
      </c>
      <c r="N113">
        <v>112</v>
      </c>
      <c r="O113" t="s">
        <v>1033</v>
      </c>
      <c r="P113">
        <v>5895100</v>
      </c>
      <c r="Q113" t="s">
        <v>621</v>
      </c>
      <c r="R113">
        <v>8.1999999999999998E-4</v>
      </c>
      <c r="S113" t="s">
        <v>601</v>
      </c>
    </row>
    <row r="114" spans="1:19" x14ac:dyDescent="0.3">
      <c r="A114" s="151" t="s">
        <v>1036</v>
      </c>
      <c r="B114" s="85" t="s">
        <v>1037</v>
      </c>
      <c r="C114" s="85" t="s">
        <v>1038</v>
      </c>
      <c r="D114" s="85" t="s">
        <v>621</v>
      </c>
      <c r="E114" s="152" t="s">
        <v>1039</v>
      </c>
      <c r="F114" s="153" t="s">
        <v>960</v>
      </c>
      <c r="N114">
        <v>113</v>
      </c>
      <c r="O114" t="s">
        <v>1037</v>
      </c>
      <c r="P114">
        <v>5659715</v>
      </c>
      <c r="Q114" t="s">
        <v>621</v>
      </c>
      <c r="R114">
        <v>7.7999999999999999E-4</v>
      </c>
      <c r="S114" t="s">
        <v>960</v>
      </c>
    </row>
    <row r="115" spans="1:19" x14ac:dyDescent="0.3">
      <c r="A115" s="151" t="s">
        <v>1040</v>
      </c>
      <c r="B115" s="85" t="s">
        <v>1041</v>
      </c>
      <c r="C115" s="85" t="s">
        <v>1042</v>
      </c>
      <c r="D115" s="85" t="s">
        <v>626</v>
      </c>
      <c r="E115" s="152" t="s">
        <v>1043</v>
      </c>
      <c r="F115" s="153" t="s">
        <v>587</v>
      </c>
      <c r="N115">
        <v>114</v>
      </c>
      <c r="O115" t="s">
        <v>1041</v>
      </c>
      <c r="P115">
        <v>5475526</v>
      </c>
      <c r="Q115" t="s">
        <v>626</v>
      </c>
      <c r="R115">
        <v>7.6000000000000004E-4</v>
      </c>
      <c r="S115" t="s">
        <v>587</v>
      </c>
    </row>
    <row r="116" spans="1:19" x14ac:dyDescent="0.3">
      <c r="A116" s="151" t="s">
        <v>1044</v>
      </c>
      <c r="B116" s="85" t="s">
        <v>1045</v>
      </c>
      <c r="C116" s="85" t="s">
        <v>1046</v>
      </c>
      <c r="D116" s="85" t="s">
        <v>641</v>
      </c>
      <c r="E116" s="152" t="s">
        <v>1043</v>
      </c>
      <c r="F116" s="153" t="s">
        <v>601</v>
      </c>
      <c r="N116">
        <v>115</v>
      </c>
      <c r="O116" t="s">
        <v>1045</v>
      </c>
      <c r="P116">
        <v>5469700</v>
      </c>
      <c r="Q116" t="s">
        <v>641</v>
      </c>
      <c r="R116">
        <v>7.6000000000000004E-4</v>
      </c>
      <c r="S116" t="s">
        <v>601</v>
      </c>
    </row>
    <row r="117" spans="1:19" x14ac:dyDescent="0.3">
      <c r="A117" s="151" t="s">
        <v>1047</v>
      </c>
      <c r="B117" s="85" t="s">
        <v>1048</v>
      </c>
      <c r="C117" s="85" t="s">
        <v>1049</v>
      </c>
      <c r="D117" s="85" t="s">
        <v>686</v>
      </c>
      <c r="E117" s="152" t="s">
        <v>1050</v>
      </c>
      <c r="F117" s="153" t="s">
        <v>601</v>
      </c>
      <c r="N117">
        <v>116</v>
      </c>
      <c r="O117" t="s">
        <v>1048</v>
      </c>
      <c r="P117">
        <v>5421034</v>
      </c>
      <c r="Q117" t="s">
        <v>686</v>
      </c>
      <c r="R117">
        <v>7.5000000000000002E-4</v>
      </c>
      <c r="S117" t="s">
        <v>601</v>
      </c>
    </row>
    <row r="118" spans="1:19" x14ac:dyDescent="0.3">
      <c r="A118" s="151" t="s">
        <v>1051</v>
      </c>
      <c r="B118" s="85" t="s">
        <v>499</v>
      </c>
      <c r="C118" s="85" t="s">
        <v>1052</v>
      </c>
      <c r="D118" s="85" t="s">
        <v>621</v>
      </c>
      <c r="E118" s="152" t="s">
        <v>1053</v>
      </c>
      <c r="F118" s="153" t="s">
        <v>960</v>
      </c>
      <c r="N118">
        <v>117</v>
      </c>
      <c r="O118" t="s">
        <v>499</v>
      </c>
      <c r="P118">
        <v>5165802</v>
      </c>
      <c r="Q118" t="s">
        <v>621</v>
      </c>
      <c r="R118">
        <v>7.1000000000000002E-4</v>
      </c>
      <c r="S118" t="s">
        <v>960</v>
      </c>
    </row>
    <row r="119" spans="1:19" x14ac:dyDescent="0.3">
      <c r="A119" s="151" t="s">
        <v>1054</v>
      </c>
      <c r="B119" s="85" t="s">
        <v>1055</v>
      </c>
      <c r="C119" s="85" t="s">
        <v>1056</v>
      </c>
      <c r="D119" s="85" t="s">
        <v>599</v>
      </c>
      <c r="E119" s="152" t="s">
        <v>1057</v>
      </c>
      <c r="F119" s="153" t="s">
        <v>614</v>
      </c>
      <c r="N119">
        <v>118</v>
      </c>
      <c r="O119" t="s">
        <v>1055</v>
      </c>
      <c r="P119">
        <v>4803000</v>
      </c>
      <c r="Q119" t="s">
        <v>599</v>
      </c>
      <c r="R119">
        <v>6.6E-4</v>
      </c>
      <c r="S119" t="s">
        <v>614</v>
      </c>
    </row>
    <row r="120" spans="1:19" x14ac:dyDescent="0.3">
      <c r="A120" s="151" t="s">
        <v>1058</v>
      </c>
      <c r="B120" s="85" t="s">
        <v>1059</v>
      </c>
      <c r="C120" s="85" t="s">
        <v>1060</v>
      </c>
      <c r="D120" s="85" t="s">
        <v>654</v>
      </c>
      <c r="E120" s="152" t="s">
        <v>1057</v>
      </c>
      <c r="F120" s="153" t="s">
        <v>601</v>
      </c>
      <c r="N120">
        <v>119</v>
      </c>
      <c r="O120" t="s">
        <v>1059</v>
      </c>
      <c r="P120">
        <v>4773130</v>
      </c>
      <c r="Q120" t="s">
        <v>654</v>
      </c>
      <c r="R120">
        <v>6.6E-4</v>
      </c>
      <c r="S120" t="s">
        <v>601</v>
      </c>
    </row>
    <row r="121" spans="1:19" x14ac:dyDescent="0.3">
      <c r="A121" s="151" t="s">
        <v>1061</v>
      </c>
      <c r="B121" s="85" t="s">
        <v>1062</v>
      </c>
      <c r="C121" s="85" t="s">
        <v>1063</v>
      </c>
      <c r="D121" s="85" t="s">
        <v>1064</v>
      </c>
      <c r="E121" s="152" t="s">
        <v>1057</v>
      </c>
      <c r="F121" s="153" t="s">
        <v>1065</v>
      </c>
      <c r="N121">
        <v>120</v>
      </c>
      <c r="O121" t="s">
        <v>1062</v>
      </c>
      <c r="P121">
        <v>4751120</v>
      </c>
      <c r="Q121" t="s">
        <v>1064</v>
      </c>
      <c r="R121">
        <v>6.6E-4</v>
      </c>
      <c r="S121" t="s">
        <v>1065</v>
      </c>
    </row>
    <row r="122" spans="1:19" x14ac:dyDescent="0.3">
      <c r="A122" s="151" t="s">
        <v>1066</v>
      </c>
      <c r="B122" s="85" t="s">
        <v>1067</v>
      </c>
      <c r="C122" s="85" t="s">
        <v>1068</v>
      </c>
      <c r="D122" s="85" t="s">
        <v>599</v>
      </c>
      <c r="E122" s="152" t="s">
        <v>1069</v>
      </c>
      <c r="F122" s="153" t="s">
        <v>614</v>
      </c>
      <c r="N122">
        <v>121</v>
      </c>
      <c r="O122" t="s">
        <v>1067</v>
      </c>
      <c r="P122">
        <v>4671000</v>
      </c>
      <c r="Q122" t="s">
        <v>599</v>
      </c>
      <c r="R122">
        <v>6.4999999999999997E-4</v>
      </c>
      <c r="S122" t="s">
        <v>614</v>
      </c>
    </row>
    <row r="123" spans="1:19" x14ac:dyDescent="0.3">
      <c r="A123" s="151" t="s">
        <v>1070</v>
      </c>
      <c r="B123" s="85" t="s">
        <v>1071</v>
      </c>
      <c r="C123" s="85" t="s">
        <v>1072</v>
      </c>
      <c r="D123" s="85" t="s">
        <v>1073</v>
      </c>
      <c r="E123" s="152" t="s">
        <v>1074</v>
      </c>
      <c r="F123" s="153" t="s">
        <v>643</v>
      </c>
      <c r="N123">
        <v>122</v>
      </c>
      <c r="O123" t="s">
        <v>1071</v>
      </c>
      <c r="P123">
        <v>4609600</v>
      </c>
      <c r="Q123" t="s">
        <v>1073</v>
      </c>
      <c r="R123">
        <v>6.4000000000000005E-4</v>
      </c>
      <c r="S123" t="s">
        <v>643</v>
      </c>
    </row>
    <row r="124" spans="1:19" x14ac:dyDescent="0.3">
      <c r="A124" s="151" t="s">
        <v>1075</v>
      </c>
      <c r="B124" s="85" t="s">
        <v>1076</v>
      </c>
      <c r="C124" s="85" t="s">
        <v>1077</v>
      </c>
      <c r="D124" s="85" t="s">
        <v>585</v>
      </c>
      <c r="E124" s="152" t="s">
        <v>1078</v>
      </c>
      <c r="F124" s="153" t="s">
        <v>587</v>
      </c>
      <c r="N124">
        <v>123</v>
      </c>
      <c r="O124" t="s">
        <v>1076</v>
      </c>
      <c r="P124">
        <v>4566220</v>
      </c>
      <c r="Q124" t="s">
        <v>585</v>
      </c>
      <c r="R124">
        <v>6.3199999999999997E-4</v>
      </c>
      <c r="S124" t="s">
        <v>587</v>
      </c>
    </row>
    <row r="125" spans="1:19" x14ac:dyDescent="0.3">
      <c r="A125" s="151" t="s">
        <v>1079</v>
      </c>
      <c r="B125" s="85" t="s">
        <v>1080</v>
      </c>
      <c r="C125" s="85" t="s">
        <v>1081</v>
      </c>
      <c r="D125" s="85" t="s">
        <v>641</v>
      </c>
      <c r="E125" s="152" t="s">
        <v>1082</v>
      </c>
      <c r="F125" s="153" t="s">
        <v>601</v>
      </c>
      <c r="N125">
        <v>124</v>
      </c>
      <c r="O125" t="s">
        <v>1080</v>
      </c>
      <c r="P125">
        <v>4550368</v>
      </c>
      <c r="Q125" t="s">
        <v>641</v>
      </c>
      <c r="R125">
        <v>6.3000000000000003E-4</v>
      </c>
      <c r="S125" t="s">
        <v>601</v>
      </c>
    </row>
    <row r="126" spans="1:19" x14ac:dyDescent="0.3">
      <c r="A126" s="151" t="s">
        <v>1083</v>
      </c>
      <c r="B126" s="85" t="s">
        <v>1084</v>
      </c>
      <c r="C126" s="85" t="s">
        <v>1085</v>
      </c>
      <c r="D126" s="85" t="s">
        <v>599</v>
      </c>
      <c r="E126" s="152" t="s">
        <v>1086</v>
      </c>
      <c r="F126" s="153" t="s">
        <v>614</v>
      </c>
      <c r="N126">
        <v>125</v>
      </c>
      <c r="O126" t="s">
        <v>1084</v>
      </c>
      <c r="P126">
        <v>4503000</v>
      </c>
      <c r="Q126" t="s">
        <v>599</v>
      </c>
      <c r="R126">
        <v>6.2E-4</v>
      </c>
      <c r="S126" t="s">
        <v>614</v>
      </c>
    </row>
    <row r="127" spans="1:19" x14ac:dyDescent="0.3">
      <c r="A127" s="151" t="s">
        <v>1087</v>
      </c>
      <c r="B127" s="85" t="s">
        <v>1088</v>
      </c>
      <c r="C127" s="85" t="s">
        <v>1089</v>
      </c>
      <c r="D127" s="85" t="s">
        <v>774</v>
      </c>
      <c r="E127" s="152" t="s">
        <v>1086</v>
      </c>
      <c r="F127" s="153" t="s">
        <v>643</v>
      </c>
      <c r="N127">
        <v>126</v>
      </c>
      <c r="O127" t="s">
        <v>1088</v>
      </c>
      <c r="P127">
        <v>4490500</v>
      </c>
      <c r="Q127" t="s">
        <v>774</v>
      </c>
      <c r="R127">
        <v>6.2E-4</v>
      </c>
      <c r="S127" t="s">
        <v>643</v>
      </c>
    </row>
    <row r="128" spans="1:19" x14ac:dyDescent="0.3">
      <c r="A128" s="151" t="s">
        <v>1090</v>
      </c>
      <c r="B128" s="85" t="s">
        <v>1091</v>
      </c>
      <c r="C128" s="85" t="s">
        <v>1092</v>
      </c>
      <c r="D128" s="85" t="s">
        <v>1093</v>
      </c>
      <c r="E128" s="152" t="s">
        <v>1094</v>
      </c>
      <c r="F128" s="153" t="s">
        <v>643</v>
      </c>
      <c r="N128">
        <v>127</v>
      </c>
      <c r="O128" t="s">
        <v>1091</v>
      </c>
      <c r="P128">
        <v>4267558</v>
      </c>
      <c r="Q128" t="s">
        <v>1093</v>
      </c>
      <c r="R128">
        <v>5.9000000000000003E-4</v>
      </c>
      <c r="S128" t="s">
        <v>643</v>
      </c>
    </row>
    <row r="129" spans="1:19" x14ac:dyDescent="0.3">
      <c r="A129" s="151" t="s">
        <v>1095</v>
      </c>
      <c r="B129" s="85" t="s">
        <v>1096</v>
      </c>
      <c r="C129" s="85" t="s">
        <v>1097</v>
      </c>
      <c r="D129" s="85" t="s">
        <v>1098</v>
      </c>
      <c r="E129" s="152" t="s">
        <v>1099</v>
      </c>
      <c r="F129" s="153" t="s">
        <v>1100</v>
      </c>
      <c r="N129">
        <v>128</v>
      </c>
      <c r="O129" t="s">
        <v>1096</v>
      </c>
      <c r="P129">
        <v>4130593</v>
      </c>
      <c r="Q129" t="s">
        <v>1098</v>
      </c>
      <c r="R129">
        <v>5.6999999999999998E-4</v>
      </c>
      <c r="S129" t="s">
        <v>1100</v>
      </c>
    </row>
    <row r="130" spans="1:19" x14ac:dyDescent="0.3">
      <c r="A130" s="151" t="s">
        <v>1101</v>
      </c>
      <c r="B130" s="85" t="s">
        <v>1102</v>
      </c>
      <c r="C130" s="85" t="s">
        <v>1103</v>
      </c>
      <c r="D130" s="85" t="s">
        <v>1093</v>
      </c>
      <c r="E130" s="152" t="s">
        <v>1099</v>
      </c>
      <c r="F130" s="153" t="s">
        <v>601</v>
      </c>
      <c r="N130">
        <v>129</v>
      </c>
      <c r="O130" t="s">
        <v>1102</v>
      </c>
      <c r="P130">
        <v>4104000</v>
      </c>
      <c r="Q130" t="s">
        <v>1093</v>
      </c>
      <c r="R130">
        <v>5.6999999999999998E-4</v>
      </c>
      <c r="S130" t="s">
        <v>601</v>
      </c>
    </row>
    <row r="131" spans="1:19" x14ac:dyDescent="0.3">
      <c r="A131" s="151" t="s">
        <v>1104</v>
      </c>
      <c r="B131" s="85" t="s">
        <v>1105</v>
      </c>
      <c r="C131" s="85" t="s">
        <v>1106</v>
      </c>
      <c r="D131" s="85" t="s">
        <v>1107</v>
      </c>
      <c r="E131" s="152" t="s">
        <v>1108</v>
      </c>
      <c r="F131" s="153" t="s">
        <v>1109</v>
      </c>
      <c r="N131">
        <v>130</v>
      </c>
      <c r="O131" t="s">
        <v>1105</v>
      </c>
      <c r="P131">
        <v>3791622</v>
      </c>
      <c r="Q131" t="s">
        <v>1107</v>
      </c>
      <c r="R131">
        <v>5.1999999999999995E-4</v>
      </c>
      <c r="S131" t="s">
        <v>1109</v>
      </c>
    </row>
    <row r="132" spans="1:19" x14ac:dyDescent="0.3">
      <c r="A132" s="151" t="s">
        <v>1110</v>
      </c>
      <c r="B132" s="85" t="s">
        <v>1111</v>
      </c>
      <c r="C132" s="85" t="s">
        <v>1112</v>
      </c>
      <c r="D132" s="85" t="s">
        <v>599</v>
      </c>
      <c r="E132" s="152" t="s">
        <v>1113</v>
      </c>
      <c r="F132" s="153" t="s">
        <v>601</v>
      </c>
      <c r="N132">
        <v>131</v>
      </c>
      <c r="O132" t="s">
        <v>1111</v>
      </c>
      <c r="P132">
        <v>3764166</v>
      </c>
      <c r="Q132" t="s">
        <v>599</v>
      </c>
      <c r="R132">
        <v>5.0000000000000001E-4</v>
      </c>
      <c r="S132" t="s">
        <v>601</v>
      </c>
    </row>
    <row r="133" spans="1:19" x14ac:dyDescent="0.3">
      <c r="A133" s="151" t="s">
        <v>1114</v>
      </c>
      <c r="B133" s="85" t="s">
        <v>1115</v>
      </c>
      <c r="C133" s="85" t="s">
        <v>1116</v>
      </c>
      <c r="D133" s="85" t="s">
        <v>599</v>
      </c>
      <c r="E133" s="152" t="s">
        <v>1113</v>
      </c>
      <c r="F133" s="153" t="s">
        <v>643</v>
      </c>
      <c r="N133">
        <v>132</v>
      </c>
      <c r="O133" t="s">
        <v>1115</v>
      </c>
      <c r="P133">
        <v>3631775</v>
      </c>
      <c r="Q133" t="s">
        <v>599</v>
      </c>
      <c r="R133">
        <v>5.0000000000000001E-4</v>
      </c>
      <c r="S133" t="s">
        <v>643</v>
      </c>
    </row>
    <row r="134" spans="1:19" x14ac:dyDescent="0.3">
      <c r="A134" s="151" t="s">
        <v>1117</v>
      </c>
      <c r="B134" s="85" t="s">
        <v>1118</v>
      </c>
      <c r="C134" s="85" t="s">
        <v>1119</v>
      </c>
      <c r="D134" s="85" t="s">
        <v>774</v>
      </c>
      <c r="E134" s="152" t="s">
        <v>1120</v>
      </c>
      <c r="F134" s="153" t="s">
        <v>601</v>
      </c>
      <c r="N134">
        <v>133</v>
      </c>
      <c r="O134" t="s">
        <v>1118</v>
      </c>
      <c r="P134">
        <v>3557600</v>
      </c>
      <c r="Q134" t="s">
        <v>774</v>
      </c>
      <c r="R134">
        <v>4.8999999999999998E-4</v>
      </c>
      <c r="S134" t="s">
        <v>601</v>
      </c>
    </row>
    <row r="135" spans="1:19" x14ac:dyDescent="0.3">
      <c r="A135" s="151" t="s">
        <v>1121</v>
      </c>
      <c r="B135" s="85" t="s">
        <v>1122</v>
      </c>
      <c r="C135" s="85" t="s">
        <v>1123</v>
      </c>
      <c r="D135" s="85" t="s">
        <v>641</v>
      </c>
      <c r="E135" s="152" t="s">
        <v>1120</v>
      </c>
      <c r="F135" s="153" t="s">
        <v>601</v>
      </c>
      <c r="N135">
        <v>134</v>
      </c>
      <c r="O135" t="s">
        <v>1122</v>
      </c>
      <c r="P135">
        <v>3548397</v>
      </c>
      <c r="Q135" t="s">
        <v>641</v>
      </c>
      <c r="R135">
        <v>4.8999999999999998E-4</v>
      </c>
      <c r="S135" t="s">
        <v>601</v>
      </c>
    </row>
    <row r="136" spans="1:19" x14ac:dyDescent="0.3">
      <c r="A136" s="151" t="s">
        <v>1124</v>
      </c>
      <c r="B136" s="85" t="s">
        <v>1125</v>
      </c>
      <c r="C136" s="85" t="s">
        <v>1126</v>
      </c>
      <c r="D136" s="85" t="s">
        <v>654</v>
      </c>
      <c r="E136" s="152" t="s">
        <v>1127</v>
      </c>
      <c r="F136" s="153" t="s">
        <v>643</v>
      </c>
      <c r="N136">
        <v>135</v>
      </c>
      <c r="O136" t="s">
        <v>1125</v>
      </c>
      <c r="P136">
        <v>3404189</v>
      </c>
      <c r="Q136" t="s">
        <v>654</v>
      </c>
      <c r="R136">
        <v>4.6999999999999999E-4</v>
      </c>
      <c r="S136" t="s">
        <v>643</v>
      </c>
    </row>
    <row r="137" spans="1:19" x14ac:dyDescent="0.3">
      <c r="A137" s="151" t="s">
        <v>1128</v>
      </c>
      <c r="B137" s="85" t="s">
        <v>1129</v>
      </c>
      <c r="C137" s="85" t="s">
        <v>1130</v>
      </c>
      <c r="D137" s="85" t="s">
        <v>1093</v>
      </c>
      <c r="E137" s="152" t="s">
        <v>1131</v>
      </c>
      <c r="F137" s="153" t="s">
        <v>601</v>
      </c>
      <c r="N137">
        <v>136</v>
      </c>
      <c r="O137" t="s">
        <v>1129</v>
      </c>
      <c r="P137">
        <v>3268431</v>
      </c>
      <c r="Q137" t="s">
        <v>1093</v>
      </c>
      <c r="R137">
        <v>4.4999999999999999E-4</v>
      </c>
      <c r="S137" t="s">
        <v>601</v>
      </c>
    </row>
    <row r="138" spans="1:19" x14ac:dyDescent="0.3">
      <c r="A138" s="151" t="s">
        <v>1132</v>
      </c>
      <c r="B138" s="85" t="s">
        <v>1133</v>
      </c>
      <c r="C138" s="85" t="s">
        <v>1134</v>
      </c>
      <c r="D138" s="85" t="s">
        <v>686</v>
      </c>
      <c r="E138" s="152" t="s">
        <v>1135</v>
      </c>
      <c r="F138" s="153" t="s">
        <v>960</v>
      </c>
      <c r="N138">
        <v>137</v>
      </c>
      <c r="O138" t="s">
        <v>1133</v>
      </c>
      <c r="P138">
        <v>3013900</v>
      </c>
      <c r="Q138" t="s">
        <v>686</v>
      </c>
      <c r="R138">
        <v>4.2000000000000002E-4</v>
      </c>
      <c r="S138" t="s">
        <v>960</v>
      </c>
    </row>
    <row r="139" spans="1:19" x14ac:dyDescent="0.3">
      <c r="A139" s="151" t="s">
        <v>1136</v>
      </c>
      <c r="B139" s="85" t="s">
        <v>1137</v>
      </c>
      <c r="C139" s="85" t="s">
        <v>1138</v>
      </c>
      <c r="D139" s="85" t="s">
        <v>1139</v>
      </c>
      <c r="E139" s="152" t="s">
        <v>1140</v>
      </c>
      <c r="F139" s="153" t="s">
        <v>601</v>
      </c>
      <c r="N139">
        <v>138</v>
      </c>
      <c r="O139" t="s">
        <v>1137</v>
      </c>
      <c r="P139">
        <v>3000000</v>
      </c>
      <c r="Q139" t="s">
        <v>1139</v>
      </c>
      <c r="R139">
        <v>4.0999999999999999E-4</v>
      </c>
      <c r="S139" t="s">
        <v>601</v>
      </c>
    </row>
    <row r="140" spans="1:19" x14ac:dyDescent="0.3">
      <c r="A140" s="151" t="s">
        <v>1141</v>
      </c>
      <c r="B140" s="85" t="s">
        <v>1142</v>
      </c>
      <c r="C140" s="85" t="s">
        <v>1143</v>
      </c>
      <c r="D140" s="85" t="s">
        <v>1144</v>
      </c>
      <c r="E140" s="152" t="s">
        <v>1145</v>
      </c>
      <c r="F140" s="153" t="s">
        <v>628</v>
      </c>
      <c r="N140">
        <v>139</v>
      </c>
      <c r="O140" t="s">
        <v>1142</v>
      </c>
      <c r="P140">
        <v>2919306</v>
      </c>
      <c r="Q140" t="s">
        <v>1144</v>
      </c>
      <c r="R140">
        <v>4.0000000000000002E-4</v>
      </c>
      <c r="S140" t="s">
        <v>628</v>
      </c>
    </row>
    <row r="141" spans="1:19" x14ac:dyDescent="0.3">
      <c r="A141" s="151" t="s">
        <v>1146</v>
      </c>
      <c r="B141" s="85" t="s">
        <v>1147</v>
      </c>
      <c r="C141" s="85" t="s">
        <v>1148</v>
      </c>
      <c r="D141" s="85" t="s">
        <v>621</v>
      </c>
      <c r="E141" s="152" t="s">
        <v>1145</v>
      </c>
      <c r="F141" s="153" t="s">
        <v>643</v>
      </c>
      <c r="N141">
        <v>140</v>
      </c>
      <c r="O141" t="s">
        <v>1147</v>
      </c>
      <c r="P141">
        <v>2893005</v>
      </c>
      <c r="Q141" t="s">
        <v>621</v>
      </c>
      <c r="R141">
        <v>4.0000000000000002E-4</v>
      </c>
      <c r="S141" t="s">
        <v>643</v>
      </c>
    </row>
    <row r="142" spans="1:19" x14ac:dyDescent="0.3">
      <c r="A142" s="151" t="s">
        <v>1149</v>
      </c>
      <c r="B142" s="85" t="s">
        <v>486</v>
      </c>
      <c r="C142" s="85" t="s">
        <v>1150</v>
      </c>
      <c r="D142" s="85" t="s">
        <v>905</v>
      </c>
      <c r="E142" s="152" t="s">
        <v>1151</v>
      </c>
      <c r="F142" s="153" t="s">
        <v>643</v>
      </c>
      <c r="N142">
        <v>141</v>
      </c>
      <c r="O142" t="s">
        <v>486</v>
      </c>
      <c r="P142">
        <v>2717991</v>
      </c>
      <c r="Q142" t="s">
        <v>905</v>
      </c>
      <c r="R142">
        <v>3.8000000000000002E-4</v>
      </c>
      <c r="S142" t="s">
        <v>643</v>
      </c>
    </row>
    <row r="143" spans="1:19" x14ac:dyDescent="0.3">
      <c r="A143" s="151" t="s">
        <v>1152</v>
      </c>
      <c r="B143" s="85" t="s">
        <v>1153</v>
      </c>
      <c r="C143" s="85" t="s">
        <v>1154</v>
      </c>
      <c r="D143" s="85" t="s">
        <v>1155</v>
      </c>
      <c r="E143" s="152" t="s">
        <v>1156</v>
      </c>
      <c r="F143" s="153" t="s">
        <v>628</v>
      </c>
      <c r="N143">
        <v>142</v>
      </c>
      <c r="O143" t="s">
        <v>1153</v>
      </c>
      <c r="P143">
        <v>2334029</v>
      </c>
      <c r="Q143" t="s">
        <v>1155</v>
      </c>
      <c r="R143">
        <v>3.2000000000000003E-4</v>
      </c>
      <c r="S143" t="s">
        <v>628</v>
      </c>
    </row>
    <row r="144" spans="1:19" x14ac:dyDescent="0.3">
      <c r="A144" s="151" t="s">
        <v>1157</v>
      </c>
      <c r="B144" s="85" t="s">
        <v>1158</v>
      </c>
      <c r="C144" s="85" t="s">
        <v>1159</v>
      </c>
      <c r="D144" s="85" t="s">
        <v>599</v>
      </c>
      <c r="E144" s="152" t="s">
        <v>1160</v>
      </c>
      <c r="F144" s="153" t="s">
        <v>614</v>
      </c>
      <c r="N144">
        <v>143</v>
      </c>
      <c r="O144" t="s">
        <v>1158</v>
      </c>
      <c r="P144">
        <v>2120000</v>
      </c>
      <c r="Q144" t="s">
        <v>599</v>
      </c>
      <c r="R144">
        <v>2.9E-4</v>
      </c>
      <c r="S144" t="s">
        <v>614</v>
      </c>
    </row>
    <row r="145" spans="1:19" x14ac:dyDescent="0.3">
      <c r="A145" s="151" t="s">
        <v>1161</v>
      </c>
      <c r="B145" s="85" t="s">
        <v>1162</v>
      </c>
      <c r="C145" s="85" t="s">
        <v>1163</v>
      </c>
      <c r="D145" s="85" t="s">
        <v>1164</v>
      </c>
      <c r="E145" s="152" t="s">
        <v>1160</v>
      </c>
      <c r="F145" s="153" t="s">
        <v>1165</v>
      </c>
      <c r="N145">
        <v>144</v>
      </c>
      <c r="O145" t="s">
        <v>1162</v>
      </c>
      <c r="P145">
        <v>2113077</v>
      </c>
      <c r="Q145" t="s">
        <v>1164</v>
      </c>
      <c r="R145">
        <v>2.9E-4</v>
      </c>
      <c r="S145" t="s">
        <v>1165</v>
      </c>
    </row>
    <row r="146" spans="1:19" x14ac:dyDescent="0.3">
      <c r="A146" s="151" t="s">
        <v>1166</v>
      </c>
      <c r="B146" s="85" t="s">
        <v>1167</v>
      </c>
      <c r="C146" s="85" t="s">
        <v>1168</v>
      </c>
      <c r="D146" s="85" t="s">
        <v>905</v>
      </c>
      <c r="E146" s="152" t="s">
        <v>1160</v>
      </c>
      <c r="F146" s="153" t="s">
        <v>601</v>
      </c>
      <c r="N146">
        <v>145</v>
      </c>
      <c r="O146" t="s">
        <v>1167</v>
      </c>
      <c r="P146">
        <v>2065769</v>
      </c>
      <c r="Q146" t="s">
        <v>905</v>
      </c>
      <c r="R146">
        <v>2.9E-4</v>
      </c>
      <c r="S146" t="s">
        <v>601</v>
      </c>
    </row>
    <row r="147" spans="1:19" x14ac:dyDescent="0.3">
      <c r="A147" s="151" t="s">
        <v>1169</v>
      </c>
      <c r="B147" s="85" t="s">
        <v>1170</v>
      </c>
      <c r="C147" s="85" t="s">
        <v>1171</v>
      </c>
      <c r="D147" s="85" t="s">
        <v>585</v>
      </c>
      <c r="E147" s="152" t="s">
        <v>1160</v>
      </c>
      <c r="F147" s="153" t="s">
        <v>587</v>
      </c>
      <c r="N147">
        <v>146</v>
      </c>
      <c r="O147" t="s">
        <v>1170</v>
      </c>
      <c r="P147">
        <v>2065857</v>
      </c>
      <c r="Q147" t="s">
        <v>585</v>
      </c>
      <c r="R147">
        <v>2.9E-4</v>
      </c>
      <c r="S147" t="s">
        <v>587</v>
      </c>
    </row>
    <row r="148" spans="1:19" x14ac:dyDescent="0.3">
      <c r="A148" s="151" t="s">
        <v>1172</v>
      </c>
      <c r="B148" s="85" t="s">
        <v>1173</v>
      </c>
      <c r="C148" s="85" t="s">
        <v>1174</v>
      </c>
      <c r="D148" s="85" t="s">
        <v>1175</v>
      </c>
      <c r="E148" s="152" t="s">
        <v>1176</v>
      </c>
      <c r="F148" s="153" t="s">
        <v>1165</v>
      </c>
      <c r="N148">
        <v>147</v>
      </c>
      <c r="O148" t="s">
        <v>1173</v>
      </c>
      <c r="P148">
        <v>2024904</v>
      </c>
      <c r="Q148" t="s">
        <v>1175</v>
      </c>
      <c r="R148">
        <v>2.7999999999999998E-4</v>
      </c>
      <c r="S148" t="s">
        <v>1165</v>
      </c>
    </row>
    <row r="149" spans="1:19" x14ac:dyDescent="0.3">
      <c r="A149" s="151" t="s">
        <v>1177</v>
      </c>
      <c r="B149" s="85" t="s">
        <v>1178</v>
      </c>
      <c r="C149" s="85" t="s">
        <v>1179</v>
      </c>
      <c r="D149" s="85" t="s">
        <v>626</v>
      </c>
      <c r="E149" s="152" t="s">
        <v>1180</v>
      </c>
      <c r="F149" s="153" t="s">
        <v>628</v>
      </c>
      <c r="N149">
        <v>148</v>
      </c>
      <c r="O149" t="s">
        <v>1178</v>
      </c>
      <c r="P149">
        <v>1986700</v>
      </c>
      <c r="Q149" t="s">
        <v>626</v>
      </c>
      <c r="R149">
        <v>2.7E-4</v>
      </c>
      <c r="S149" t="s">
        <v>628</v>
      </c>
    </row>
    <row r="150" spans="1:19" x14ac:dyDescent="0.3">
      <c r="A150" s="151" t="s">
        <v>1181</v>
      </c>
      <c r="B150" s="85" t="s">
        <v>1182</v>
      </c>
      <c r="C150" s="85" t="s">
        <v>1183</v>
      </c>
      <c r="D150" s="85" t="s">
        <v>1184</v>
      </c>
      <c r="E150" s="152" t="s">
        <v>1185</v>
      </c>
      <c r="F150" s="153" t="s">
        <v>1109</v>
      </c>
      <c r="N150">
        <v>149</v>
      </c>
      <c r="O150" t="s">
        <v>1182</v>
      </c>
      <c r="P150">
        <v>1882450</v>
      </c>
      <c r="Q150" t="s">
        <v>1184</v>
      </c>
      <c r="R150">
        <v>2.5999999999999998E-4</v>
      </c>
      <c r="S150" t="s">
        <v>1109</v>
      </c>
    </row>
    <row r="151" spans="1:19" x14ac:dyDescent="0.3">
      <c r="A151" s="151" t="s">
        <v>1186</v>
      </c>
      <c r="B151" s="85" t="s">
        <v>1187</v>
      </c>
      <c r="C151" s="85" t="s">
        <v>1188</v>
      </c>
      <c r="D151" s="85" t="s">
        <v>1001</v>
      </c>
      <c r="E151" s="152" t="s">
        <v>1189</v>
      </c>
      <c r="F151" s="153" t="s">
        <v>677</v>
      </c>
      <c r="N151">
        <v>150</v>
      </c>
      <c r="O151" t="s">
        <v>1187</v>
      </c>
      <c r="P151">
        <v>1827231</v>
      </c>
      <c r="Q151" t="s">
        <v>1001</v>
      </c>
      <c r="R151">
        <v>2.5000000000000001E-4</v>
      </c>
      <c r="S151" t="s">
        <v>677</v>
      </c>
    </row>
    <row r="152" spans="1:19" x14ac:dyDescent="0.3">
      <c r="A152" s="151" t="s">
        <v>1190</v>
      </c>
      <c r="B152" s="85" t="s">
        <v>1191</v>
      </c>
      <c r="C152" s="85" t="s">
        <v>1192</v>
      </c>
      <c r="D152" s="85" t="s">
        <v>599</v>
      </c>
      <c r="E152" s="152" t="s">
        <v>1189</v>
      </c>
      <c r="F152" s="153" t="s">
        <v>614</v>
      </c>
      <c r="N152">
        <v>151</v>
      </c>
      <c r="O152" t="s">
        <v>1191</v>
      </c>
      <c r="P152">
        <v>1788000</v>
      </c>
      <c r="Q152" t="s">
        <v>599</v>
      </c>
      <c r="R152">
        <v>2.5000000000000001E-4</v>
      </c>
      <c r="S152" t="s">
        <v>614</v>
      </c>
    </row>
    <row r="153" spans="1:19" x14ac:dyDescent="0.3">
      <c r="A153" s="151" t="s">
        <v>1193</v>
      </c>
      <c r="B153" s="85" t="s">
        <v>1194</v>
      </c>
      <c r="C153" s="85" t="s">
        <v>1195</v>
      </c>
      <c r="D153" s="85" t="s">
        <v>599</v>
      </c>
      <c r="E153" s="152" t="s">
        <v>1196</v>
      </c>
      <c r="F153" s="153" t="s">
        <v>614</v>
      </c>
      <c r="N153">
        <v>152</v>
      </c>
      <c r="O153" t="s">
        <v>1194</v>
      </c>
      <c r="P153">
        <v>1751000</v>
      </c>
      <c r="Q153" t="s">
        <v>599</v>
      </c>
      <c r="R153">
        <v>2.4000000000000001E-4</v>
      </c>
      <c r="S153" t="s">
        <v>614</v>
      </c>
    </row>
    <row r="154" spans="1:19" x14ac:dyDescent="0.3">
      <c r="A154" s="151" t="s">
        <v>1197</v>
      </c>
      <c r="B154" s="85" t="s">
        <v>1198</v>
      </c>
      <c r="C154" s="85" t="s">
        <v>1199</v>
      </c>
      <c r="D154" s="85" t="s">
        <v>681</v>
      </c>
      <c r="E154" s="152" t="s">
        <v>1200</v>
      </c>
      <c r="F154" s="153" t="s">
        <v>643</v>
      </c>
      <c r="N154">
        <v>153</v>
      </c>
      <c r="O154" t="s">
        <v>1198</v>
      </c>
      <c r="P154">
        <v>1430000</v>
      </c>
      <c r="Q154" t="s">
        <v>681</v>
      </c>
      <c r="R154">
        <v>2.0000000000000001E-4</v>
      </c>
      <c r="S154" t="s">
        <v>643</v>
      </c>
    </row>
    <row r="155" spans="1:19" x14ac:dyDescent="0.3">
      <c r="A155" s="151" t="s">
        <v>1201</v>
      </c>
      <c r="B155" s="85" t="s">
        <v>1202</v>
      </c>
      <c r="C155" s="85" t="s">
        <v>1203</v>
      </c>
      <c r="D155" s="85" t="s">
        <v>1204</v>
      </c>
      <c r="E155" s="152" t="s">
        <v>1205</v>
      </c>
      <c r="F155" s="153" t="s">
        <v>1206</v>
      </c>
      <c r="N155">
        <v>154</v>
      </c>
      <c r="O155" t="s">
        <v>1202</v>
      </c>
      <c r="P155">
        <v>1328019</v>
      </c>
      <c r="Q155" t="s">
        <v>1204</v>
      </c>
      <c r="R155">
        <v>1.8000000000000001E-4</v>
      </c>
      <c r="S155" t="s">
        <v>1206</v>
      </c>
    </row>
    <row r="156" spans="1:19" x14ac:dyDescent="0.3">
      <c r="A156" s="151" t="s">
        <v>1207</v>
      </c>
      <c r="B156" s="85" t="s">
        <v>1208</v>
      </c>
      <c r="C156" s="85" t="s">
        <v>1209</v>
      </c>
      <c r="D156" s="85" t="s">
        <v>641</v>
      </c>
      <c r="E156" s="152" t="s">
        <v>1205</v>
      </c>
      <c r="F156" s="153" t="s">
        <v>677</v>
      </c>
      <c r="N156">
        <v>155</v>
      </c>
      <c r="O156" t="s">
        <v>1208</v>
      </c>
      <c r="P156">
        <v>1316500</v>
      </c>
      <c r="Q156" t="s">
        <v>641</v>
      </c>
      <c r="R156">
        <v>1.8000000000000001E-4</v>
      </c>
      <c r="S156" t="s">
        <v>677</v>
      </c>
    </row>
    <row r="157" spans="1:19" x14ac:dyDescent="0.3">
      <c r="A157" s="151" t="s">
        <v>1210</v>
      </c>
      <c r="B157" s="85" t="s">
        <v>1211</v>
      </c>
      <c r="C157" s="85" t="s">
        <v>1212</v>
      </c>
      <c r="D157" s="85" t="s">
        <v>621</v>
      </c>
      <c r="E157" s="152" t="s">
        <v>1205</v>
      </c>
      <c r="F157" s="153" t="s">
        <v>601</v>
      </c>
      <c r="N157">
        <v>156</v>
      </c>
      <c r="O157" t="s">
        <v>1211</v>
      </c>
      <c r="P157">
        <v>1312252</v>
      </c>
      <c r="Q157" t="s">
        <v>621</v>
      </c>
      <c r="R157">
        <v>1.8000000000000001E-4</v>
      </c>
      <c r="S157" t="s">
        <v>601</v>
      </c>
    </row>
    <row r="158" spans="1:19" x14ac:dyDescent="0.3">
      <c r="A158" s="151" t="s">
        <v>1213</v>
      </c>
      <c r="B158" s="85" t="s">
        <v>1214</v>
      </c>
      <c r="C158" s="85" t="s">
        <v>1215</v>
      </c>
      <c r="D158" s="85" t="s">
        <v>641</v>
      </c>
      <c r="E158" s="152" t="s">
        <v>1216</v>
      </c>
      <c r="F158" s="153" t="s">
        <v>601</v>
      </c>
      <c r="N158">
        <v>157</v>
      </c>
      <c r="O158" t="s">
        <v>1214</v>
      </c>
      <c r="P158">
        <v>1261208</v>
      </c>
      <c r="Q158" t="s">
        <v>641</v>
      </c>
      <c r="R158">
        <v>1.7000000000000001E-4</v>
      </c>
      <c r="S158" t="s">
        <v>601</v>
      </c>
    </row>
    <row r="159" spans="1:19" x14ac:dyDescent="0.3">
      <c r="A159" s="151" t="s">
        <v>1217</v>
      </c>
      <c r="B159" s="85" t="s">
        <v>1218</v>
      </c>
      <c r="C159" s="85" t="s">
        <v>1219</v>
      </c>
      <c r="D159" s="85" t="s">
        <v>641</v>
      </c>
      <c r="E159" s="152" t="s">
        <v>1216</v>
      </c>
      <c r="F159" s="153" t="s">
        <v>601</v>
      </c>
      <c r="N159">
        <v>158</v>
      </c>
      <c r="O159" t="s">
        <v>1218</v>
      </c>
      <c r="P159">
        <v>1212107</v>
      </c>
      <c r="Q159" t="s">
        <v>641</v>
      </c>
      <c r="R159">
        <v>1.7000000000000001E-4</v>
      </c>
      <c r="S159" t="s">
        <v>601</v>
      </c>
    </row>
    <row r="160" spans="1:19" x14ac:dyDescent="0.3">
      <c r="A160" s="151" t="s">
        <v>1220</v>
      </c>
      <c r="B160" s="85" t="s">
        <v>1221</v>
      </c>
      <c r="C160" s="85" t="s">
        <v>1222</v>
      </c>
      <c r="D160" s="85" t="s">
        <v>599</v>
      </c>
      <c r="E160" s="152" t="s">
        <v>1223</v>
      </c>
      <c r="F160" s="153" t="s">
        <v>633</v>
      </c>
      <c r="N160">
        <v>159</v>
      </c>
      <c r="O160" t="s">
        <v>1221</v>
      </c>
      <c r="P160">
        <v>1119375</v>
      </c>
      <c r="Q160" t="s">
        <v>599</v>
      </c>
      <c r="R160">
        <v>1.4999999999999999E-4</v>
      </c>
      <c r="S160" t="s">
        <v>633</v>
      </c>
    </row>
    <row r="161" spans="1:19" x14ac:dyDescent="0.3">
      <c r="A161" s="151" t="s">
        <v>1224</v>
      </c>
      <c r="B161" s="85" t="s">
        <v>1225</v>
      </c>
      <c r="C161" s="85" t="s">
        <v>1226</v>
      </c>
      <c r="D161" s="85" t="s">
        <v>599</v>
      </c>
      <c r="E161" s="152" t="s">
        <v>1227</v>
      </c>
      <c r="F161" s="153" t="s">
        <v>614</v>
      </c>
      <c r="N161">
        <v>160</v>
      </c>
      <c r="O161" t="s">
        <v>1225</v>
      </c>
      <c r="P161">
        <v>900000</v>
      </c>
      <c r="Q161" t="s">
        <v>599</v>
      </c>
      <c r="R161">
        <v>1.2E-4</v>
      </c>
      <c r="S161" t="s">
        <v>614</v>
      </c>
    </row>
    <row r="162" spans="1:19" x14ac:dyDescent="0.3">
      <c r="A162" s="151" t="s">
        <v>1228</v>
      </c>
      <c r="B162" s="85" t="s">
        <v>1229</v>
      </c>
      <c r="C162" s="85" t="s">
        <v>1230</v>
      </c>
      <c r="D162" s="85" t="s">
        <v>681</v>
      </c>
      <c r="E162" s="152" t="s">
        <v>1231</v>
      </c>
      <c r="F162" s="153" t="s">
        <v>643</v>
      </c>
      <c r="N162">
        <v>161</v>
      </c>
      <c r="O162" t="s">
        <v>1229</v>
      </c>
      <c r="P162">
        <v>859178</v>
      </c>
      <c r="Q162" t="s">
        <v>681</v>
      </c>
      <c r="R162">
        <v>1.1900000000000001E-4</v>
      </c>
      <c r="S162" t="s">
        <v>643</v>
      </c>
    </row>
    <row r="163" spans="1:19" x14ac:dyDescent="0.3">
      <c r="A163" s="151" t="s">
        <v>1232</v>
      </c>
      <c r="B163" s="85" t="s">
        <v>1233</v>
      </c>
      <c r="C163" s="85" t="s">
        <v>1234</v>
      </c>
      <c r="D163" s="85" t="s">
        <v>774</v>
      </c>
      <c r="E163" s="152" t="s">
        <v>1227</v>
      </c>
      <c r="F163" s="153" t="s">
        <v>601</v>
      </c>
      <c r="N163">
        <v>162</v>
      </c>
      <c r="O163" t="s">
        <v>1233</v>
      </c>
      <c r="P163">
        <v>858000</v>
      </c>
      <c r="Q163" t="s">
        <v>774</v>
      </c>
      <c r="R163">
        <v>1.2E-4</v>
      </c>
      <c r="S163" t="s">
        <v>601</v>
      </c>
    </row>
    <row r="164" spans="1:19" x14ac:dyDescent="0.3">
      <c r="A164" s="151" t="s">
        <v>1235</v>
      </c>
      <c r="B164" s="85" t="s">
        <v>1236</v>
      </c>
      <c r="C164" s="85" t="s">
        <v>1237</v>
      </c>
      <c r="D164" s="85" t="s">
        <v>774</v>
      </c>
      <c r="E164" s="152" t="s">
        <v>1227</v>
      </c>
      <c r="F164" s="153" t="s">
        <v>1238</v>
      </c>
      <c r="N164">
        <v>163</v>
      </c>
      <c r="O164" t="s">
        <v>1236</v>
      </c>
      <c r="P164">
        <v>844994</v>
      </c>
      <c r="Q164" t="s">
        <v>774</v>
      </c>
      <c r="R164">
        <v>1.2E-4</v>
      </c>
      <c r="S164" t="s">
        <v>1238</v>
      </c>
    </row>
    <row r="165" spans="1:19" x14ac:dyDescent="0.3">
      <c r="A165" s="151" t="s">
        <v>1239</v>
      </c>
      <c r="B165" s="85" t="s">
        <v>1240</v>
      </c>
      <c r="C165" s="85" t="s">
        <v>1241</v>
      </c>
      <c r="D165" s="85" t="s">
        <v>641</v>
      </c>
      <c r="E165" s="152" t="s">
        <v>1242</v>
      </c>
      <c r="F165" s="153" t="s">
        <v>601</v>
      </c>
      <c r="N165">
        <v>164</v>
      </c>
      <c r="O165" t="s">
        <v>1240</v>
      </c>
      <c r="P165">
        <v>763952</v>
      </c>
      <c r="Q165" t="s">
        <v>641</v>
      </c>
      <c r="R165">
        <v>1.1E-4</v>
      </c>
      <c r="S165" t="s">
        <v>601</v>
      </c>
    </row>
    <row r="166" spans="1:19" x14ac:dyDescent="0.3">
      <c r="A166" s="151" t="s">
        <v>1243</v>
      </c>
      <c r="B166" s="85" t="s">
        <v>1244</v>
      </c>
      <c r="C166" s="85" t="s">
        <v>1245</v>
      </c>
      <c r="D166" s="85" t="s">
        <v>585</v>
      </c>
      <c r="E166" s="152" t="s">
        <v>1246</v>
      </c>
      <c r="F166" s="153" t="s">
        <v>587</v>
      </c>
      <c r="N166">
        <v>165</v>
      </c>
      <c r="O166" t="s">
        <v>1244</v>
      </c>
      <c r="P166">
        <v>757940</v>
      </c>
      <c r="Q166" t="s">
        <v>585</v>
      </c>
      <c r="R166">
        <v>1.05E-4</v>
      </c>
      <c r="S166" t="s">
        <v>587</v>
      </c>
    </row>
    <row r="167" spans="1:19" x14ac:dyDescent="0.3">
      <c r="A167" s="151" t="s">
        <v>1247</v>
      </c>
      <c r="B167" s="85" t="s">
        <v>1248</v>
      </c>
      <c r="C167" s="85" t="s">
        <v>1249</v>
      </c>
      <c r="D167" s="85" t="s">
        <v>681</v>
      </c>
      <c r="E167" s="152" t="s">
        <v>1250</v>
      </c>
      <c r="F167" s="153" t="s">
        <v>601</v>
      </c>
      <c r="N167">
        <v>166</v>
      </c>
      <c r="O167" t="s">
        <v>1248</v>
      </c>
      <c r="P167">
        <v>746900</v>
      </c>
      <c r="Q167" t="s">
        <v>681</v>
      </c>
      <c r="R167">
        <v>1E-4</v>
      </c>
      <c r="S167" t="s">
        <v>601</v>
      </c>
    </row>
    <row r="168" spans="1:19" x14ac:dyDescent="0.3">
      <c r="A168" s="151" t="s">
        <v>1251</v>
      </c>
      <c r="B168" s="85" t="s">
        <v>1252</v>
      </c>
      <c r="C168" s="85" t="s">
        <v>1253</v>
      </c>
      <c r="D168" s="85" t="s">
        <v>686</v>
      </c>
      <c r="E168" s="152" t="s">
        <v>1254</v>
      </c>
      <c r="F168" s="153" t="s">
        <v>930</v>
      </c>
      <c r="N168">
        <v>167</v>
      </c>
      <c r="O168" t="s">
        <v>1252</v>
      </c>
      <c r="P168">
        <v>631000</v>
      </c>
      <c r="Q168" t="s">
        <v>686</v>
      </c>
      <c r="R168">
        <v>8.7000000000000001E-5</v>
      </c>
      <c r="S168" t="s">
        <v>930</v>
      </c>
    </row>
    <row r="169" spans="1:19" x14ac:dyDescent="0.3">
      <c r="A169" s="151" t="s">
        <v>1255</v>
      </c>
      <c r="B169" s="85" t="s">
        <v>1256</v>
      </c>
      <c r="C169" s="85" t="s">
        <v>1257</v>
      </c>
      <c r="D169" s="85" t="s">
        <v>1258</v>
      </c>
      <c r="E169" s="152" t="s">
        <v>1259</v>
      </c>
      <c r="F169" s="153" t="s">
        <v>1165</v>
      </c>
      <c r="N169">
        <v>168</v>
      </c>
      <c r="O169" t="s">
        <v>1256</v>
      </c>
      <c r="P169">
        <v>620029</v>
      </c>
      <c r="Q169" t="s">
        <v>1258</v>
      </c>
      <c r="R169">
        <v>8.6000000000000003E-5</v>
      </c>
      <c r="S169" t="s">
        <v>1165</v>
      </c>
    </row>
    <row r="170" spans="1:19" x14ac:dyDescent="0.3">
      <c r="A170" s="151" t="s">
        <v>1260</v>
      </c>
      <c r="B170" s="85" t="s">
        <v>1261</v>
      </c>
      <c r="C170" s="85" t="s">
        <v>1262</v>
      </c>
      <c r="D170" s="85" t="s">
        <v>599</v>
      </c>
      <c r="E170" s="152" t="s">
        <v>1263</v>
      </c>
      <c r="F170" s="153" t="s">
        <v>614</v>
      </c>
      <c r="N170">
        <v>169</v>
      </c>
      <c r="O170" t="s">
        <v>1261</v>
      </c>
      <c r="P170">
        <v>604000</v>
      </c>
      <c r="Q170" t="s">
        <v>599</v>
      </c>
      <c r="R170">
        <v>8.3999999999999995E-5</v>
      </c>
      <c r="S170" t="s">
        <v>614</v>
      </c>
    </row>
    <row r="171" spans="1:19" x14ac:dyDescent="0.3">
      <c r="A171" s="151" t="s">
        <v>1264</v>
      </c>
      <c r="B171" s="85" t="s">
        <v>1265</v>
      </c>
      <c r="C171" s="85" t="s">
        <v>1266</v>
      </c>
      <c r="D171" s="85" t="s">
        <v>681</v>
      </c>
      <c r="E171" s="152" t="s">
        <v>1267</v>
      </c>
      <c r="F171" s="153" t="s">
        <v>643</v>
      </c>
      <c r="N171">
        <v>170</v>
      </c>
      <c r="O171" t="s">
        <v>1265</v>
      </c>
      <c r="P171">
        <v>581344</v>
      </c>
      <c r="Q171" t="s">
        <v>681</v>
      </c>
      <c r="R171">
        <v>8.0000000000000007E-5</v>
      </c>
      <c r="S171" t="s">
        <v>643</v>
      </c>
    </row>
    <row r="172" spans="1:19" x14ac:dyDescent="0.3">
      <c r="A172" s="151" t="s">
        <v>1268</v>
      </c>
      <c r="B172" s="85" t="s">
        <v>1269</v>
      </c>
      <c r="C172" s="85" t="s">
        <v>1270</v>
      </c>
      <c r="D172" s="85" t="s">
        <v>905</v>
      </c>
      <c r="E172" s="152" t="s">
        <v>1271</v>
      </c>
      <c r="F172" s="153" t="s">
        <v>643</v>
      </c>
      <c r="N172">
        <v>171</v>
      </c>
      <c r="O172" t="s">
        <v>1269</v>
      </c>
      <c r="P172">
        <v>549700</v>
      </c>
      <c r="Q172" t="s">
        <v>905</v>
      </c>
      <c r="R172">
        <v>7.3999999999999996E-5</v>
      </c>
      <c r="S172" t="s">
        <v>643</v>
      </c>
    </row>
    <row r="173" spans="1:19" x14ac:dyDescent="0.3">
      <c r="A173" s="151" t="s">
        <v>1272</v>
      </c>
      <c r="B173" s="85" t="s">
        <v>1273</v>
      </c>
      <c r="C173" s="85" t="s">
        <v>1274</v>
      </c>
      <c r="D173" s="85" t="s">
        <v>1275</v>
      </c>
      <c r="E173" s="152" t="s">
        <v>1271</v>
      </c>
      <c r="F173" s="153" t="s">
        <v>1065</v>
      </c>
      <c r="N173">
        <v>172</v>
      </c>
      <c r="O173" t="s">
        <v>1273</v>
      </c>
      <c r="P173">
        <v>534189</v>
      </c>
      <c r="Q173" t="s">
        <v>1275</v>
      </c>
      <c r="R173">
        <v>7.3999999999999996E-5</v>
      </c>
      <c r="S173" t="s">
        <v>1065</v>
      </c>
    </row>
    <row r="174" spans="1:19" x14ac:dyDescent="0.3">
      <c r="A174" s="151" t="s">
        <v>1276</v>
      </c>
      <c r="B174" s="85" t="s">
        <v>1277</v>
      </c>
      <c r="C174" s="85" t="s">
        <v>1278</v>
      </c>
      <c r="D174" s="85" t="s">
        <v>641</v>
      </c>
      <c r="E174" s="152" t="s">
        <v>1279</v>
      </c>
      <c r="F174" s="153" t="s">
        <v>677</v>
      </c>
      <c r="N174">
        <v>173</v>
      </c>
      <c r="O174" t="s">
        <v>1277</v>
      </c>
      <c r="P174">
        <v>518467</v>
      </c>
      <c r="Q174" t="s">
        <v>641</v>
      </c>
      <c r="R174">
        <v>7.2000000000000002E-5</v>
      </c>
      <c r="S174" t="s">
        <v>677</v>
      </c>
    </row>
    <row r="175" spans="1:19" x14ac:dyDescent="0.3">
      <c r="A175" s="151" t="s">
        <v>1280</v>
      </c>
      <c r="B175" s="85" t="s">
        <v>1281</v>
      </c>
      <c r="C175" s="85" t="s">
        <v>1282</v>
      </c>
      <c r="D175" s="85" t="s">
        <v>774</v>
      </c>
      <c r="E175" s="152" t="s">
        <v>1283</v>
      </c>
      <c r="F175" s="153" t="s">
        <v>601</v>
      </c>
      <c r="N175">
        <v>174</v>
      </c>
      <c r="O175" t="s">
        <v>1281</v>
      </c>
      <c r="P175">
        <v>505153</v>
      </c>
      <c r="Q175" t="s">
        <v>774</v>
      </c>
      <c r="R175">
        <v>6.9999999999999994E-5</v>
      </c>
      <c r="S175" t="s">
        <v>601</v>
      </c>
    </row>
    <row r="176" spans="1:19" x14ac:dyDescent="0.3">
      <c r="A176" s="151" t="s">
        <v>1284</v>
      </c>
      <c r="B176" s="85" t="s">
        <v>1285</v>
      </c>
      <c r="C176" s="85" t="s">
        <v>1286</v>
      </c>
      <c r="D176" s="85" t="s">
        <v>905</v>
      </c>
      <c r="E176" s="152" t="s">
        <v>1287</v>
      </c>
      <c r="F176" s="153" t="s">
        <v>1238</v>
      </c>
      <c r="N176">
        <v>175</v>
      </c>
      <c r="O176" t="s">
        <v>1285</v>
      </c>
      <c r="P176">
        <v>425384</v>
      </c>
      <c r="Q176" t="s">
        <v>905</v>
      </c>
      <c r="R176">
        <v>5.8999999999999998E-5</v>
      </c>
      <c r="S176" t="s">
        <v>1238</v>
      </c>
    </row>
    <row r="177" spans="1:19" x14ac:dyDescent="0.3">
      <c r="A177" s="151" t="s">
        <v>1288</v>
      </c>
      <c r="B177" s="85" t="s">
        <v>1289</v>
      </c>
      <c r="C177" s="85" t="s">
        <v>1290</v>
      </c>
      <c r="D177" s="85" t="s">
        <v>1291</v>
      </c>
      <c r="E177" s="152" t="s">
        <v>1292</v>
      </c>
      <c r="F177" s="153" t="s">
        <v>1238</v>
      </c>
      <c r="N177">
        <v>176</v>
      </c>
      <c r="O177" t="s">
        <v>1289</v>
      </c>
      <c r="P177">
        <v>405739</v>
      </c>
      <c r="Q177" t="s">
        <v>1291</v>
      </c>
      <c r="R177">
        <v>5.5999999999999999E-5</v>
      </c>
      <c r="S177" t="s">
        <v>1238</v>
      </c>
    </row>
    <row r="178" spans="1:19" x14ac:dyDescent="0.3">
      <c r="A178" s="151" t="s">
        <v>1293</v>
      </c>
      <c r="B178" s="85" t="s">
        <v>1294</v>
      </c>
      <c r="C178" s="85" t="s">
        <v>1295</v>
      </c>
      <c r="D178" s="85" t="s">
        <v>1296</v>
      </c>
      <c r="E178" s="152" t="s">
        <v>1297</v>
      </c>
      <c r="F178" s="153" t="s">
        <v>1298</v>
      </c>
      <c r="N178">
        <v>177</v>
      </c>
      <c r="O178" t="s">
        <v>1294</v>
      </c>
      <c r="P178">
        <v>393372</v>
      </c>
      <c r="Q178" t="s">
        <v>1296</v>
      </c>
      <c r="R178">
        <v>5.3999999999999998E-5</v>
      </c>
      <c r="S178" t="s">
        <v>1298</v>
      </c>
    </row>
    <row r="179" spans="1:19" x14ac:dyDescent="0.3">
      <c r="A179" s="151" t="s">
        <v>1299</v>
      </c>
      <c r="B179" s="85" t="s">
        <v>1300</v>
      </c>
      <c r="C179" s="85" t="s">
        <v>1301</v>
      </c>
      <c r="D179" s="85" t="s">
        <v>1291</v>
      </c>
      <c r="E179" s="152" t="s">
        <v>1302</v>
      </c>
      <c r="F179" s="153" t="s">
        <v>1238</v>
      </c>
      <c r="N179">
        <v>178</v>
      </c>
      <c r="O179" t="s">
        <v>1300</v>
      </c>
      <c r="P179">
        <v>386486</v>
      </c>
      <c r="Q179" t="s">
        <v>1291</v>
      </c>
      <c r="R179">
        <v>5.3000000000000001E-5</v>
      </c>
      <c r="S179" t="s">
        <v>1238</v>
      </c>
    </row>
    <row r="180" spans="1:19" x14ac:dyDescent="0.3">
      <c r="A180" s="151" t="s">
        <v>1303</v>
      </c>
      <c r="B180" s="85" t="s">
        <v>1304</v>
      </c>
      <c r="C180" s="85" t="s">
        <v>1305</v>
      </c>
      <c r="D180" s="85" t="s">
        <v>681</v>
      </c>
      <c r="E180" s="152" t="s">
        <v>1306</v>
      </c>
      <c r="F180" s="153" t="s">
        <v>643</v>
      </c>
      <c r="N180">
        <v>179</v>
      </c>
      <c r="O180" t="s">
        <v>1304</v>
      </c>
      <c r="P180">
        <v>368390</v>
      </c>
      <c r="Q180" t="s">
        <v>681</v>
      </c>
      <c r="R180">
        <v>5.1E-5</v>
      </c>
      <c r="S180" t="s">
        <v>643</v>
      </c>
    </row>
    <row r="181" spans="1:19" x14ac:dyDescent="0.3">
      <c r="A181" s="151" t="s">
        <v>1307</v>
      </c>
      <c r="B181" s="85" t="s">
        <v>1308</v>
      </c>
      <c r="C181" s="85" t="s">
        <v>1309</v>
      </c>
      <c r="D181" s="85" t="s">
        <v>681</v>
      </c>
      <c r="E181" s="152" t="s">
        <v>1310</v>
      </c>
      <c r="F181" s="153" t="s">
        <v>601</v>
      </c>
      <c r="N181">
        <v>180</v>
      </c>
      <c r="O181" t="s">
        <v>1308</v>
      </c>
      <c r="P181">
        <v>349728</v>
      </c>
      <c r="Q181" t="s">
        <v>681</v>
      </c>
      <c r="R181">
        <v>4.8000000000000001E-5</v>
      </c>
      <c r="S181" t="s">
        <v>601</v>
      </c>
    </row>
    <row r="182" spans="1:19" x14ac:dyDescent="0.3">
      <c r="A182" s="151" t="s">
        <v>1311</v>
      </c>
      <c r="B182" s="85" t="s">
        <v>1312</v>
      </c>
      <c r="C182" s="85" t="s">
        <v>1313</v>
      </c>
      <c r="D182" s="85" t="s">
        <v>1314</v>
      </c>
      <c r="E182" s="152" t="s">
        <v>1315</v>
      </c>
      <c r="F182" s="153" t="s">
        <v>697</v>
      </c>
      <c r="N182">
        <v>181</v>
      </c>
      <c r="O182" t="s">
        <v>1312</v>
      </c>
      <c r="P182">
        <v>341256</v>
      </c>
      <c r="Q182" t="s">
        <v>1314</v>
      </c>
      <c r="R182">
        <v>4.6999999999999997E-5</v>
      </c>
      <c r="S182" t="s">
        <v>697</v>
      </c>
    </row>
    <row r="183" spans="1:19" x14ac:dyDescent="0.3">
      <c r="A183" s="151" t="s">
        <v>1316</v>
      </c>
      <c r="B183" s="85" t="s">
        <v>1317</v>
      </c>
      <c r="C183" s="85" t="s">
        <v>1318</v>
      </c>
      <c r="D183" s="85" t="s">
        <v>663</v>
      </c>
      <c r="E183" s="152" t="s">
        <v>1319</v>
      </c>
      <c r="F183" s="153" t="s">
        <v>930</v>
      </c>
      <c r="N183">
        <v>182</v>
      </c>
      <c r="O183" t="s">
        <v>1317</v>
      </c>
      <c r="P183">
        <v>329040</v>
      </c>
      <c r="Q183" t="s">
        <v>663</v>
      </c>
      <c r="R183">
        <v>4.6E-5</v>
      </c>
      <c r="S183" t="s">
        <v>930</v>
      </c>
    </row>
    <row r="184" spans="1:19" x14ac:dyDescent="0.3">
      <c r="A184" s="151" t="s">
        <v>1320</v>
      </c>
      <c r="B184" s="85" t="s">
        <v>1321</v>
      </c>
      <c r="C184" s="85" t="s">
        <v>1322</v>
      </c>
      <c r="D184" s="85" t="s">
        <v>1323</v>
      </c>
      <c r="E184" s="152" t="s">
        <v>1324</v>
      </c>
      <c r="F184" s="153" t="s">
        <v>1325</v>
      </c>
      <c r="N184">
        <v>183</v>
      </c>
      <c r="O184" t="s">
        <v>1321</v>
      </c>
      <c r="P184">
        <v>294906</v>
      </c>
      <c r="Q184" t="s">
        <v>1323</v>
      </c>
      <c r="R184">
        <v>4.0000000000000003E-5</v>
      </c>
      <c r="S184" t="s">
        <v>1325</v>
      </c>
    </row>
    <row r="185" spans="1:19" x14ac:dyDescent="0.3">
      <c r="A185" s="151" t="s">
        <v>1326</v>
      </c>
      <c r="B185" s="85" t="s">
        <v>1327</v>
      </c>
      <c r="C185" s="85" t="s">
        <v>1328</v>
      </c>
      <c r="D185" s="85" t="s">
        <v>681</v>
      </c>
      <c r="E185" s="152" t="s">
        <v>1329</v>
      </c>
      <c r="F185" s="153" t="s">
        <v>601</v>
      </c>
      <c r="N185">
        <v>184</v>
      </c>
      <c r="O185" t="s">
        <v>1327</v>
      </c>
      <c r="P185">
        <v>285000</v>
      </c>
      <c r="Q185" t="s">
        <v>681</v>
      </c>
      <c r="R185">
        <v>3.8999999999999999E-5</v>
      </c>
      <c r="S185" t="s">
        <v>601</v>
      </c>
    </row>
    <row r="186" spans="1:19" x14ac:dyDescent="0.3">
      <c r="A186" s="151" t="s">
        <v>1330</v>
      </c>
      <c r="B186" s="85" t="s">
        <v>1331</v>
      </c>
      <c r="C186" s="85" t="s">
        <v>1332</v>
      </c>
      <c r="D186" s="85" t="s">
        <v>1333</v>
      </c>
      <c r="E186" s="152" t="s">
        <v>1334</v>
      </c>
      <c r="F186" s="153" t="s">
        <v>697</v>
      </c>
      <c r="N186">
        <v>185</v>
      </c>
      <c r="O186" t="s">
        <v>1331</v>
      </c>
      <c r="P186">
        <v>268767</v>
      </c>
      <c r="Q186" t="s">
        <v>1333</v>
      </c>
      <c r="R186">
        <v>3.6999999999999998E-5</v>
      </c>
      <c r="S186" t="s">
        <v>697</v>
      </c>
    </row>
    <row r="187" spans="1:19" x14ac:dyDescent="0.3">
      <c r="A187" s="151" t="s">
        <v>1335</v>
      </c>
      <c r="B187" s="85" t="s">
        <v>1336</v>
      </c>
      <c r="C187" s="85" t="s">
        <v>1337</v>
      </c>
      <c r="D187" s="85" t="s">
        <v>1338</v>
      </c>
      <c r="E187" s="152" t="s">
        <v>1334</v>
      </c>
      <c r="F187" s="153" t="s">
        <v>1065</v>
      </c>
      <c r="N187">
        <v>186</v>
      </c>
      <c r="O187" t="s">
        <v>1336</v>
      </c>
      <c r="P187">
        <v>268270</v>
      </c>
      <c r="Q187" t="s">
        <v>1338</v>
      </c>
      <c r="R187">
        <v>3.6999999999999998E-5</v>
      </c>
      <c r="S187" t="s">
        <v>1065</v>
      </c>
    </row>
    <row r="188" spans="1:19" x14ac:dyDescent="0.3">
      <c r="A188" s="151" t="s">
        <v>1339</v>
      </c>
      <c r="B188" s="85" t="s">
        <v>1340</v>
      </c>
      <c r="C188" s="85" t="s">
        <v>1341</v>
      </c>
      <c r="D188" s="85" t="s">
        <v>681</v>
      </c>
      <c r="E188" s="152" t="s">
        <v>1334</v>
      </c>
      <c r="F188" s="153" t="s">
        <v>643</v>
      </c>
      <c r="N188">
        <v>187</v>
      </c>
      <c r="O188" t="s">
        <v>1340</v>
      </c>
      <c r="P188">
        <v>264652</v>
      </c>
      <c r="Q188" t="s">
        <v>681</v>
      </c>
      <c r="R188">
        <v>3.6999999999999998E-5</v>
      </c>
      <c r="S188" t="s">
        <v>643</v>
      </c>
    </row>
    <row r="189" spans="1:19" x14ac:dyDescent="0.3">
      <c r="A189" s="151" t="s">
        <v>1342</v>
      </c>
      <c r="B189" s="85" t="s">
        <v>1343</v>
      </c>
      <c r="C189" s="85" t="s">
        <v>1344</v>
      </c>
      <c r="D189" s="85" t="s">
        <v>1345</v>
      </c>
      <c r="E189" s="152" t="s">
        <v>1346</v>
      </c>
      <c r="F189" s="153" t="s">
        <v>1325</v>
      </c>
      <c r="N189">
        <v>188</v>
      </c>
      <c r="O189" t="s">
        <v>1343</v>
      </c>
      <c r="P189">
        <v>240705</v>
      </c>
      <c r="Q189" t="s">
        <v>1345</v>
      </c>
      <c r="R189">
        <v>3.3000000000000003E-5</v>
      </c>
      <c r="S189" t="s">
        <v>1325</v>
      </c>
    </row>
    <row r="190" spans="1:19" x14ac:dyDescent="0.3">
      <c r="A190" s="151" t="s">
        <v>1347</v>
      </c>
      <c r="B190" s="85" t="s">
        <v>1348</v>
      </c>
      <c r="C190" s="85" t="s">
        <v>1349</v>
      </c>
      <c r="D190" s="85" t="s">
        <v>1350</v>
      </c>
      <c r="E190" s="152" t="s">
        <v>1346</v>
      </c>
      <c r="F190" s="153" t="s">
        <v>643</v>
      </c>
      <c r="N190">
        <v>189</v>
      </c>
      <c r="O190" t="s">
        <v>1348</v>
      </c>
      <c r="P190">
        <v>239648</v>
      </c>
      <c r="Q190" t="s">
        <v>1350</v>
      </c>
      <c r="R190">
        <v>3.3000000000000003E-5</v>
      </c>
      <c r="S190" t="s">
        <v>643</v>
      </c>
    </row>
    <row r="191" spans="1:19" x14ac:dyDescent="0.3">
      <c r="A191" s="151" t="s">
        <v>1351</v>
      </c>
      <c r="B191" s="85" t="s">
        <v>1352</v>
      </c>
      <c r="C191" s="85" t="s">
        <v>1353</v>
      </c>
      <c r="D191" s="85" t="s">
        <v>1354</v>
      </c>
      <c r="E191" s="152" t="s">
        <v>1355</v>
      </c>
      <c r="F191" s="153" t="s">
        <v>1356</v>
      </c>
      <c r="N191">
        <v>190</v>
      </c>
      <c r="O191" t="s">
        <v>1352</v>
      </c>
      <c r="P191">
        <v>212645</v>
      </c>
      <c r="Q191" t="s">
        <v>1354</v>
      </c>
      <c r="R191">
        <v>2.9E-5</v>
      </c>
      <c r="S191" t="s">
        <v>1356</v>
      </c>
    </row>
    <row r="192" spans="1:19" x14ac:dyDescent="0.3">
      <c r="A192" s="151" t="s">
        <v>1357</v>
      </c>
      <c r="B192" s="85" t="s">
        <v>1358</v>
      </c>
      <c r="C192" s="85" t="s">
        <v>1359</v>
      </c>
      <c r="D192" s="85" t="s">
        <v>1360</v>
      </c>
      <c r="E192" s="152" t="s">
        <v>1361</v>
      </c>
      <c r="F192" s="153" t="s">
        <v>1165</v>
      </c>
      <c r="N192">
        <v>191</v>
      </c>
      <c r="O192" t="s">
        <v>1358</v>
      </c>
      <c r="P192">
        <v>187820</v>
      </c>
      <c r="Q192" t="s">
        <v>1360</v>
      </c>
      <c r="R192">
        <v>2.5999999999999998E-5</v>
      </c>
      <c r="S192" t="s">
        <v>1165</v>
      </c>
    </row>
    <row r="193" spans="1:19" x14ac:dyDescent="0.3">
      <c r="A193" s="151" t="s">
        <v>1362</v>
      </c>
      <c r="B193" s="85" t="s">
        <v>1363</v>
      </c>
      <c r="C193" s="85" t="s">
        <v>1364</v>
      </c>
      <c r="D193" s="85" t="s">
        <v>1365</v>
      </c>
      <c r="E193" s="152" t="s">
        <v>1361</v>
      </c>
      <c r="F193" s="153" t="s">
        <v>1356</v>
      </c>
      <c r="N193">
        <v>192</v>
      </c>
      <c r="O193" t="s">
        <v>1363</v>
      </c>
      <c r="P193">
        <v>187356</v>
      </c>
      <c r="Q193" t="s">
        <v>1365</v>
      </c>
      <c r="R193">
        <v>2.5999999999999998E-5</v>
      </c>
      <c r="S193" t="s">
        <v>1356</v>
      </c>
    </row>
    <row r="194" spans="1:19" x14ac:dyDescent="0.3">
      <c r="A194" s="151" t="s">
        <v>1366</v>
      </c>
      <c r="B194" s="85" t="s">
        <v>1367</v>
      </c>
      <c r="C194" s="85" t="s">
        <v>1368</v>
      </c>
      <c r="D194" s="85" t="s">
        <v>599</v>
      </c>
      <c r="E194" s="152" t="s">
        <v>1361</v>
      </c>
      <c r="F194" s="153" t="s">
        <v>614</v>
      </c>
      <c r="N194">
        <v>193</v>
      </c>
      <c r="O194" t="s">
        <v>1367</v>
      </c>
      <c r="P194">
        <v>185000</v>
      </c>
      <c r="Q194" t="s">
        <v>599</v>
      </c>
      <c r="R194">
        <v>2.5999999999999998E-5</v>
      </c>
      <c r="S194" t="s">
        <v>614</v>
      </c>
    </row>
    <row r="195" spans="1:19" x14ac:dyDescent="0.3">
      <c r="A195" s="151" t="s">
        <v>1369</v>
      </c>
      <c r="B195" s="85" t="s">
        <v>1370</v>
      </c>
      <c r="C195" s="85" t="s">
        <v>1371</v>
      </c>
      <c r="D195" s="85" t="s">
        <v>1372</v>
      </c>
      <c r="E195" s="152" t="s">
        <v>1373</v>
      </c>
      <c r="F195" s="153" t="s">
        <v>1374</v>
      </c>
      <c r="N195">
        <v>194</v>
      </c>
      <c r="O195" t="s">
        <v>1370</v>
      </c>
      <c r="P195">
        <v>159358</v>
      </c>
      <c r="Q195" t="s">
        <v>1372</v>
      </c>
      <c r="R195">
        <v>2.1999999999999999E-5</v>
      </c>
      <c r="S195" t="s">
        <v>1374</v>
      </c>
    </row>
    <row r="196" spans="1:19" x14ac:dyDescent="0.3">
      <c r="A196" s="151" t="s">
        <v>1375</v>
      </c>
      <c r="B196" s="85" t="s">
        <v>1376</v>
      </c>
      <c r="C196" s="85" t="s">
        <v>1377</v>
      </c>
      <c r="D196" s="85" t="s">
        <v>774</v>
      </c>
      <c r="E196" s="152" t="s">
        <v>1378</v>
      </c>
      <c r="F196" s="153" t="s">
        <v>643</v>
      </c>
      <c r="N196">
        <v>195</v>
      </c>
      <c r="O196" t="s">
        <v>1376</v>
      </c>
      <c r="P196">
        <v>154843</v>
      </c>
      <c r="Q196" t="s">
        <v>774</v>
      </c>
      <c r="R196">
        <v>2.0999999999999999E-5</v>
      </c>
      <c r="S196" t="s">
        <v>643</v>
      </c>
    </row>
    <row r="197" spans="1:19" x14ac:dyDescent="0.3">
      <c r="A197" s="151" t="s">
        <v>1379</v>
      </c>
      <c r="B197" s="85" t="s">
        <v>1380</v>
      </c>
      <c r="C197" s="85" t="s">
        <v>1381</v>
      </c>
      <c r="D197" s="85" t="s">
        <v>599</v>
      </c>
      <c r="E197" s="152" t="s">
        <v>1382</v>
      </c>
      <c r="F197" s="153" t="s">
        <v>614</v>
      </c>
      <c r="N197">
        <v>196</v>
      </c>
      <c r="O197" t="s">
        <v>1380</v>
      </c>
      <c r="P197">
        <v>109000</v>
      </c>
      <c r="Q197" t="s">
        <v>599</v>
      </c>
      <c r="R197">
        <v>1.5E-5</v>
      </c>
      <c r="S197" t="s">
        <v>614</v>
      </c>
    </row>
    <row r="198" spans="1:19" x14ac:dyDescent="0.3">
      <c r="A198" s="151" t="s">
        <v>1383</v>
      </c>
      <c r="B198" s="85" t="s">
        <v>1384</v>
      </c>
      <c r="C198" s="85" t="s">
        <v>1385</v>
      </c>
      <c r="D198" s="85" t="s">
        <v>1386</v>
      </c>
      <c r="E198" s="152" t="s">
        <v>1382</v>
      </c>
      <c r="F198" s="153" t="s">
        <v>930</v>
      </c>
      <c r="N198">
        <v>197</v>
      </c>
      <c r="O198" t="s">
        <v>1384</v>
      </c>
      <c r="P198">
        <v>107394</v>
      </c>
      <c r="Q198" t="s">
        <v>1386</v>
      </c>
      <c r="R198">
        <v>1.5E-5</v>
      </c>
      <c r="S198" t="s">
        <v>930</v>
      </c>
    </row>
    <row r="199" spans="1:19" x14ac:dyDescent="0.3">
      <c r="A199" s="151" t="s">
        <v>1387</v>
      </c>
      <c r="B199" s="85" t="s">
        <v>1388</v>
      </c>
      <c r="C199" s="85" t="s">
        <v>1389</v>
      </c>
      <c r="D199" s="85" t="s">
        <v>681</v>
      </c>
      <c r="E199" s="152" t="s">
        <v>1382</v>
      </c>
      <c r="F199" s="153" t="s">
        <v>643</v>
      </c>
      <c r="N199">
        <v>198</v>
      </c>
      <c r="O199" t="s">
        <v>1388</v>
      </c>
      <c r="P199">
        <v>106461</v>
      </c>
      <c r="Q199" t="s">
        <v>681</v>
      </c>
      <c r="R199">
        <v>1.5E-5</v>
      </c>
      <c r="S199" t="s">
        <v>643</v>
      </c>
    </row>
    <row r="200" spans="1:19" x14ac:dyDescent="0.3">
      <c r="A200" s="151" t="s">
        <v>1390</v>
      </c>
      <c r="B200" s="85" t="s">
        <v>1391</v>
      </c>
      <c r="C200" s="85" t="s">
        <v>1392</v>
      </c>
      <c r="D200" s="85" t="s">
        <v>1372</v>
      </c>
      <c r="E200" s="152" t="s">
        <v>1382</v>
      </c>
      <c r="F200" s="153" t="s">
        <v>1374</v>
      </c>
      <c r="N200">
        <v>199</v>
      </c>
      <c r="O200" t="s">
        <v>1391</v>
      </c>
      <c r="P200">
        <v>106405</v>
      </c>
      <c r="Q200" t="s">
        <v>1372</v>
      </c>
      <c r="R200">
        <v>1.5E-5</v>
      </c>
      <c r="S200" t="s">
        <v>1374</v>
      </c>
    </row>
    <row r="201" spans="1:19" x14ac:dyDescent="0.3">
      <c r="A201" s="151" t="s">
        <v>1393</v>
      </c>
      <c r="B201" s="85" t="s">
        <v>1394</v>
      </c>
      <c r="C201" s="85" t="s">
        <v>1395</v>
      </c>
      <c r="D201" s="85" t="s">
        <v>1396</v>
      </c>
      <c r="E201" s="152" t="s">
        <v>1397</v>
      </c>
      <c r="F201" s="153" t="s">
        <v>1206</v>
      </c>
      <c r="N201">
        <v>200</v>
      </c>
      <c r="O201" t="s">
        <v>1394</v>
      </c>
      <c r="P201">
        <v>103328</v>
      </c>
      <c r="Q201" t="s">
        <v>1396</v>
      </c>
      <c r="R201">
        <v>1.4E-5</v>
      </c>
      <c r="S201" t="s">
        <v>1206</v>
      </c>
    </row>
    <row r="202" spans="1:19" x14ac:dyDescent="0.3">
      <c r="A202" s="151" t="s">
        <v>1398</v>
      </c>
      <c r="B202" s="85" t="s">
        <v>1399</v>
      </c>
      <c r="C202" s="85" t="s">
        <v>1400</v>
      </c>
      <c r="D202" s="85" t="s">
        <v>1401</v>
      </c>
      <c r="E202" s="152" t="s">
        <v>1397</v>
      </c>
      <c r="F202" s="153" t="s">
        <v>1206</v>
      </c>
      <c r="N202">
        <v>201</v>
      </c>
      <c r="O202" t="s">
        <v>1399</v>
      </c>
      <c r="P202">
        <v>103252</v>
      </c>
      <c r="Q202" t="s">
        <v>1401</v>
      </c>
      <c r="R202">
        <v>1.4E-5</v>
      </c>
      <c r="S202" t="s">
        <v>1206</v>
      </c>
    </row>
    <row r="203" spans="1:19" x14ac:dyDescent="0.3">
      <c r="A203" s="151" t="s">
        <v>1402</v>
      </c>
      <c r="B203" s="85" t="s">
        <v>1403</v>
      </c>
      <c r="C203" s="85" t="s">
        <v>1404</v>
      </c>
      <c r="D203" s="85" t="s">
        <v>681</v>
      </c>
      <c r="E203" s="152" t="s">
        <v>1397</v>
      </c>
      <c r="F203" s="153" t="s">
        <v>643</v>
      </c>
      <c r="N203">
        <v>202</v>
      </c>
      <c r="O203" t="s">
        <v>1403</v>
      </c>
      <c r="P203">
        <v>101351</v>
      </c>
      <c r="Q203" t="s">
        <v>681</v>
      </c>
      <c r="R203">
        <v>1.4E-5</v>
      </c>
      <c r="S203" t="s">
        <v>643</v>
      </c>
    </row>
    <row r="204" spans="1:19" x14ac:dyDescent="0.3">
      <c r="A204" s="151" t="s">
        <v>1405</v>
      </c>
      <c r="B204" s="85" t="s">
        <v>1406</v>
      </c>
      <c r="C204" s="85" t="s">
        <v>1407</v>
      </c>
      <c r="D204" s="85" t="s">
        <v>1408</v>
      </c>
      <c r="E204" s="152" t="s">
        <v>1397</v>
      </c>
      <c r="F204" s="153" t="s">
        <v>643</v>
      </c>
      <c r="N204">
        <v>203</v>
      </c>
      <c r="O204" t="s">
        <v>1406</v>
      </c>
      <c r="P204">
        <v>99000</v>
      </c>
      <c r="Q204" t="s">
        <v>1408</v>
      </c>
      <c r="R204">
        <v>1.4E-5</v>
      </c>
      <c r="S204" t="s">
        <v>643</v>
      </c>
    </row>
    <row r="205" spans="1:19" x14ac:dyDescent="0.3">
      <c r="A205" s="151" t="s">
        <v>1409</v>
      </c>
      <c r="B205" s="85" t="s">
        <v>1410</v>
      </c>
      <c r="C205" s="85" t="s">
        <v>1411</v>
      </c>
      <c r="D205" s="85" t="s">
        <v>681</v>
      </c>
      <c r="E205" s="152" t="s">
        <v>1412</v>
      </c>
      <c r="F205" s="153" t="s">
        <v>643</v>
      </c>
      <c r="N205">
        <v>204</v>
      </c>
      <c r="O205" t="s">
        <v>1410</v>
      </c>
      <c r="P205">
        <v>89949</v>
      </c>
      <c r="Q205" t="s">
        <v>681</v>
      </c>
      <c r="R205">
        <v>1.2E-5</v>
      </c>
      <c r="S205" t="s">
        <v>643</v>
      </c>
    </row>
    <row r="206" spans="1:19" x14ac:dyDescent="0.3">
      <c r="A206" s="151" t="s">
        <v>1413</v>
      </c>
      <c r="B206" s="85" t="s">
        <v>1414</v>
      </c>
      <c r="C206" s="85" t="s">
        <v>1415</v>
      </c>
      <c r="D206" s="85" t="s">
        <v>1416</v>
      </c>
      <c r="E206" s="152" t="s">
        <v>1412</v>
      </c>
      <c r="F206" s="153" t="s">
        <v>1298</v>
      </c>
      <c r="N206">
        <v>205</v>
      </c>
      <c r="O206" t="s">
        <v>1414</v>
      </c>
      <c r="P206">
        <v>86295</v>
      </c>
      <c r="Q206" t="s">
        <v>1416</v>
      </c>
      <c r="R206">
        <v>1.2E-5</v>
      </c>
      <c r="S206" t="s">
        <v>1298</v>
      </c>
    </row>
    <row r="207" spans="1:19" x14ac:dyDescent="0.3">
      <c r="A207" s="151" t="s">
        <v>1417</v>
      </c>
      <c r="B207" s="85" t="s">
        <v>1418</v>
      </c>
      <c r="C207" s="85" t="s">
        <v>1419</v>
      </c>
      <c r="D207" s="85" t="s">
        <v>1420</v>
      </c>
      <c r="E207" s="152" t="s">
        <v>1412</v>
      </c>
      <c r="F207" s="153" t="s">
        <v>1206</v>
      </c>
      <c r="N207">
        <v>206</v>
      </c>
      <c r="O207" t="s">
        <v>1418</v>
      </c>
      <c r="P207">
        <v>84497</v>
      </c>
      <c r="Q207" t="s">
        <v>1420</v>
      </c>
      <c r="R207">
        <v>1.2E-5</v>
      </c>
      <c r="S207" t="s">
        <v>1206</v>
      </c>
    </row>
    <row r="208" spans="1:19" x14ac:dyDescent="0.3">
      <c r="A208" s="151" t="s">
        <v>1421</v>
      </c>
      <c r="B208" s="85" t="s">
        <v>1422</v>
      </c>
      <c r="C208" s="85" t="s">
        <v>1423</v>
      </c>
      <c r="D208" s="85" t="s">
        <v>641</v>
      </c>
      <c r="E208" s="152" t="s">
        <v>1424</v>
      </c>
      <c r="F208" s="153" t="s">
        <v>643</v>
      </c>
      <c r="N208">
        <v>207</v>
      </c>
      <c r="O208" t="s">
        <v>1422</v>
      </c>
      <c r="P208">
        <v>76949</v>
      </c>
      <c r="Q208" t="s">
        <v>641</v>
      </c>
      <c r="R208">
        <v>1.1E-5</v>
      </c>
      <c r="S208" t="s">
        <v>643</v>
      </c>
    </row>
    <row r="209" spans="1:19" x14ac:dyDescent="0.3">
      <c r="A209" s="151" t="s">
        <v>1425</v>
      </c>
      <c r="B209" s="85" t="s">
        <v>1426</v>
      </c>
      <c r="C209" s="85" t="s">
        <v>1427</v>
      </c>
      <c r="D209" s="85" t="s">
        <v>1428</v>
      </c>
      <c r="E209" s="152" t="s">
        <v>1429</v>
      </c>
      <c r="F209" s="153" t="s">
        <v>1298</v>
      </c>
      <c r="N209">
        <v>208</v>
      </c>
      <c r="O209" t="s">
        <v>1426</v>
      </c>
      <c r="P209">
        <v>71293</v>
      </c>
      <c r="Q209" t="s">
        <v>1428</v>
      </c>
      <c r="R209">
        <v>9.9000000000000001E-6</v>
      </c>
      <c r="S209" t="s">
        <v>1298</v>
      </c>
    </row>
    <row r="210" spans="1:19" x14ac:dyDescent="0.3">
      <c r="A210" s="151" t="s">
        <v>1430</v>
      </c>
      <c r="B210" s="85" t="s">
        <v>1431</v>
      </c>
      <c r="C210" s="85" t="s">
        <v>1432</v>
      </c>
      <c r="D210" s="85" t="s">
        <v>1433</v>
      </c>
      <c r="E210" s="152" t="s">
        <v>1434</v>
      </c>
      <c r="F210" s="153" t="s">
        <v>1374</v>
      </c>
      <c r="N210">
        <v>209</v>
      </c>
      <c r="O210" t="s">
        <v>1431</v>
      </c>
      <c r="P210">
        <v>64237</v>
      </c>
      <c r="Q210" t="s">
        <v>1433</v>
      </c>
      <c r="R210">
        <v>8.8999999999999995E-6</v>
      </c>
      <c r="S210" t="s">
        <v>1374</v>
      </c>
    </row>
    <row r="211" spans="1:19" x14ac:dyDescent="0.3">
      <c r="A211" s="151" t="s">
        <v>1435</v>
      </c>
      <c r="B211" s="85" t="s">
        <v>1436</v>
      </c>
      <c r="C211" s="85" t="s">
        <v>1437</v>
      </c>
      <c r="D211" s="85" t="s">
        <v>1438</v>
      </c>
      <c r="E211" s="152" t="s">
        <v>1439</v>
      </c>
      <c r="F211" s="153" t="s">
        <v>643</v>
      </c>
      <c r="N211">
        <v>210</v>
      </c>
      <c r="O211" t="s">
        <v>1436</v>
      </c>
      <c r="P211">
        <v>63085</v>
      </c>
      <c r="Q211" t="s">
        <v>1438</v>
      </c>
      <c r="R211">
        <v>8.6999999999999997E-6</v>
      </c>
      <c r="S211" t="s">
        <v>643</v>
      </c>
    </row>
    <row r="212" spans="1:19" x14ac:dyDescent="0.3">
      <c r="A212" s="151" t="s">
        <v>1440</v>
      </c>
      <c r="B212" s="85" t="s">
        <v>1441</v>
      </c>
      <c r="C212" s="85" t="s">
        <v>1442</v>
      </c>
      <c r="D212" s="85" t="s">
        <v>681</v>
      </c>
      <c r="E212" s="152" t="s">
        <v>1443</v>
      </c>
      <c r="F212" s="153" t="s">
        <v>643</v>
      </c>
      <c r="N212">
        <v>211</v>
      </c>
      <c r="O212" t="s">
        <v>1441</v>
      </c>
      <c r="P212">
        <v>56086</v>
      </c>
      <c r="Q212" t="s">
        <v>681</v>
      </c>
      <c r="R212">
        <v>7.7999999999999999E-6</v>
      </c>
      <c r="S212" t="s">
        <v>643</v>
      </c>
    </row>
    <row r="213" spans="1:19" x14ac:dyDescent="0.3">
      <c r="A213" s="151" t="s">
        <v>1444</v>
      </c>
      <c r="B213" s="85" t="s">
        <v>1445</v>
      </c>
      <c r="C213" s="85" t="s">
        <v>1446</v>
      </c>
      <c r="D213" s="85" t="s">
        <v>621</v>
      </c>
      <c r="E213" s="152" t="s">
        <v>1447</v>
      </c>
      <c r="F213" s="153" t="s">
        <v>643</v>
      </c>
      <c r="N213">
        <v>212</v>
      </c>
      <c r="O213" t="s">
        <v>1445</v>
      </c>
      <c r="P213">
        <v>55984</v>
      </c>
      <c r="Q213" t="s">
        <v>621</v>
      </c>
      <c r="R213">
        <v>7.7000000000000008E-6</v>
      </c>
      <c r="S213" t="s">
        <v>643</v>
      </c>
    </row>
    <row r="214" spans="1:19" x14ac:dyDescent="0.3">
      <c r="A214" s="151" t="s">
        <v>1448</v>
      </c>
      <c r="B214" s="85" t="s">
        <v>1449</v>
      </c>
      <c r="C214" s="85" t="s">
        <v>1450</v>
      </c>
      <c r="D214" s="85" t="s">
        <v>1030</v>
      </c>
      <c r="E214" s="152" t="s">
        <v>1447</v>
      </c>
      <c r="F214" s="153" t="s">
        <v>601</v>
      </c>
      <c r="N214">
        <v>213</v>
      </c>
      <c r="O214" t="s">
        <v>1449</v>
      </c>
      <c r="P214">
        <v>55691</v>
      </c>
      <c r="Q214" t="s">
        <v>1030</v>
      </c>
      <c r="R214">
        <v>7.7000000000000008E-6</v>
      </c>
      <c r="S214" t="s">
        <v>601</v>
      </c>
    </row>
    <row r="215" spans="1:19" x14ac:dyDescent="0.3">
      <c r="A215" s="151" t="s">
        <v>1451</v>
      </c>
      <c r="B215" s="85" t="s">
        <v>1452</v>
      </c>
      <c r="C215" s="85" t="s">
        <v>1453</v>
      </c>
      <c r="D215" s="85" t="s">
        <v>1372</v>
      </c>
      <c r="E215" s="152" t="s">
        <v>1447</v>
      </c>
      <c r="F215" s="153" t="s">
        <v>1374</v>
      </c>
      <c r="N215">
        <v>214</v>
      </c>
      <c r="O215" t="s">
        <v>1452</v>
      </c>
      <c r="P215">
        <v>55519</v>
      </c>
      <c r="Q215" t="s">
        <v>1372</v>
      </c>
      <c r="R215">
        <v>7.7000000000000008E-6</v>
      </c>
      <c r="S215" t="s">
        <v>1374</v>
      </c>
    </row>
    <row r="216" spans="1:19" x14ac:dyDescent="0.3">
      <c r="A216" s="151" t="s">
        <v>1454</v>
      </c>
      <c r="B216" s="85" t="s">
        <v>1455</v>
      </c>
      <c r="C216" s="85" t="s">
        <v>1456</v>
      </c>
      <c r="D216" s="85" t="s">
        <v>599</v>
      </c>
      <c r="E216" s="152" t="s">
        <v>1457</v>
      </c>
      <c r="F216" s="153" t="s">
        <v>614</v>
      </c>
      <c r="N216">
        <v>215</v>
      </c>
      <c r="O216" t="s">
        <v>1455</v>
      </c>
      <c r="P216">
        <v>55000</v>
      </c>
      <c r="Q216" t="s">
        <v>599</v>
      </c>
      <c r="R216">
        <v>7.6000000000000001E-6</v>
      </c>
      <c r="S216" t="s">
        <v>614</v>
      </c>
    </row>
    <row r="217" spans="1:19" x14ac:dyDescent="0.3">
      <c r="A217" s="151" t="s">
        <v>1458</v>
      </c>
      <c r="B217" s="85" t="s">
        <v>1459</v>
      </c>
      <c r="C217" s="85" t="s">
        <v>1460</v>
      </c>
      <c r="D217" s="85" t="s">
        <v>1372</v>
      </c>
      <c r="E217" s="152" t="s">
        <v>1461</v>
      </c>
      <c r="F217" s="153" t="s">
        <v>1374</v>
      </c>
      <c r="N217">
        <v>216</v>
      </c>
      <c r="O217" t="s">
        <v>1459</v>
      </c>
      <c r="P217">
        <v>53883</v>
      </c>
      <c r="Q217" t="s">
        <v>1372</v>
      </c>
      <c r="R217">
        <v>7.5000000000000002E-6</v>
      </c>
      <c r="S217" t="s">
        <v>1374</v>
      </c>
    </row>
    <row r="218" spans="1:19" x14ac:dyDescent="0.3">
      <c r="A218" s="151" t="s">
        <v>1462</v>
      </c>
      <c r="B218" s="85" t="s">
        <v>1463</v>
      </c>
      <c r="C218" s="85" t="s">
        <v>1464</v>
      </c>
      <c r="D218" s="85" t="s">
        <v>1465</v>
      </c>
      <c r="E218" s="152" t="s">
        <v>1466</v>
      </c>
      <c r="F218" s="153" t="s">
        <v>1467</v>
      </c>
      <c r="N218">
        <v>217</v>
      </c>
      <c r="O218" t="s">
        <v>1463</v>
      </c>
      <c r="P218">
        <v>51547</v>
      </c>
      <c r="Q218" t="s">
        <v>1465</v>
      </c>
      <c r="R218">
        <v>7.0999999999999998E-6</v>
      </c>
      <c r="S218" t="s">
        <v>1467</v>
      </c>
    </row>
    <row r="219" spans="1:19" x14ac:dyDescent="0.3">
      <c r="A219" s="151" t="s">
        <v>1468</v>
      </c>
      <c r="B219" s="85" t="s">
        <v>1469</v>
      </c>
      <c r="C219" s="85" t="s">
        <v>1470</v>
      </c>
      <c r="D219" s="85" t="s">
        <v>1471</v>
      </c>
      <c r="E219" s="152" t="s">
        <v>1472</v>
      </c>
      <c r="F219" s="153" t="s">
        <v>628</v>
      </c>
      <c r="N219">
        <v>218</v>
      </c>
      <c r="O219" t="s">
        <v>1469</v>
      </c>
      <c r="P219">
        <v>48679</v>
      </c>
      <c r="Q219" t="s">
        <v>1471</v>
      </c>
      <c r="R219">
        <v>6.7000000000000002E-6</v>
      </c>
      <c r="S219" t="s">
        <v>628</v>
      </c>
    </row>
    <row r="220" spans="1:19" x14ac:dyDescent="0.3">
      <c r="A220" s="151" t="s">
        <v>1473</v>
      </c>
      <c r="B220" s="85" t="s">
        <v>1474</v>
      </c>
      <c r="C220" s="85" t="s">
        <v>1475</v>
      </c>
      <c r="D220" s="85" t="s">
        <v>1476</v>
      </c>
      <c r="E220" s="152" t="s">
        <v>1477</v>
      </c>
      <c r="F220" s="153" t="s">
        <v>601</v>
      </c>
      <c r="N220">
        <v>219</v>
      </c>
      <c r="O220" t="s">
        <v>1474</v>
      </c>
      <c r="P220">
        <v>37429</v>
      </c>
      <c r="Q220" t="s">
        <v>1476</v>
      </c>
      <c r="R220">
        <v>5.2000000000000002E-6</v>
      </c>
      <c r="S220" t="s">
        <v>601</v>
      </c>
    </row>
    <row r="221" spans="1:19" x14ac:dyDescent="0.3">
      <c r="A221" s="151" t="s">
        <v>1478</v>
      </c>
      <c r="B221" s="85" t="s">
        <v>1479</v>
      </c>
      <c r="C221" s="85" t="s">
        <v>1480</v>
      </c>
      <c r="D221" s="85" t="s">
        <v>905</v>
      </c>
      <c r="E221" s="152" t="s">
        <v>1481</v>
      </c>
      <c r="F221" s="153" t="s">
        <v>1482</v>
      </c>
      <c r="N221">
        <v>220</v>
      </c>
      <c r="O221" t="s">
        <v>1479</v>
      </c>
      <c r="P221">
        <v>37132</v>
      </c>
      <c r="Q221" t="s">
        <v>905</v>
      </c>
      <c r="R221">
        <v>5.1000000000000003E-6</v>
      </c>
      <c r="S221" t="s">
        <v>1482</v>
      </c>
    </row>
    <row r="222" spans="1:19" x14ac:dyDescent="0.3">
      <c r="A222" s="151" t="s">
        <v>1483</v>
      </c>
      <c r="B222" s="85" t="s">
        <v>1484</v>
      </c>
      <c r="C222" s="85" t="s">
        <v>1485</v>
      </c>
      <c r="D222" s="85" t="s">
        <v>905</v>
      </c>
      <c r="E222" s="152" t="s">
        <v>1481</v>
      </c>
      <c r="F222" s="153" t="s">
        <v>643</v>
      </c>
      <c r="N222">
        <v>221</v>
      </c>
      <c r="O222" t="s">
        <v>1484</v>
      </c>
      <c r="P222">
        <v>36950</v>
      </c>
      <c r="Q222" t="s">
        <v>905</v>
      </c>
      <c r="R222">
        <v>5.1000000000000003E-6</v>
      </c>
      <c r="S222" t="s">
        <v>643</v>
      </c>
    </row>
    <row r="223" spans="1:19" x14ac:dyDescent="0.3">
      <c r="A223" s="151" t="s">
        <v>1486</v>
      </c>
      <c r="B223" s="85" t="s">
        <v>1487</v>
      </c>
      <c r="C223" s="85" t="s">
        <v>1488</v>
      </c>
      <c r="D223" s="85" t="s">
        <v>1350</v>
      </c>
      <c r="E223" s="152" t="s">
        <v>1489</v>
      </c>
      <c r="F223" s="153" t="s">
        <v>643</v>
      </c>
      <c r="N223">
        <v>222</v>
      </c>
      <c r="O223" t="s">
        <v>1487</v>
      </c>
      <c r="P223">
        <v>35742</v>
      </c>
      <c r="Q223" t="s">
        <v>1350</v>
      </c>
      <c r="R223">
        <v>4.8999999999999997E-6</v>
      </c>
      <c r="S223" t="s">
        <v>643</v>
      </c>
    </row>
    <row r="224" spans="1:19" x14ac:dyDescent="0.3">
      <c r="A224" s="151" t="s">
        <v>1490</v>
      </c>
      <c r="B224" s="85" t="s">
        <v>1491</v>
      </c>
      <c r="C224" s="85" t="s">
        <v>1492</v>
      </c>
      <c r="D224" s="85" t="s">
        <v>663</v>
      </c>
      <c r="E224" s="152" t="s">
        <v>1493</v>
      </c>
      <c r="F224" s="153" t="s">
        <v>628</v>
      </c>
      <c r="N224">
        <v>223</v>
      </c>
      <c r="O224" t="s">
        <v>1491</v>
      </c>
      <c r="P224">
        <v>32789</v>
      </c>
      <c r="Q224" t="s">
        <v>663</v>
      </c>
      <c r="R224">
        <v>4.5000000000000001E-6</v>
      </c>
      <c r="S224" t="s">
        <v>628</v>
      </c>
    </row>
    <row r="225" spans="1:19" x14ac:dyDescent="0.3">
      <c r="A225" s="151" t="s">
        <v>1494</v>
      </c>
      <c r="B225" s="85" t="s">
        <v>1495</v>
      </c>
      <c r="C225" s="85" t="s">
        <v>1496</v>
      </c>
      <c r="D225" s="85" t="s">
        <v>1497</v>
      </c>
      <c r="E225" s="152" t="s">
        <v>1498</v>
      </c>
      <c r="F225" s="153" t="s">
        <v>1356</v>
      </c>
      <c r="N225">
        <v>224</v>
      </c>
      <c r="O225" t="s">
        <v>1495</v>
      </c>
      <c r="P225">
        <v>31458</v>
      </c>
      <c r="Q225" t="s">
        <v>1497</v>
      </c>
      <c r="R225">
        <v>4.4000000000000002E-6</v>
      </c>
      <c r="S225" t="s">
        <v>1356</v>
      </c>
    </row>
    <row r="226" spans="1:19" x14ac:dyDescent="0.3">
      <c r="A226" s="151" t="s">
        <v>1499</v>
      </c>
      <c r="B226" s="85" t="s">
        <v>1500</v>
      </c>
      <c r="C226" s="85" t="s">
        <v>1501</v>
      </c>
      <c r="D226" s="85" t="s">
        <v>1408</v>
      </c>
      <c r="E226" s="152" t="s">
        <v>1502</v>
      </c>
      <c r="F226" s="153" t="s">
        <v>643</v>
      </c>
      <c r="N226">
        <v>225</v>
      </c>
      <c r="O226" t="s">
        <v>1500</v>
      </c>
      <c r="P226">
        <v>30001</v>
      </c>
      <c r="Q226" t="s">
        <v>1408</v>
      </c>
      <c r="R226">
        <v>4.0999999999999997E-6</v>
      </c>
      <c r="S226" t="s">
        <v>643</v>
      </c>
    </row>
    <row r="227" spans="1:19" x14ac:dyDescent="0.3">
      <c r="A227" s="151" t="s">
        <v>1503</v>
      </c>
      <c r="B227" s="85" t="s">
        <v>1504</v>
      </c>
      <c r="C227" s="85" t="s">
        <v>1505</v>
      </c>
      <c r="D227" s="85" t="s">
        <v>686</v>
      </c>
      <c r="E227" s="152" t="s">
        <v>1506</v>
      </c>
      <c r="F227" s="153" t="s">
        <v>601</v>
      </c>
      <c r="N227">
        <v>226</v>
      </c>
      <c r="O227" t="s">
        <v>1504</v>
      </c>
      <c r="P227">
        <v>28875</v>
      </c>
      <c r="Q227" t="s">
        <v>686</v>
      </c>
      <c r="R227">
        <v>3.9999999999999998E-6</v>
      </c>
      <c r="S227" t="s">
        <v>601</v>
      </c>
    </row>
    <row r="228" spans="1:19" x14ac:dyDescent="0.3">
      <c r="A228" s="151" t="s">
        <v>1507</v>
      </c>
      <c r="B228" s="85" t="s">
        <v>1508</v>
      </c>
      <c r="C228" s="85" t="s">
        <v>1509</v>
      </c>
      <c r="D228" s="85" t="s">
        <v>1510</v>
      </c>
      <c r="E228" s="152" t="s">
        <v>1511</v>
      </c>
      <c r="F228" s="153" t="s">
        <v>1512</v>
      </c>
      <c r="N228">
        <v>227</v>
      </c>
      <c r="O228" t="s">
        <v>1508</v>
      </c>
      <c r="P228">
        <v>28054</v>
      </c>
      <c r="Q228" t="s">
        <v>1510</v>
      </c>
      <c r="R228">
        <v>3.8999999999999999E-6</v>
      </c>
      <c r="S228" t="s">
        <v>1512</v>
      </c>
    </row>
    <row r="229" spans="1:19" x14ac:dyDescent="0.3">
      <c r="A229" s="151" t="s">
        <v>1513</v>
      </c>
      <c r="B229" s="85" t="s">
        <v>1514</v>
      </c>
      <c r="C229" s="85" t="s">
        <v>1515</v>
      </c>
      <c r="D229" s="85" t="s">
        <v>1291</v>
      </c>
      <c r="E229" s="152" t="s">
        <v>1516</v>
      </c>
      <c r="F229" s="153" t="s">
        <v>601</v>
      </c>
      <c r="N229">
        <v>228</v>
      </c>
      <c r="O229" t="s">
        <v>1514</v>
      </c>
      <c r="P229">
        <v>23296</v>
      </c>
      <c r="Q229" t="s">
        <v>1291</v>
      </c>
      <c r="R229">
        <v>3.1999999999999999E-6</v>
      </c>
      <c r="S229" t="s">
        <v>601</v>
      </c>
    </row>
    <row r="230" spans="1:19" x14ac:dyDescent="0.3">
      <c r="A230" s="151" t="s">
        <v>1517</v>
      </c>
      <c r="B230" s="85" t="s">
        <v>1518</v>
      </c>
      <c r="C230" s="85" t="s">
        <v>1519</v>
      </c>
      <c r="D230" s="85" t="s">
        <v>681</v>
      </c>
      <c r="E230" s="152" t="s">
        <v>1520</v>
      </c>
      <c r="F230" s="153" t="s">
        <v>643</v>
      </c>
      <c r="N230">
        <v>229</v>
      </c>
      <c r="O230" t="s">
        <v>1518</v>
      </c>
      <c r="P230">
        <v>20901</v>
      </c>
      <c r="Q230" t="s">
        <v>681</v>
      </c>
      <c r="R230">
        <v>2.9000000000000002E-6</v>
      </c>
      <c r="S230" t="s">
        <v>643</v>
      </c>
    </row>
    <row r="231" spans="1:19" x14ac:dyDescent="0.3">
      <c r="A231" s="151" t="s">
        <v>1521</v>
      </c>
      <c r="B231" s="85" t="s">
        <v>1522</v>
      </c>
      <c r="C231" s="85" t="s">
        <v>1523</v>
      </c>
      <c r="D231" s="85" t="s">
        <v>1524</v>
      </c>
      <c r="E231" s="152" t="s">
        <v>1525</v>
      </c>
      <c r="F231" s="153" t="s">
        <v>1165</v>
      </c>
      <c r="N231">
        <v>230</v>
      </c>
      <c r="O231" t="s">
        <v>1522</v>
      </c>
      <c r="P231">
        <v>14974</v>
      </c>
      <c r="Q231" t="s">
        <v>1524</v>
      </c>
      <c r="R231">
        <v>2.0999999999999998E-6</v>
      </c>
      <c r="S231" t="s">
        <v>1165</v>
      </c>
    </row>
    <row r="232" spans="1:19" x14ac:dyDescent="0.3">
      <c r="A232" s="151" t="s">
        <v>1526</v>
      </c>
      <c r="B232" s="85" t="s">
        <v>1527</v>
      </c>
      <c r="C232" s="85" t="s">
        <v>1528</v>
      </c>
      <c r="D232" s="85" t="s">
        <v>1529</v>
      </c>
      <c r="E232" s="152" t="s">
        <v>1530</v>
      </c>
      <c r="F232" s="153" t="s">
        <v>1298</v>
      </c>
      <c r="N232">
        <v>231</v>
      </c>
      <c r="O232" t="s">
        <v>1527</v>
      </c>
      <c r="P232">
        <v>13452</v>
      </c>
      <c r="Q232" t="s">
        <v>1529</v>
      </c>
      <c r="R232">
        <v>1.9E-6</v>
      </c>
      <c r="S232" t="s">
        <v>1298</v>
      </c>
    </row>
    <row r="233" spans="1:19" x14ac:dyDescent="0.3">
      <c r="A233" s="151" t="s">
        <v>1531</v>
      </c>
      <c r="B233" s="85" t="s">
        <v>1532</v>
      </c>
      <c r="C233" s="85" t="s">
        <v>1533</v>
      </c>
      <c r="D233" s="85" t="s">
        <v>681</v>
      </c>
      <c r="E233" s="152" t="s">
        <v>1534</v>
      </c>
      <c r="F233" s="153" t="s">
        <v>643</v>
      </c>
      <c r="N233">
        <v>232</v>
      </c>
      <c r="O233" t="s">
        <v>1532</v>
      </c>
      <c r="P233">
        <v>13135</v>
      </c>
      <c r="Q233" t="s">
        <v>681</v>
      </c>
      <c r="R233">
        <v>1.7999999999999999E-6</v>
      </c>
      <c r="S233" t="s">
        <v>643</v>
      </c>
    </row>
    <row r="234" spans="1:19" x14ac:dyDescent="0.3">
      <c r="A234" s="151" t="s">
        <v>1535</v>
      </c>
      <c r="B234" s="85" t="s">
        <v>1536</v>
      </c>
      <c r="C234" s="85" t="s">
        <v>1537</v>
      </c>
      <c r="D234" s="85" t="s">
        <v>681</v>
      </c>
      <c r="E234" s="152" t="s">
        <v>1538</v>
      </c>
      <c r="F234" s="153" t="s">
        <v>643</v>
      </c>
      <c r="N234">
        <v>233</v>
      </c>
      <c r="O234" t="s">
        <v>1536</v>
      </c>
      <c r="P234">
        <v>11323</v>
      </c>
      <c r="Q234" t="s">
        <v>681</v>
      </c>
      <c r="R234">
        <v>1.5999999999999999E-6</v>
      </c>
      <c r="S234" t="s">
        <v>643</v>
      </c>
    </row>
    <row r="235" spans="1:19" x14ac:dyDescent="0.3">
      <c r="A235" s="151" t="s">
        <v>1539</v>
      </c>
      <c r="B235" s="85" t="s">
        <v>1540</v>
      </c>
      <c r="C235" s="85" t="s">
        <v>1541</v>
      </c>
      <c r="D235" s="85" t="s">
        <v>1542</v>
      </c>
      <c r="E235" s="152" t="s">
        <v>1543</v>
      </c>
      <c r="F235" s="153" t="s">
        <v>1206</v>
      </c>
      <c r="N235">
        <v>234</v>
      </c>
      <c r="O235" t="s">
        <v>1540</v>
      </c>
      <c r="P235">
        <v>10084</v>
      </c>
      <c r="Q235" t="s">
        <v>1542</v>
      </c>
      <c r="R235">
        <v>1.3999999999999999E-6</v>
      </c>
      <c r="S235" t="s">
        <v>1206</v>
      </c>
    </row>
    <row r="236" spans="1:19" x14ac:dyDescent="0.3">
      <c r="A236" s="151" t="s">
        <v>1544</v>
      </c>
      <c r="B236" s="85" t="s">
        <v>1545</v>
      </c>
      <c r="C236" s="85" t="s">
        <v>1546</v>
      </c>
      <c r="D236" s="85" t="s">
        <v>1350</v>
      </c>
      <c r="E236" s="152" t="s">
        <v>1547</v>
      </c>
      <c r="F236" s="153" t="s">
        <v>643</v>
      </c>
      <c r="N236">
        <v>235</v>
      </c>
      <c r="O236" t="s">
        <v>1545</v>
      </c>
      <c r="P236">
        <v>9131</v>
      </c>
      <c r="Q236" t="s">
        <v>1350</v>
      </c>
      <c r="R236">
        <v>1.3E-6</v>
      </c>
      <c r="S236" t="s">
        <v>643</v>
      </c>
    </row>
    <row r="237" spans="1:19" x14ac:dyDescent="0.3">
      <c r="A237" s="151" t="s">
        <v>1548</v>
      </c>
      <c r="B237" s="85" t="s">
        <v>1549</v>
      </c>
      <c r="C237" s="85" t="s">
        <v>1550</v>
      </c>
      <c r="D237" s="85" t="s">
        <v>1350</v>
      </c>
      <c r="E237" s="152" t="s">
        <v>1551</v>
      </c>
      <c r="F237" s="153" t="s">
        <v>643</v>
      </c>
      <c r="N237">
        <v>236</v>
      </c>
      <c r="O237" t="s">
        <v>1549</v>
      </c>
      <c r="P237">
        <v>6069</v>
      </c>
      <c r="Q237" t="s">
        <v>1350</v>
      </c>
      <c r="R237">
        <v>8.4E-7</v>
      </c>
      <c r="S237" t="s">
        <v>643</v>
      </c>
    </row>
    <row r="238" spans="1:19" x14ac:dyDescent="0.3">
      <c r="A238" s="151" t="s">
        <v>1552</v>
      </c>
      <c r="B238" s="85" t="s">
        <v>1553</v>
      </c>
      <c r="C238" s="85" t="s">
        <v>1554</v>
      </c>
      <c r="D238" s="85" t="s">
        <v>1396</v>
      </c>
      <c r="E238" s="152" t="s">
        <v>1555</v>
      </c>
      <c r="F238" s="153" t="s">
        <v>1206</v>
      </c>
      <c r="N238">
        <v>237</v>
      </c>
      <c r="O238" t="s">
        <v>1553</v>
      </c>
      <c r="P238">
        <v>4922</v>
      </c>
      <c r="Q238" t="s">
        <v>1396</v>
      </c>
      <c r="R238">
        <v>6.7999999999999995E-7</v>
      </c>
      <c r="S238" t="s">
        <v>1206</v>
      </c>
    </row>
    <row r="239" spans="1:19" x14ac:dyDescent="0.3">
      <c r="A239" s="151" t="s">
        <v>1556</v>
      </c>
      <c r="B239" s="85" t="s">
        <v>1557</v>
      </c>
      <c r="C239" s="85" t="s">
        <v>1558</v>
      </c>
      <c r="D239" s="85" t="s">
        <v>599</v>
      </c>
      <c r="E239" s="152" t="s">
        <v>1559</v>
      </c>
      <c r="F239" s="153" t="s">
        <v>614</v>
      </c>
      <c r="N239">
        <v>238</v>
      </c>
      <c r="O239" t="s">
        <v>1557</v>
      </c>
      <c r="P239">
        <v>4000</v>
      </c>
      <c r="Q239" t="s">
        <v>599</v>
      </c>
      <c r="R239">
        <v>5.5000000000000003E-7</v>
      </c>
      <c r="S239" t="s">
        <v>614</v>
      </c>
    </row>
    <row r="240" spans="1:19" x14ac:dyDescent="0.3">
      <c r="A240" s="151" t="s">
        <v>1560</v>
      </c>
      <c r="B240" s="85" t="s">
        <v>1561</v>
      </c>
      <c r="C240" s="85" t="s">
        <v>1562</v>
      </c>
      <c r="D240" s="85" t="s">
        <v>599</v>
      </c>
      <c r="E240" s="152" t="s">
        <v>1563</v>
      </c>
      <c r="F240" s="153" t="s">
        <v>614</v>
      </c>
      <c r="N240">
        <v>239</v>
      </c>
      <c r="O240" t="s">
        <v>1561</v>
      </c>
      <c r="P240">
        <v>3000</v>
      </c>
      <c r="Q240" t="s">
        <v>599</v>
      </c>
      <c r="R240">
        <v>4.0999999999999999E-7</v>
      </c>
      <c r="S240" t="s">
        <v>614</v>
      </c>
    </row>
    <row r="241" spans="1:19" x14ac:dyDescent="0.3">
      <c r="A241" s="151" t="s">
        <v>1564</v>
      </c>
      <c r="B241" s="85" t="s">
        <v>1565</v>
      </c>
      <c r="C241" s="85" t="s">
        <v>1566</v>
      </c>
      <c r="D241" s="85" t="s">
        <v>641</v>
      </c>
      <c r="E241" s="152" t="s">
        <v>1567</v>
      </c>
      <c r="F241" s="153" t="s">
        <v>601</v>
      </c>
      <c r="N241">
        <v>240</v>
      </c>
      <c r="O241" t="s">
        <v>1565</v>
      </c>
      <c r="P241">
        <v>2562</v>
      </c>
      <c r="Q241" t="s">
        <v>641</v>
      </c>
      <c r="R241">
        <v>3.7E-7</v>
      </c>
      <c r="S241" t="s">
        <v>601</v>
      </c>
    </row>
    <row r="242" spans="1:19" x14ac:dyDescent="0.3">
      <c r="A242" s="151" t="s">
        <v>1568</v>
      </c>
      <c r="B242" s="85" t="s">
        <v>1569</v>
      </c>
      <c r="C242" s="85" t="s">
        <v>1570</v>
      </c>
      <c r="D242" s="85" t="s">
        <v>1571</v>
      </c>
      <c r="E242" s="152" t="s">
        <v>1572</v>
      </c>
      <c r="F242" s="153" t="s">
        <v>1206</v>
      </c>
      <c r="N242">
        <v>241</v>
      </c>
      <c r="O242" t="s">
        <v>1569</v>
      </c>
      <c r="P242">
        <v>2302</v>
      </c>
      <c r="Q242" t="s">
        <v>1571</v>
      </c>
      <c r="R242">
        <v>3.2000000000000001E-7</v>
      </c>
      <c r="S242" t="s">
        <v>1206</v>
      </c>
    </row>
    <row r="243" spans="1:19" x14ac:dyDescent="0.3">
      <c r="A243" s="151" t="s">
        <v>1573</v>
      </c>
      <c r="B243" s="85" t="s">
        <v>1574</v>
      </c>
      <c r="C243" s="85" t="s">
        <v>1575</v>
      </c>
      <c r="D243" s="85" t="s">
        <v>1571</v>
      </c>
      <c r="E243" s="152" t="s">
        <v>1576</v>
      </c>
      <c r="F243" s="153" t="s">
        <v>1206</v>
      </c>
      <c r="N243">
        <v>242</v>
      </c>
      <c r="O243" t="s">
        <v>1574</v>
      </c>
      <c r="P243">
        <v>2072</v>
      </c>
      <c r="Q243" t="s">
        <v>1571</v>
      </c>
      <c r="R243">
        <v>2.8999999999999998E-7</v>
      </c>
      <c r="S243" t="s">
        <v>1206</v>
      </c>
    </row>
    <row r="244" spans="1:19" x14ac:dyDescent="0.3">
      <c r="A244" s="151" t="s">
        <v>1577</v>
      </c>
      <c r="B244" s="85" t="s">
        <v>1578</v>
      </c>
      <c r="C244" s="85" t="s">
        <v>1579</v>
      </c>
      <c r="D244" s="85" t="s">
        <v>1580</v>
      </c>
      <c r="E244" s="152" t="s">
        <v>1581</v>
      </c>
      <c r="F244" s="153" t="s">
        <v>1165</v>
      </c>
      <c r="N244">
        <v>243</v>
      </c>
      <c r="O244" t="s">
        <v>1578</v>
      </c>
      <c r="P244">
        <v>1613</v>
      </c>
      <c r="Q244" t="s">
        <v>1580</v>
      </c>
      <c r="R244">
        <v>2.2000000000000001E-7</v>
      </c>
      <c r="S244" t="s">
        <v>1165</v>
      </c>
    </row>
    <row r="245" spans="1:19" x14ac:dyDescent="0.3">
      <c r="A245" s="151" t="s">
        <v>1582</v>
      </c>
      <c r="B245" s="85" t="s">
        <v>1583</v>
      </c>
      <c r="C245" s="85" t="s">
        <v>1584</v>
      </c>
      <c r="D245" s="85" t="s">
        <v>1585</v>
      </c>
      <c r="E245" s="152" t="s">
        <v>1586</v>
      </c>
      <c r="F245" s="153" t="s">
        <v>1165</v>
      </c>
      <c r="N245">
        <v>244</v>
      </c>
      <c r="O245" t="s">
        <v>1583</v>
      </c>
      <c r="P245">
        <v>1411</v>
      </c>
      <c r="Q245" t="s">
        <v>1585</v>
      </c>
      <c r="R245">
        <v>1.9999999999999999E-7</v>
      </c>
      <c r="S245" t="s">
        <v>1165</v>
      </c>
    </row>
    <row r="246" spans="1:19" x14ac:dyDescent="0.3">
      <c r="A246" s="151" t="s">
        <v>1587</v>
      </c>
      <c r="B246" s="85" t="s">
        <v>1588</v>
      </c>
      <c r="C246" s="85" t="s">
        <v>1589</v>
      </c>
      <c r="D246" s="85" t="s">
        <v>1093</v>
      </c>
      <c r="E246" s="152" t="s">
        <v>1590</v>
      </c>
      <c r="F246" s="153" t="s">
        <v>601</v>
      </c>
      <c r="N246">
        <v>245</v>
      </c>
      <c r="O246" t="s">
        <v>1588</v>
      </c>
      <c r="P246">
        <v>839</v>
      </c>
      <c r="Q246" t="s">
        <v>1093</v>
      </c>
      <c r="R246">
        <v>1.1999999999999999E-7</v>
      </c>
      <c r="S246" t="s">
        <v>601</v>
      </c>
    </row>
    <row r="247" spans="1:19" x14ac:dyDescent="0.3">
      <c r="A247" s="151" t="s">
        <v>1591</v>
      </c>
      <c r="B247" s="85" t="s">
        <v>1592</v>
      </c>
      <c r="C247" s="85" t="s">
        <v>1593</v>
      </c>
      <c r="D247" s="85" t="s">
        <v>1571</v>
      </c>
      <c r="E247" s="152" t="s">
        <v>1594</v>
      </c>
      <c r="F247" s="153" t="s">
        <v>1206</v>
      </c>
      <c r="N247">
        <v>246</v>
      </c>
      <c r="O247" t="s">
        <v>1592</v>
      </c>
      <c r="P247">
        <v>550</v>
      </c>
      <c r="Q247" t="s">
        <v>1571</v>
      </c>
      <c r="R247">
        <v>7.6000000000000006E-8</v>
      </c>
      <c r="S247" t="s">
        <v>1206</v>
      </c>
    </row>
    <row r="248" spans="1:19" x14ac:dyDescent="0.3">
      <c r="A248" s="154" t="s">
        <v>1595</v>
      </c>
      <c r="B248" s="155" t="s">
        <v>1596</v>
      </c>
      <c r="C248" s="155" t="s">
        <v>821</v>
      </c>
      <c r="D248" s="155" t="s">
        <v>1030</v>
      </c>
      <c r="E248" s="156" t="s">
        <v>1597</v>
      </c>
      <c r="F248" s="157" t="s">
        <v>601</v>
      </c>
      <c r="N248">
        <v>247</v>
      </c>
      <c r="O248" t="s">
        <v>1596</v>
      </c>
      <c r="P248">
        <v>56</v>
      </c>
      <c r="Q248" t="s">
        <v>1030</v>
      </c>
      <c r="R248">
        <v>7.6999999999999995E-9</v>
      </c>
      <c r="S248" t="s">
        <v>601</v>
      </c>
    </row>
  </sheetData>
  <mergeCells count="2">
    <mergeCell ref="H1:L1"/>
    <mergeCell ref="H2:L16"/>
  </mergeCells>
  <pageMargins left="0.7" right="0.7" top="0.75" bottom="0.75" header="0.3" footer="0.3"/>
  <tableParts count="2"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5989-BD75-4A3E-A9F8-724490146C87}">
  <dimension ref="A1:R248"/>
  <sheetViews>
    <sheetView workbookViewId="0">
      <selection activeCell="B7" sqref="B7"/>
    </sheetView>
  </sheetViews>
  <sheetFormatPr defaultRowHeight="14.4" x14ac:dyDescent="0.3"/>
  <cols>
    <col min="1" max="1" width="6.21875" bestFit="1" customWidth="1"/>
    <col min="2" max="2" width="42.33203125" bestFit="1" customWidth="1"/>
    <col min="3" max="3" width="12.33203125" bestFit="1" customWidth="1"/>
    <col min="4" max="4" width="17.33203125" bestFit="1" customWidth="1"/>
    <col min="5" max="5" width="12" bestFit="1" customWidth="1"/>
    <col min="6" max="6" width="26.5546875" bestFit="1" customWidth="1"/>
    <col min="14" max="14" width="7.44140625" bestFit="1" customWidth="1"/>
    <col min="15" max="15" width="49.109375" bestFit="1" customWidth="1"/>
    <col min="16" max="16" width="12.44140625" bestFit="1" customWidth="1"/>
    <col min="17" max="17" width="8.33203125" bestFit="1" customWidth="1"/>
    <col min="18" max="18" width="23" bestFit="1" customWidth="1"/>
  </cols>
  <sheetData>
    <row r="1" spans="1:18" ht="72.599999999999994" x14ac:dyDescent="0.35">
      <c r="A1" s="158" t="s">
        <v>577</v>
      </c>
      <c r="B1" s="159" t="s">
        <v>578</v>
      </c>
      <c r="C1" s="159" t="s">
        <v>579</v>
      </c>
      <c r="D1" s="159" t="s">
        <v>284</v>
      </c>
      <c r="E1" s="160" t="s">
        <v>580</v>
      </c>
      <c r="F1" s="161" t="s">
        <v>581</v>
      </c>
      <c r="H1" s="174" t="s">
        <v>1609</v>
      </c>
      <c r="I1" s="174"/>
      <c r="J1" s="174"/>
      <c r="K1" s="174"/>
      <c r="L1" s="174"/>
      <c r="N1" t="s">
        <v>577</v>
      </c>
      <c r="O1" t="s">
        <v>1604</v>
      </c>
      <c r="P1" t="s">
        <v>579</v>
      </c>
      <c r="Q1" t="s">
        <v>284</v>
      </c>
      <c r="R1" t="s">
        <v>580</v>
      </c>
    </row>
    <row r="2" spans="1:18" ht="14.4" customHeight="1" x14ac:dyDescent="0.3">
      <c r="A2" s="151" t="s">
        <v>582</v>
      </c>
      <c r="B2" s="85" t="s">
        <v>583</v>
      </c>
      <c r="C2" s="85" t="s">
        <v>584</v>
      </c>
      <c r="D2" s="85" t="s">
        <v>585</v>
      </c>
      <c r="E2" s="152" t="s">
        <v>586</v>
      </c>
      <c r="F2" s="153" t="s">
        <v>587</v>
      </c>
      <c r="H2" s="175" t="s">
        <v>1857</v>
      </c>
      <c r="I2" s="175"/>
      <c r="J2" s="175"/>
      <c r="K2" s="175"/>
      <c r="L2" s="175"/>
      <c r="N2">
        <v>1</v>
      </c>
      <c r="O2" t="s">
        <v>1610</v>
      </c>
      <c r="P2">
        <v>1368570000</v>
      </c>
      <c r="Q2" s="162">
        <v>42069</v>
      </c>
      <c r="R2">
        <v>0.189</v>
      </c>
    </row>
    <row r="3" spans="1:18" x14ac:dyDescent="0.3">
      <c r="A3" s="151" t="s">
        <v>588</v>
      </c>
      <c r="B3" s="85" t="s">
        <v>589</v>
      </c>
      <c r="C3" s="85" t="s">
        <v>590</v>
      </c>
      <c r="D3" s="85" t="s">
        <v>585</v>
      </c>
      <c r="E3" s="152" t="s">
        <v>591</v>
      </c>
      <c r="F3" s="153" t="s">
        <v>587</v>
      </c>
      <c r="H3" s="175"/>
      <c r="I3" s="175"/>
      <c r="J3" s="175"/>
      <c r="K3" s="175"/>
      <c r="L3" s="175"/>
      <c r="N3">
        <v>2</v>
      </c>
      <c r="O3" t="s">
        <v>1611</v>
      </c>
      <c r="P3">
        <v>1267830000</v>
      </c>
      <c r="Q3" s="162">
        <v>42069</v>
      </c>
      <c r="R3">
        <v>0.17499999999999999</v>
      </c>
    </row>
    <row r="4" spans="1:18" x14ac:dyDescent="0.3">
      <c r="A4" s="151" t="s">
        <v>592</v>
      </c>
      <c r="B4" s="85" t="s">
        <v>593</v>
      </c>
      <c r="C4" s="85" t="s">
        <v>594</v>
      </c>
      <c r="D4" s="85" t="s">
        <v>585</v>
      </c>
      <c r="E4" s="152" t="s">
        <v>595</v>
      </c>
      <c r="F4" s="153" t="s">
        <v>587</v>
      </c>
      <c r="H4" s="175"/>
      <c r="I4" s="175"/>
      <c r="J4" s="175"/>
      <c r="K4" s="175"/>
      <c r="L4" s="175"/>
      <c r="N4">
        <v>3</v>
      </c>
      <c r="O4" t="s">
        <v>1612</v>
      </c>
      <c r="P4">
        <v>320529000</v>
      </c>
      <c r="Q4" s="162">
        <v>42069</v>
      </c>
      <c r="R4">
        <v>4.4299999999999999E-2</v>
      </c>
    </row>
    <row r="5" spans="1:18" x14ac:dyDescent="0.3">
      <c r="A5" s="151" t="s">
        <v>596</v>
      </c>
      <c r="B5" s="85" t="s">
        <v>597</v>
      </c>
      <c r="C5" s="85" t="s">
        <v>598</v>
      </c>
      <c r="D5" s="85" t="s">
        <v>599</v>
      </c>
      <c r="E5" s="152" t="s">
        <v>600</v>
      </c>
      <c r="F5" s="153" t="s">
        <v>601</v>
      </c>
      <c r="H5" s="175"/>
      <c r="I5" s="175"/>
      <c r="J5" s="175"/>
      <c r="K5" s="175"/>
      <c r="L5" s="175"/>
      <c r="N5">
        <v>4</v>
      </c>
      <c r="O5" t="s">
        <v>1613</v>
      </c>
      <c r="P5">
        <v>255461700</v>
      </c>
      <c r="Q5" s="162">
        <v>42186</v>
      </c>
      <c r="R5">
        <v>3.5299999999999998E-2</v>
      </c>
    </row>
    <row r="6" spans="1:18" x14ac:dyDescent="0.3">
      <c r="A6" s="151" t="s">
        <v>602</v>
      </c>
      <c r="B6" s="85" t="s">
        <v>603</v>
      </c>
      <c r="C6" s="85" t="s">
        <v>604</v>
      </c>
      <c r="D6" s="85" t="s">
        <v>585</v>
      </c>
      <c r="E6" s="152" t="s">
        <v>605</v>
      </c>
      <c r="F6" s="153" t="s">
        <v>587</v>
      </c>
      <c r="H6" s="175"/>
      <c r="I6" s="175"/>
      <c r="J6" s="175"/>
      <c r="K6" s="175"/>
      <c r="L6" s="175"/>
      <c r="N6">
        <v>5</v>
      </c>
      <c r="O6" t="s">
        <v>1614</v>
      </c>
      <c r="P6">
        <v>203975000</v>
      </c>
      <c r="Q6" s="162">
        <v>42069</v>
      </c>
      <c r="R6">
        <v>2.8199999999999999E-2</v>
      </c>
    </row>
    <row r="7" spans="1:18" x14ac:dyDescent="0.3">
      <c r="A7" s="151" t="s">
        <v>606</v>
      </c>
      <c r="B7" s="85" t="s">
        <v>607</v>
      </c>
      <c r="C7" s="85" t="s">
        <v>608</v>
      </c>
      <c r="D7" s="85" t="s">
        <v>585</v>
      </c>
      <c r="E7" s="152" t="s">
        <v>609</v>
      </c>
      <c r="F7" s="153" t="s">
        <v>587</v>
      </c>
      <c r="H7" s="175"/>
      <c r="I7" s="175"/>
      <c r="J7" s="175"/>
      <c r="K7" s="175"/>
      <c r="L7" s="175"/>
      <c r="N7">
        <v>6</v>
      </c>
      <c r="O7" t="s">
        <v>1615</v>
      </c>
      <c r="P7">
        <v>189150000</v>
      </c>
      <c r="Q7" s="162">
        <v>42069</v>
      </c>
      <c r="R7">
        <v>2.6200000000000001E-2</v>
      </c>
    </row>
    <row r="8" spans="1:18" x14ac:dyDescent="0.3">
      <c r="A8" s="151" t="s">
        <v>610</v>
      </c>
      <c r="B8" s="85" t="s">
        <v>611</v>
      </c>
      <c r="C8" s="85" t="s">
        <v>612</v>
      </c>
      <c r="D8" s="85" t="s">
        <v>599</v>
      </c>
      <c r="E8" s="152" t="s">
        <v>613</v>
      </c>
      <c r="F8" s="153" t="s">
        <v>614</v>
      </c>
      <c r="H8" s="175"/>
      <c r="I8" s="175"/>
      <c r="J8" s="175"/>
      <c r="K8" s="175"/>
      <c r="L8" s="175"/>
      <c r="N8">
        <v>7</v>
      </c>
      <c r="O8" t="s">
        <v>1616</v>
      </c>
      <c r="P8">
        <v>183523000</v>
      </c>
      <c r="Q8" s="162">
        <v>42186</v>
      </c>
      <c r="R8">
        <v>2.5399999999999999E-2</v>
      </c>
    </row>
    <row r="9" spans="1:18" x14ac:dyDescent="0.3">
      <c r="A9" s="151" t="s">
        <v>615</v>
      </c>
      <c r="B9" s="85" t="s">
        <v>616</v>
      </c>
      <c r="C9" s="85" t="s">
        <v>617</v>
      </c>
      <c r="D9" s="85" t="s">
        <v>585</v>
      </c>
      <c r="E9" s="152" t="s">
        <v>618</v>
      </c>
      <c r="F9" s="153" t="s">
        <v>587</v>
      </c>
      <c r="H9" s="175"/>
      <c r="I9" s="175"/>
      <c r="J9" s="175"/>
      <c r="K9" s="175"/>
      <c r="L9" s="175"/>
      <c r="N9">
        <v>8</v>
      </c>
      <c r="O9" t="s">
        <v>1617</v>
      </c>
      <c r="P9">
        <v>157941000</v>
      </c>
      <c r="Q9" s="162">
        <v>42069</v>
      </c>
      <c r="R9">
        <v>2.18E-2</v>
      </c>
    </row>
    <row r="10" spans="1:18" x14ac:dyDescent="0.3">
      <c r="A10" s="151" t="s">
        <v>619</v>
      </c>
      <c r="B10" s="85" t="s">
        <v>501</v>
      </c>
      <c r="C10" s="85" t="s">
        <v>620</v>
      </c>
      <c r="D10" s="85" t="s">
        <v>621</v>
      </c>
      <c r="E10" s="152" t="s">
        <v>622</v>
      </c>
      <c r="F10" s="153" t="s">
        <v>601</v>
      </c>
      <c r="H10" s="175"/>
      <c r="I10" s="175"/>
      <c r="J10" s="175"/>
      <c r="K10" s="175"/>
      <c r="L10" s="175"/>
      <c r="N10">
        <v>9</v>
      </c>
      <c r="O10" t="s">
        <v>1618</v>
      </c>
      <c r="P10">
        <v>146270033</v>
      </c>
      <c r="Q10" s="162">
        <v>42005</v>
      </c>
      <c r="R10">
        <v>2.0199999999999999E-2</v>
      </c>
    </row>
    <row r="11" spans="1:18" x14ac:dyDescent="0.3">
      <c r="A11" s="151" t="s">
        <v>623</v>
      </c>
      <c r="B11" s="85" t="s">
        <v>624</v>
      </c>
      <c r="C11" s="85" t="s">
        <v>625</v>
      </c>
      <c r="D11" s="85" t="s">
        <v>626</v>
      </c>
      <c r="E11" s="152" t="s">
        <v>627</v>
      </c>
      <c r="F11" s="153" t="s">
        <v>628</v>
      </c>
      <c r="H11" s="175"/>
      <c r="I11" s="175"/>
      <c r="J11" s="175"/>
      <c r="K11" s="175"/>
      <c r="L11" s="175"/>
      <c r="N11">
        <v>10</v>
      </c>
      <c r="O11" t="s">
        <v>1619</v>
      </c>
      <c r="P11">
        <v>126970000</v>
      </c>
      <c r="Q11" s="162">
        <v>42036</v>
      </c>
      <c r="R11">
        <v>1.7600000000000001E-2</v>
      </c>
    </row>
    <row r="12" spans="1:18" x14ac:dyDescent="0.3">
      <c r="A12" s="151" t="s">
        <v>629</v>
      </c>
      <c r="B12" s="85" t="s">
        <v>630</v>
      </c>
      <c r="C12" s="85" t="s">
        <v>631</v>
      </c>
      <c r="D12" s="85" t="s">
        <v>599</v>
      </c>
      <c r="E12" s="152" t="s">
        <v>632</v>
      </c>
      <c r="F12" s="153" t="s">
        <v>633</v>
      </c>
      <c r="N12">
        <v>11</v>
      </c>
      <c r="O12" t="s">
        <v>1620</v>
      </c>
      <c r="P12">
        <v>121005815</v>
      </c>
      <c r="Q12" s="162">
        <v>42186</v>
      </c>
      <c r="R12">
        <v>1.67E-2</v>
      </c>
    </row>
    <row r="13" spans="1:18" x14ac:dyDescent="0.3">
      <c r="A13" s="151" t="s">
        <v>634</v>
      </c>
      <c r="B13" s="85" t="s">
        <v>635</v>
      </c>
      <c r="C13" s="85" t="s">
        <v>636</v>
      </c>
      <c r="D13" s="85" t="s">
        <v>585</v>
      </c>
      <c r="E13" s="152" t="s">
        <v>637</v>
      </c>
      <c r="F13" s="153" t="s">
        <v>587</v>
      </c>
      <c r="N13">
        <v>12</v>
      </c>
      <c r="O13" t="s">
        <v>1621</v>
      </c>
      <c r="P13">
        <v>101098400</v>
      </c>
      <c r="Q13" s="162">
        <v>42069</v>
      </c>
      <c r="R13">
        <v>1.4E-2</v>
      </c>
    </row>
    <row r="14" spans="1:18" x14ac:dyDescent="0.3">
      <c r="A14" s="151" t="s">
        <v>638</v>
      </c>
      <c r="B14" s="85" t="s">
        <v>639</v>
      </c>
      <c r="C14" s="85" t="s">
        <v>640</v>
      </c>
      <c r="D14" s="85" t="s">
        <v>641</v>
      </c>
      <c r="E14" s="152" t="s">
        <v>642</v>
      </c>
      <c r="F14" s="153" t="s">
        <v>643</v>
      </c>
      <c r="N14">
        <v>13</v>
      </c>
      <c r="O14" t="s">
        <v>1622</v>
      </c>
      <c r="P14">
        <v>90730000</v>
      </c>
      <c r="Q14" s="162">
        <v>41821</v>
      </c>
      <c r="R14">
        <v>1.26E-2</v>
      </c>
    </row>
    <row r="15" spans="1:18" x14ac:dyDescent="0.3">
      <c r="A15" s="151" t="s">
        <v>644</v>
      </c>
      <c r="B15" s="85" t="s">
        <v>645</v>
      </c>
      <c r="C15" s="85" t="s">
        <v>646</v>
      </c>
      <c r="D15" s="85" t="s">
        <v>599</v>
      </c>
      <c r="E15" s="152" t="s">
        <v>647</v>
      </c>
      <c r="F15" s="153" t="s">
        <v>633</v>
      </c>
      <c r="N15">
        <v>14</v>
      </c>
      <c r="O15" t="s">
        <v>1623</v>
      </c>
      <c r="P15">
        <v>90076012</v>
      </c>
      <c r="Q15" s="162">
        <v>42186</v>
      </c>
      <c r="R15">
        <v>1.2500000000000001E-2</v>
      </c>
    </row>
    <row r="16" spans="1:18" x14ac:dyDescent="0.3">
      <c r="A16" s="151" t="s">
        <v>648</v>
      </c>
      <c r="B16" s="85" t="s">
        <v>649</v>
      </c>
      <c r="C16" s="85" t="s">
        <v>650</v>
      </c>
      <c r="D16" s="85" t="s">
        <v>585</v>
      </c>
      <c r="E16" s="152" t="s">
        <v>651</v>
      </c>
      <c r="F16" s="153" t="s">
        <v>587</v>
      </c>
      <c r="N16">
        <v>15</v>
      </c>
      <c r="O16" t="s">
        <v>1624</v>
      </c>
      <c r="P16">
        <v>88123300</v>
      </c>
      <c r="Q16" s="162">
        <v>42069</v>
      </c>
      <c r="R16">
        <v>1.2200000000000001E-2</v>
      </c>
    </row>
    <row r="17" spans="1:18" x14ac:dyDescent="0.3">
      <c r="A17" s="151" t="s">
        <v>652</v>
      </c>
      <c r="B17" s="85" t="s">
        <v>491</v>
      </c>
      <c r="C17" s="85" t="s">
        <v>653</v>
      </c>
      <c r="D17" s="85" t="s">
        <v>654</v>
      </c>
      <c r="E17" s="152" t="s">
        <v>655</v>
      </c>
      <c r="F17" s="153" t="s">
        <v>601</v>
      </c>
      <c r="N17">
        <v>16</v>
      </c>
      <c r="O17" t="s">
        <v>1625</v>
      </c>
      <c r="P17">
        <v>80925000</v>
      </c>
      <c r="Q17" s="162">
        <v>41820</v>
      </c>
      <c r="R17">
        <v>1.12E-2</v>
      </c>
    </row>
    <row r="18" spans="1:18" x14ac:dyDescent="0.3">
      <c r="A18" s="151" t="s">
        <v>656</v>
      </c>
      <c r="B18" s="85" t="s">
        <v>657</v>
      </c>
      <c r="C18" s="85" t="s">
        <v>658</v>
      </c>
      <c r="D18" s="85" t="s">
        <v>585</v>
      </c>
      <c r="E18" s="152" t="s">
        <v>659</v>
      </c>
      <c r="F18" s="153" t="s">
        <v>587</v>
      </c>
      <c r="N18">
        <v>17</v>
      </c>
      <c r="O18" t="s">
        <v>1626</v>
      </c>
      <c r="P18">
        <v>78165200</v>
      </c>
      <c r="Q18" s="162">
        <v>42069</v>
      </c>
      <c r="R18">
        <v>1.0800000000000001E-2</v>
      </c>
    </row>
    <row r="19" spans="1:18" x14ac:dyDescent="0.3">
      <c r="A19" s="151" t="s">
        <v>660</v>
      </c>
      <c r="B19" s="85" t="s">
        <v>661</v>
      </c>
      <c r="C19" s="85" t="s">
        <v>662</v>
      </c>
      <c r="D19" s="85" t="s">
        <v>663</v>
      </c>
      <c r="E19" s="152" t="s">
        <v>664</v>
      </c>
      <c r="F19" s="153" t="s">
        <v>643</v>
      </c>
      <c r="N19">
        <v>18</v>
      </c>
      <c r="O19" t="s">
        <v>1627</v>
      </c>
      <c r="P19">
        <v>77695904</v>
      </c>
      <c r="Q19" s="162">
        <v>42004</v>
      </c>
      <c r="R19">
        <v>1.0699999999999999E-2</v>
      </c>
    </row>
    <row r="20" spans="1:18" x14ac:dyDescent="0.3">
      <c r="A20" s="151" t="s">
        <v>665</v>
      </c>
      <c r="B20" s="85" t="s">
        <v>666</v>
      </c>
      <c r="C20" s="85" t="s">
        <v>667</v>
      </c>
      <c r="D20" s="85" t="s">
        <v>599</v>
      </c>
      <c r="E20" s="152" t="s">
        <v>668</v>
      </c>
      <c r="F20" s="153" t="s">
        <v>614</v>
      </c>
      <c r="N20">
        <v>19</v>
      </c>
      <c r="O20" t="s">
        <v>1628</v>
      </c>
      <c r="P20">
        <v>71246000</v>
      </c>
      <c r="Q20" s="162">
        <v>42186</v>
      </c>
      <c r="R20">
        <v>9.9000000000000008E-3</v>
      </c>
    </row>
    <row r="21" spans="1:18" x14ac:dyDescent="0.3">
      <c r="A21" s="151" t="s">
        <v>669</v>
      </c>
      <c r="B21" s="85" t="s">
        <v>670</v>
      </c>
      <c r="C21" s="85" t="s">
        <v>671</v>
      </c>
      <c r="D21" s="85" t="s">
        <v>626</v>
      </c>
      <c r="E21" s="152" t="s">
        <v>672</v>
      </c>
      <c r="F21" s="153" t="s">
        <v>628</v>
      </c>
      <c r="N21">
        <v>20</v>
      </c>
      <c r="O21" t="s">
        <v>1629</v>
      </c>
      <c r="P21">
        <v>66104000</v>
      </c>
      <c r="Q21" s="162">
        <v>42036</v>
      </c>
      <c r="R21">
        <v>9.1000000000000004E-3</v>
      </c>
    </row>
    <row r="22" spans="1:18" x14ac:dyDescent="0.3">
      <c r="A22" s="151" t="s">
        <v>673</v>
      </c>
      <c r="B22" s="85" t="s">
        <v>674</v>
      </c>
      <c r="C22" s="85" t="s">
        <v>675</v>
      </c>
      <c r="D22" s="85" t="s">
        <v>641</v>
      </c>
      <c r="E22" s="152" t="s">
        <v>676</v>
      </c>
      <c r="F22" s="153" t="s">
        <v>677</v>
      </c>
      <c r="N22">
        <v>21</v>
      </c>
      <c r="O22" t="s">
        <v>1630</v>
      </c>
      <c r="P22">
        <v>64871000</v>
      </c>
      <c r="Q22" s="162">
        <v>41821</v>
      </c>
      <c r="R22">
        <v>8.9999999999999993E-3</v>
      </c>
    </row>
    <row r="23" spans="1:18" x14ac:dyDescent="0.3">
      <c r="A23" s="151" t="s">
        <v>678</v>
      </c>
      <c r="B23" s="85" t="s">
        <v>679</v>
      </c>
      <c r="C23" s="85" t="s">
        <v>680</v>
      </c>
      <c r="D23" s="85" t="s">
        <v>681</v>
      </c>
      <c r="E23" s="152" t="s">
        <v>682</v>
      </c>
      <c r="F23" s="153" t="s">
        <v>643</v>
      </c>
      <c r="N23">
        <v>22</v>
      </c>
      <c r="O23" t="s">
        <v>1631</v>
      </c>
      <c r="P23">
        <v>64105654</v>
      </c>
      <c r="Q23" s="162">
        <v>41456</v>
      </c>
      <c r="R23">
        <v>8.8999999999999999E-3</v>
      </c>
    </row>
    <row r="24" spans="1:18" x14ac:dyDescent="0.3">
      <c r="A24" s="151" t="s">
        <v>683</v>
      </c>
      <c r="B24" s="85" t="s">
        <v>684</v>
      </c>
      <c r="C24" s="85" t="s">
        <v>685</v>
      </c>
      <c r="D24" s="85" t="s">
        <v>686</v>
      </c>
      <c r="E24" s="152" t="s">
        <v>687</v>
      </c>
      <c r="F24" s="153" t="s">
        <v>628</v>
      </c>
      <c r="N24">
        <v>23</v>
      </c>
      <c r="O24" t="s">
        <v>1632</v>
      </c>
      <c r="P24">
        <v>60782309</v>
      </c>
      <c r="Q24" s="162">
        <v>41912</v>
      </c>
      <c r="R24">
        <v>8.3999999999999995E-3</v>
      </c>
    </row>
    <row r="25" spans="1:18" x14ac:dyDescent="0.3">
      <c r="A25" s="151" t="s">
        <v>688</v>
      </c>
      <c r="B25" s="85" t="s">
        <v>689</v>
      </c>
      <c r="C25" s="85" t="s">
        <v>690</v>
      </c>
      <c r="D25" s="85" t="s">
        <v>641</v>
      </c>
      <c r="E25" s="152" t="s">
        <v>691</v>
      </c>
      <c r="F25" s="153" t="s">
        <v>601</v>
      </c>
      <c r="N25">
        <v>24</v>
      </c>
      <c r="O25" t="s">
        <v>1633</v>
      </c>
      <c r="P25">
        <v>54002000</v>
      </c>
      <c r="Q25" s="162">
        <v>41821</v>
      </c>
      <c r="R25">
        <v>7.4999999999999997E-3</v>
      </c>
    </row>
    <row r="26" spans="1:18" x14ac:dyDescent="0.3">
      <c r="A26" s="151" t="s">
        <v>692</v>
      </c>
      <c r="B26" s="85" t="s">
        <v>693</v>
      </c>
      <c r="C26" s="85" t="s">
        <v>694</v>
      </c>
      <c r="D26" s="85" t="s">
        <v>695</v>
      </c>
      <c r="E26" s="152" t="s">
        <v>696</v>
      </c>
      <c r="F26" s="153" t="s">
        <v>697</v>
      </c>
      <c r="N26">
        <v>25</v>
      </c>
      <c r="O26" t="s">
        <v>1634</v>
      </c>
      <c r="P26">
        <v>51419420</v>
      </c>
      <c r="Q26" s="162">
        <v>41727</v>
      </c>
      <c r="R26">
        <v>7.1000000000000004E-3</v>
      </c>
    </row>
    <row r="27" spans="1:18" x14ac:dyDescent="0.3">
      <c r="A27" s="151" t="s">
        <v>698</v>
      </c>
      <c r="B27" s="85" t="s">
        <v>699</v>
      </c>
      <c r="C27" s="85" t="s">
        <v>700</v>
      </c>
      <c r="D27" s="85" t="s">
        <v>621</v>
      </c>
      <c r="E27" s="152" t="s">
        <v>696</v>
      </c>
      <c r="F27" s="153" t="s">
        <v>633</v>
      </c>
      <c r="N27">
        <v>26</v>
      </c>
      <c r="O27" t="s">
        <v>1635</v>
      </c>
      <c r="P27">
        <v>51342881</v>
      </c>
      <c r="Q27" s="162">
        <v>42005</v>
      </c>
      <c r="R27">
        <v>7.1000000000000004E-3</v>
      </c>
    </row>
    <row r="28" spans="1:18" x14ac:dyDescent="0.3">
      <c r="A28" s="151" t="s">
        <v>701</v>
      </c>
      <c r="B28" s="85" t="s">
        <v>702</v>
      </c>
      <c r="C28" s="85" t="s">
        <v>703</v>
      </c>
      <c r="D28" s="85" t="s">
        <v>585</v>
      </c>
      <c r="E28" s="152" t="s">
        <v>704</v>
      </c>
      <c r="F28" s="153" t="s">
        <v>587</v>
      </c>
      <c r="N28">
        <v>27</v>
      </c>
      <c r="O28" t="s">
        <v>1636</v>
      </c>
      <c r="P28">
        <v>48025400</v>
      </c>
      <c r="Q28" s="162">
        <v>42069</v>
      </c>
      <c r="R28">
        <v>6.6400000000000001E-3</v>
      </c>
    </row>
    <row r="29" spans="1:18" x14ac:dyDescent="0.3">
      <c r="A29" s="151" t="s">
        <v>705</v>
      </c>
      <c r="B29" s="85" t="s">
        <v>706</v>
      </c>
      <c r="C29" s="85" t="s">
        <v>707</v>
      </c>
      <c r="D29" s="85" t="s">
        <v>641</v>
      </c>
      <c r="E29" s="152" t="s">
        <v>708</v>
      </c>
      <c r="F29" s="153" t="s">
        <v>709</v>
      </c>
      <c r="N29">
        <v>28</v>
      </c>
      <c r="O29" t="s">
        <v>1637</v>
      </c>
      <c r="P29">
        <v>47421786</v>
      </c>
      <c r="Q29" s="162">
        <v>41821</v>
      </c>
      <c r="R29">
        <v>6.6E-3</v>
      </c>
    </row>
    <row r="30" spans="1:18" x14ac:dyDescent="0.3">
      <c r="A30" s="151" t="s">
        <v>710</v>
      </c>
      <c r="B30" s="85" t="s">
        <v>711</v>
      </c>
      <c r="C30" s="85" t="s">
        <v>712</v>
      </c>
      <c r="D30" s="85" t="s">
        <v>599</v>
      </c>
      <c r="E30" s="152" t="s">
        <v>713</v>
      </c>
      <c r="F30" s="153" t="s">
        <v>614</v>
      </c>
      <c r="N30">
        <v>29</v>
      </c>
      <c r="O30" t="s">
        <v>1638</v>
      </c>
      <c r="P30">
        <v>46749000</v>
      </c>
      <c r="Q30" s="162">
        <v>42186</v>
      </c>
      <c r="R30">
        <v>6.4999999999999997E-3</v>
      </c>
    </row>
    <row r="31" spans="1:18" x14ac:dyDescent="0.3">
      <c r="A31" s="151" t="s">
        <v>714</v>
      </c>
      <c r="B31" s="85" t="s">
        <v>715</v>
      </c>
      <c r="C31" s="85" t="s">
        <v>716</v>
      </c>
      <c r="D31" s="85" t="s">
        <v>641</v>
      </c>
      <c r="E31" s="152" t="s">
        <v>717</v>
      </c>
      <c r="F31" s="153" t="s">
        <v>601</v>
      </c>
      <c r="N31">
        <v>30</v>
      </c>
      <c r="O31" t="s">
        <v>1639</v>
      </c>
      <c r="P31">
        <v>46464053</v>
      </c>
      <c r="Q31" s="162">
        <v>41821</v>
      </c>
      <c r="R31">
        <v>6.4000000000000003E-3</v>
      </c>
    </row>
    <row r="32" spans="1:18" x14ac:dyDescent="0.3">
      <c r="A32" s="151" t="s">
        <v>718</v>
      </c>
      <c r="B32" s="85" t="s">
        <v>719</v>
      </c>
      <c r="C32" s="85" t="s">
        <v>720</v>
      </c>
      <c r="D32" s="85" t="s">
        <v>599</v>
      </c>
      <c r="E32" s="152" t="s">
        <v>721</v>
      </c>
      <c r="F32" s="153" t="s">
        <v>677</v>
      </c>
      <c r="N32">
        <v>31</v>
      </c>
      <c r="O32" t="s">
        <v>1640</v>
      </c>
      <c r="P32">
        <v>43131966</v>
      </c>
      <c r="Q32" s="162">
        <v>42186</v>
      </c>
      <c r="R32">
        <v>6.0000000000000001E-3</v>
      </c>
    </row>
    <row r="33" spans="1:18" x14ac:dyDescent="0.3">
      <c r="A33" s="151" t="s">
        <v>722</v>
      </c>
      <c r="B33" s="85" t="s">
        <v>723</v>
      </c>
      <c r="C33" s="85" t="s">
        <v>724</v>
      </c>
      <c r="D33" s="85" t="s">
        <v>621</v>
      </c>
      <c r="E33" s="152" t="s">
        <v>725</v>
      </c>
      <c r="F33" s="153" t="s">
        <v>628</v>
      </c>
      <c r="N33">
        <v>32</v>
      </c>
      <c r="O33" t="s">
        <v>1641</v>
      </c>
      <c r="P33">
        <v>42928900</v>
      </c>
      <c r="Q33" s="162">
        <v>42005</v>
      </c>
      <c r="R33">
        <v>5.8999999999999999E-3</v>
      </c>
    </row>
    <row r="34" spans="1:18" x14ac:dyDescent="0.3">
      <c r="A34" s="151" t="s">
        <v>726</v>
      </c>
      <c r="B34" s="85" t="s">
        <v>727</v>
      </c>
      <c r="C34" s="85" t="s">
        <v>728</v>
      </c>
      <c r="D34" s="85" t="s">
        <v>621</v>
      </c>
      <c r="E34" s="152" t="s">
        <v>729</v>
      </c>
      <c r="F34" s="153" t="s">
        <v>601</v>
      </c>
      <c r="N34">
        <v>33</v>
      </c>
      <c r="O34" t="s">
        <v>1642</v>
      </c>
      <c r="P34">
        <v>39500000</v>
      </c>
      <c r="Q34" s="162">
        <v>42005</v>
      </c>
      <c r="R34">
        <v>5.4999999999999997E-3</v>
      </c>
    </row>
    <row r="35" spans="1:18" x14ac:dyDescent="0.3">
      <c r="A35" s="151" t="s">
        <v>730</v>
      </c>
      <c r="B35" s="85" t="s">
        <v>731</v>
      </c>
      <c r="C35" s="85" t="s">
        <v>732</v>
      </c>
      <c r="D35" s="85" t="s">
        <v>663</v>
      </c>
      <c r="E35" s="152" t="s">
        <v>733</v>
      </c>
      <c r="F35" s="153" t="s">
        <v>601</v>
      </c>
      <c r="N35">
        <v>34</v>
      </c>
      <c r="O35" t="s">
        <v>1643</v>
      </c>
      <c r="P35">
        <v>38484000</v>
      </c>
      <c r="Q35" s="162">
        <v>42004</v>
      </c>
      <c r="R35">
        <v>5.3E-3</v>
      </c>
    </row>
    <row r="36" spans="1:18" x14ac:dyDescent="0.3">
      <c r="A36" s="151" t="s">
        <v>734</v>
      </c>
      <c r="B36" s="85" t="s">
        <v>735</v>
      </c>
      <c r="C36" s="85" t="s">
        <v>736</v>
      </c>
      <c r="D36" s="85" t="s">
        <v>599</v>
      </c>
      <c r="E36" s="152" t="s">
        <v>733</v>
      </c>
      <c r="F36" s="153" t="s">
        <v>677</v>
      </c>
      <c r="N36">
        <v>35</v>
      </c>
      <c r="O36" t="s">
        <v>1644</v>
      </c>
      <c r="P36">
        <v>38435252</v>
      </c>
      <c r="Q36" s="162">
        <v>42186</v>
      </c>
      <c r="R36">
        <v>5.3E-3</v>
      </c>
    </row>
    <row r="37" spans="1:18" x14ac:dyDescent="0.3">
      <c r="A37" s="151" t="s">
        <v>737</v>
      </c>
      <c r="B37" s="85" t="s">
        <v>738</v>
      </c>
      <c r="C37" s="85" t="s">
        <v>739</v>
      </c>
      <c r="D37" s="85" t="s">
        <v>641</v>
      </c>
      <c r="E37" s="152" t="s">
        <v>740</v>
      </c>
      <c r="F37" s="153" t="s">
        <v>677</v>
      </c>
      <c r="N37">
        <v>36</v>
      </c>
      <c r="O37" t="s">
        <v>1645</v>
      </c>
      <c r="P37">
        <v>36004552</v>
      </c>
      <c r="Q37" s="162">
        <v>41821</v>
      </c>
      <c r="R37">
        <v>5.0000000000000001E-3</v>
      </c>
    </row>
    <row r="38" spans="1:18" x14ac:dyDescent="0.3">
      <c r="A38" s="151" t="s">
        <v>741</v>
      </c>
      <c r="B38" s="85" t="s">
        <v>742</v>
      </c>
      <c r="C38" s="85" t="s">
        <v>743</v>
      </c>
      <c r="D38" s="85" t="s">
        <v>744</v>
      </c>
      <c r="E38" s="152" t="s">
        <v>745</v>
      </c>
      <c r="F38" s="153" t="s">
        <v>601</v>
      </c>
      <c r="N38">
        <v>37</v>
      </c>
      <c r="O38" t="s">
        <v>1646</v>
      </c>
      <c r="P38">
        <v>35675834</v>
      </c>
      <c r="Q38" s="162">
        <v>41913</v>
      </c>
      <c r="R38">
        <v>4.8999999999999998E-3</v>
      </c>
    </row>
    <row r="39" spans="1:18" x14ac:dyDescent="0.3">
      <c r="A39" s="151" t="s">
        <v>746</v>
      </c>
      <c r="B39" s="85" t="s">
        <v>747</v>
      </c>
      <c r="C39" s="85" t="s">
        <v>748</v>
      </c>
      <c r="D39" s="85" t="s">
        <v>749</v>
      </c>
      <c r="E39" s="152" t="s">
        <v>750</v>
      </c>
      <c r="F39" s="153" t="s">
        <v>697</v>
      </c>
      <c r="N39">
        <v>38</v>
      </c>
      <c r="O39" t="s">
        <v>1647</v>
      </c>
      <c r="P39">
        <v>34856813</v>
      </c>
      <c r="Q39" s="162">
        <v>41879</v>
      </c>
      <c r="R39">
        <v>4.7999999999999996E-3</v>
      </c>
    </row>
    <row r="40" spans="1:18" x14ac:dyDescent="0.3">
      <c r="A40" s="151" t="s">
        <v>751</v>
      </c>
      <c r="B40" s="85" t="s">
        <v>752</v>
      </c>
      <c r="C40" s="85" t="s">
        <v>753</v>
      </c>
      <c r="D40" s="85" t="s">
        <v>585</v>
      </c>
      <c r="E40" s="152" t="s">
        <v>754</v>
      </c>
      <c r="F40" s="153" t="s">
        <v>587</v>
      </c>
      <c r="N40">
        <v>39</v>
      </c>
      <c r="O40" t="s">
        <v>1648</v>
      </c>
      <c r="P40">
        <v>33543100</v>
      </c>
      <c r="Q40" s="162">
        <v>42069</v>
      </c>
      <c r="R40">
        <v>4.64E-3</v>
      </c>
    </row>
    <row r="41" spans="1:18" x14ac:dyDescent="0.3">
      <c r="A41" s="151" t="s">
        <v>755</v>
      </c>
      <c r="B41" s="85" t="s">
        <v>756</v>
      </c>
      <c r="C41" s="85" t="s">
        <v>757</v>
      </c>
      <c r="D41" s="85" t="s">
        <v>599</v>
      </c>
      <c r="E41" s="152" t="s">
        <v>758</v>
      </c>
      <c r="F41" s="153" t="s">
        <v>677</v>
      </c>
      <c r="N41">
        <v>40</v>
      </c>
      <c r="O41" t="s">
        <v>1649</v>
      </c>
      <c r="P41">
        <v>31521418</v>
      </c>
      <c r="Q41" s="162">
        <v>42186</v>
      </c>
      <c r="R41">
        <v>4.4000000000000003E-3</v>
      </c>
    </row>
    <row r="42" spans="1:18" x14ac:dyDescent="0.3">
      <c r="A42" s="151" t="s">
        <v>759</v>
      </c>
      <c r="B42" s="85" t="s">
        <v>760</v>
      </c>
      <c r="C42" s="85" t="s">
        <v>761</v>
      </c>
      <c r="D42" s="85" t="s">
        <v>599</v>
      </c>
      <c r="E42" s="152" t="s">
        <v>762</v>
      </c>
      <c r="F42" s="153" t="s">
        <v>677</v>
      </c>
      <c r="N42">
        <v>41</v>
      </c>
      <c r="O42" t="s">
        <v>1650</v>
      </c>
      <c r="P42">
        <v>31151643</v>
      </c>
      <c r="Q42" s="162">
        <v>42186</v>
      </c>
      <c r="R42">
        <v>4.3E-3</v>
      </c>
    </row>
    <row r="43" spans="1:18" x14ac:dyDescent="0.3">
      <c r="A43" s="151" t="s">
        <v>763</v>
      </c>
      <c r="B43" s="85" t="s">
        <v>764</v>
      </c>
      <c r="C43" s="85" t="s">
        <v>765</v>
      </c>
      <c r="D43" s="85" t="s">
        <v>599</v>
      </c>
      <c r="E43" s="152" t="s">
        <v>766</v>
      </c>
      <c r="F43" s="153" t="s">
        <v>677</v>
      </c>
      <c r="N43">
        <v>42</v>
      </c>
      <c r="O43" t="s">
        <v>1651</v>
      </c>
      <c r="P43">
        <v>30620404</v>
      </c>
      <c r="Q43" s="162">
        <v>42186</v>
      </c>
      <c r="R43">
        <v>4.1999999999999997E-3</v>
      </c>
    </row>
    <row r="44" spans="1:18" x14ac:dyDescent="0.3">
      <c r="A44" s="151" t="s">
        <v>767</v>
      </c>
      <c r="B44" s="85" t="s">
        <v>768</v>
      </c>
      <c r="C44" s="85" t="s">
        <v>769</v>
      </c>
      <c r="D44" s="85" t="s">
        <v>585</v>
      </c>
      <c r="E44" s="152" t="s">
        <v>770</v>
      </c>
      <c r="F44" s="153" t="s">
        <v>587</v>
      </c>
      <c r="N44">
        <v>43</v>
      </c>
      <c r="O44" t="s">
        <v>1652</v>
      </c>
      <c r="P44">
        <v>30511900</v>
      </c>
      <c r="Q44" s="162">
        <v>42069</v>
      </c>
      <c r="R44">
        <v>4.2199999999999998E-3</v>
      </c>
    </row>
    <row r="45" spans="1:18" x14ac:dyDescent="0.3">
      <c r="A45" s="151" t="s">
        <v>771</v>
      </c>
      <c r="B45" s="85" t="s">
        <v>772</v>
      </c>
      <c r="C45" s="85" t="s">
        <v>773</v>
      </c>
      <c r="D45" s="85" t="s">
        <v>774</v>
      </c>
      <c r="E45" s="152" t="s">
        <v>766</v>
      </c>
      <c r="F45" s="153" t="s">
        <v>601</v>
      </c>
      <c r="N45">
        <v>44</v>
      </c>
      <c r="O45" t="s">
        <v>1653</v>
      </c>
      <c r="P45">
        <v>30492800</v>
      </c>
      <c r="Q45" s="162">
        <v>41640</v>
      </c>
      <c r="R45">
        <v>4.1999999999999997E-3</v>
      </c>
    </row>
    <row r="46" spans="1:18" x14ac:dyDescent="0.3">
      <c r="A46" s="151" t="s">
        <v>775</v>
      </c>
      <c r="B46" s="85" t="s">
        <v>776</v>
      </c>
      <c r="C46" s="85" t="s">
        <v>777</v>
      </c>
      <c r="D46" s="85" t="s">
        <v>599</v>
      </c>
      <c r="E46" s="152" t="s">
        <v>778</v>
      </c>
      <c r="F46" s="153" t="s">
        <v>677</v>
      </c>
      <c r="N46">
        <v>45</v>
      </c>
      <c r="O46" t="s">
        <v>1654</v>
      </c>
      <c r="P46">
        <v>28037904</v>
      </c>
      <c r="Q46" s="162">
        <v>42186</v>
      </c>
      <c r="R46">
        <v>3.8999999999999998E-3</v>
      </c>
    </row>
    <row r="47" spans="1:18" x14ac:dyDescent="0.3">
      <c r="A47" s="151" t="s">
        <v>779</v>
      </c>
      <c r="B47" s="85" t="s">
        <v>780</v>
      </c>
      <c r="C47" s="85" t="s">
        <v>781</v>
      </c>
      <c r="D47" s="85" t="s">
        <v>641</v>
      </c>
      <c r="E47" s="152" t="s">
        <v>782</v>
      </c>
      <c r="F47" s="153" t="s">
        <v>677</v>
      </c>
      <c r="N47">
        <v>46</v>
      </c>
      <c r="O47" t="s">
        <v>1655</v>
      </c>
      <c r="P47">
        <v>27043093</v>
      </c>
      <c r="Q47" s="162">
        <v>41821</v>
      </c>
      <c r="R47">
        <v>3.7000000000000002E-3</v>
      </c>
    </row>
    <row r="48" spans="1:18" x14ac:dyDescent="0.3">
      <c r="A48" s="151" t="s">
        <v>783</v>
      </c>
      <c r="B48" s="85" t="s">
        <v>784</v>
      </c>
      <c r="C48" s="85" t="s">
        <v>785</v>
      </c>
      <c r="D48" s="85" t="s">
        <v>641</v>
      </c>
      <c r="E48" s="152" t="s">
        <v>782</v>
      </c>
      <c r="F48" s="153" t="s">
        <v>601</v>
      </c>
      <c r="N48">
        <v>47</v>
      </c>
      <c r="O48" t="s">
        <v>1656</v>
      </c>
      <c r="P48">
        <v>26556800</v>
      </c>
      <c r="Q48" s="162">
        <v>41821</v>
      </c>
      <c r="R48">
        <v>3.7000000000000002E-3</v>
      </c>
    </row>
    <row r="49" spans="1:18" x14ac:dyDescent="0.3">
      <c r="A49" s="151" t="s">
        <v>786</v>
      </c>
      <c r="B49" s="85" t="s">
        <v>787</v>
      </c>
      <c r="C49" s="85" t="s">
        <v>788</v>
      </c>
      <c r="D49" s="85" t="s">
        <v>641</v>
      </c>
      <c r="E49" s="152" t="s">
        <v>789</v>
      </c>
      <c r="F49" s="153" t="s">
        <v>601</v>
      </c>
      <c r="N49">
        <v>48</v>
      </c>
      <c r="O49" t="s">
        <v>1657</v>
      </c>
      <c r="P49">
        <v>25956000</v>
      </c>
      <c r="Q49" s="162">
        <v>41821</v>
      </c>
      <c r="R49">
        <v>3.5999999999999999E-3</v>
      </c>
    </row>
    <row r="50" spans="1:18" x14ac:dyDescent="0.3">
      <c r="A50" s="151" t="s">
        <v>790</v>
      </c>
      <c r="B50" s="85" t="s">
        <v>791</v>
      </c>
      <c r="C50" s="85" t="s">
        <v>792</v>
      </c>
      <c r="D50" s="85" t="s">
        <v>599</v>
      </c>
      <c r="E50" s="152" t="s">
        <v>789</v>
      </c>
      <c r="F50" s="153" t="s">
        <v>793</v>
      </c>
      <c r="N50">
        <v>49</v>
      </c>
      <c r="O50" t="s">
        <v>1658</v>
      </c>
      <c r="P50">
        <v>25727911</v>
      </c>
      <c r="Q50" s="162">
        <v>42186</v>
      </c>
      <c r="R50">
        <v>3.5999999999999999E-3</v>
      </c>
    </row>
    <row r="51" spans="1:18" x14ac:dyDescent="0.3">
      <c r="A51" s="151" t="s">
        <v>794</v>
      </c>
      <c r="B51" s="85" t="s">
        <v>795</v>
      </c>
      <c r="C51" s="85" t="s">
        <v>796</v>
      </c>
      <c r="D51" s="85" t="s">
        <v>599</v>
      </c>
      <c r="E51" s="152" t="s">
        <v>797</v>
      </c>
      <c r="F51" s="153" t="s">
        <v>614</v>
      </c>
      <c r="N51">
        <v>50</v>
      </c>
      <c r="O51" t="s">
        <v>1659</v>
      </c>
      <c r="P51">
        <v>25155000</v>
      </c>
      <c r="Q51" s="162">
        <v>42186</v>
      </c>
      <c r="R51">
        <v>3.5000000000000001E-3</v>
      </c>
    </row>
    <row r="52" spans="1:18" x14ac:dyDescent="0.3">
      <c r="A52" s="151" t="s">
        <v>798</v>
      </c>
      <c r="B52" s="85" t="s">
        <v>799</v>
      </c>
      <c r="C52" s="85" t="s">
        <v>800</v>
      </c>
      <c r="D52" s="85" t="s">
        <v>801</v>
      </c>
      <c r="E52" s="152" t="s">
        <v>802</v>
      </c>
      <c r="F52" s="153" t="s">
        <v>697</v>
      </c>
      <c r="N52">
        <v>51</v>
      </c>
      <c r="O52" t="s">
        <v>1660</v>
      </c>
      <c r="P52">
        <v>24383301</v>
      </c>
      <c r="Q52" s="162">
        <v>41775</v>
      </c>
      <c r="R52">
        <v>3.3999999999999998E-3</v>
      </c>
    </row>
    <row r="53" spans="1:18" x14ac:dyDescent="0.3">
      <c r="A53" s="151" t="s">
        <v>803</v>
      </c>
      <c r="B53" s="85" t="s">
        <v>804</v>
      </c>
      <c r="C53" s="85" t="s">
        <v>805</v>
      </c>
      <c r="D53" s="85" t="s">
        <v>585</v>
      </c>
      <c r="E53" s="152" t="s">
        <v>806</v>
      </c>
      <c r="F53" s="153" t="s">
        <v>587</v>
      </c>
      <c r="N53">
        <v>52</v>
      </c>
      <c r="O53" t="s">
        <v>1661</v>
      </c>
      <c r="P53">
        <v>23766500</v>
      </c>
      <c r="Q53" s="162">
        <v>42069</v>
      </c>
      <c r="R53">
        <v>3.29E-3</v>
      </c>
    </row>
    <row r="54" spans="1:18" x14ac:dyDescent="0.3">
      <c r="A54" s="151" t="s">
        <v>807</v>
      </c>
      <c r="B54" s="85" t="s">
        <v>808</v>
      </c>
      <c r="C54" s="85" t="s">
        <v>809</v>
      </c>
      <c r="D54" s="85" t="s">
        <v>810</v>
      </c>
      <c r="E54" s="152" t="s">
        <v>811</v>
      </c>
      <c r="F54" s="153" t="s">
        <v>628</v>
      </c>
      <c r="N54">
        <v>53</v>
      </c>
      <c r="O54" t="s">
        <v>1662</v>
      </c>
      <c r="P54">
        <v>23440278</v>
      </c>
      <c r="Q54" s="162">
        <v>42035</v>
      </c>
      <c r="R54">
        <v>3.2000000000000002E-3</v>
      </c>
    </row>
    <row r="55" spans="1:18" x14ac:dyDescent="0.3">
      <c r="A55" s="151" t="s">
        <v>812</v>
      </c>
      <c r="B55" s="85" t="s">
        <v>813</v>
      </c>
      <c r="C55" s="85" t="s">
        <v>814</v>
      </c>
      <c r="D55" s="85" t="s">
        <v>585</v>
      </c>
      <c r="E55" s="152" t="s">
        <v>811</v>
      </c>
      <c r="F55" s="153" t="s">
        <v>587</v>
      </c>
      <c r="N55">
        <v>54</v>
      </c>
      <c r="O55" t="s">
        <v>1663</v>
      </c>
      <c r="P55">
        <v>23087363</v>
      </c>
      <c r="Q55" s="162">
        <v>42069</v>
      </c>
      <c r="R55">
        <v>3.2000000000000002E-3</v>
      </c>
    </row>
    <row r="56" spans="1:18" x14ac:dyDescent="0.3">
      <c r="A56" s="151" t="s">
        <v>815</v>
      </c>
      <c r="B56" s="85" t="s">
        <v>816</v>
      </c>
      <c r="C56" s="85" t="s">
        <v>817</v>
      </c>
      <c r="D56" s="85" t="s">
        <v>818</v>
      </c>
      <c r="E56" s="152" t="s">
        <v>819</v>
      </c>
      <c r="F56" s="153" t="s">
        <v>820</v>
      </c>
      <c r="N56">
        <v>55</v>
      </c>
      <c r="O56" t="s">
        <v>1664</v>
      </c>
      <c r="P56">
        <v>22671331</v>
      </c>
      <c r="Q56" s="162">
        <v>41774</v>
      </c>
      <c r="R56">
        <v>3.0999999999999999E-3</v>
      </c>
    </row>
    <row r="57" spans="1:18" x14ac:dyDescent="0.3">
      <c r="A57" s="151" t="s">
        <v>821</v>
      </c>
      <c r="B57" s="85" t="s">
        <v>822</v>
      </c>
      <c r="C57" s="85" t="s">
        <v>823</v>
      </c>
      <c r="D57" s="85" t="s">
        <v>681</v>
      </c>
      <c r="E57" s="152" t="s">
        <v>824</v>
      </c>
      <c r="F57" s="153" t="s">
        <v>643</v>
      </c>
      <c r="N57">
        <v>56</v>
      </c>
      <c r="O57" t="s">
        <v>1665</v>
      </c>
      <c r="P57">
        <v>21842167</v>
      </c>
      <c r="Q57" s="162">
        <v>41456</v>
      </c>
      <c r="R57">
        <v>3.0000000000000001E-3</v>
      </c>
    </row>
    <row r="58" spans="1:18" x14ac:dyDescent="0.3">
      <c r="A58" s="151" t="s">
        <v>825</v>
      </c>
      <c r="B58" s="85" t="s">
        <v>826</v>
      </c>
      <c r="C58" s="85" t="s">
        <v>827</v>
      </c>
      <c r="D58" s="85" t="s">
        <v>681</v>
      </c>
      <c r="E58" s="152" t="s">
        <v>828</v>
      </c>
      <c r="F58" s="153" t="s">
        <v>601</v>
      </c>
      <c r="N58">
        <v>57</v>
      </c>
      <c r="O58" t="s">
        <v>1666</v>
      </c>
      <c r="P58">
        <v>21143237</v>
      </c>
      <c r="Q58" s="162">
        <v>41456</v>
      </c>
      <c r="R58">
        <v>2.8E-3</v>
      </c>
    </row>
    <row r="59" spans="1:18" x14ac:dyDescent="0.3">
      <c r="A59" s="151" t="s">
        <v>829</v>
      </c>
      <c r="B59" s="85" t="s">
        <v>830</v>
      </c>
      <c r="C59" s="85" t="s">
        <v>831</v>
      </c>
      <c r="D59" s="85" t="s">
        <v>832</v>
      </c>
      <c r="E59" s="152" t="s">
        <v>828</v>
      </c>
      <c r="F59" s="153" t="s">
        <v>833</v>
      </c>
      <c r="N59">
        <v>58</v>
      </c>
      <c r="O59" t="s">
        <v>1667</v>
      </c>
      <c r="P59">
        <v>20359439</v>
      </c>
      <c r="Q59" s="162">
        <v>40987</v>
      </c>
      <c r="R59">
        <v>2.8E-3</v>
      </c>
    </row>
    <row r="60" spans="1:18" x14ac:dyDescent="0.3">
      <c r="A60" s="151" t="s">
        <v>834</v>
      </c>
      <c r="B60" s="85" t="s">
        <v>493</v>
      </c>
      <c r="C60" s="85" t="s">
        <v>835</v>
      </c>
      <c r="D60" s="85" t="s">
        <v>774</v>
      </c>
      <c r="E60" s="152" t="s">
        <v>828</v>
      </c>
      <c r="F60" s="153" t="s">
        <v>643</v>
      </c>
      <c r="N60">
        <v>59</v>
      </c>
      <c r="O60" t="s">
        <v>1668</v>
      </c>
      <c r="P60">
        <v>19942642</v>
      </c>
      <c r="Q60" s="162">
        <v>41640</v>
      </c>
      <c r="R60">
        <v>2.8E-3</v>
      </c>
    </row>
    <row r="61" spans="1:18" x14ac:dyDescent="0.3">
      <c r="A61" s="151" t="s">
        <v>836</v>
      </c>
      <c r="B61" s="85" t="s">
        <v>837</v>
      </c>
      <c r="C61" s="85" t="s">
        <v>838</v>
      </c>
      <c r="D61" s="85" t="s">
        <v>599</v>
      </c>
      <c r="E61" s="152" t="s">
        <v>839</v>
      </c>
      <c r="F61" s="153" t="s">
        <v>614</v>
      </c>
      <c r="N61">
        <v>60</v>
      </c>
      <c r="O61" t="s">
        <v>1669</v>
      </c>
      <c r="P61">
        <v>19268000</v>
      </c>
      <c r="Q61" s="162">
        <v>42186</v>
      </c>
      <c r="R61">
        <v>2.7000000000000001E-3</v>
      </c>
    </row>
    <row r="62" spans="1:18" x14ac:dyDescent="0.3">
      <c r="A62" s="151" t="s">
        <v>840</v>
      </c>
      <c r="B62" s="85" t="s">
        <v>841</v>
      </c>
      <c r="C62" s="85" t="s">
        <v>842</v>
      </c>
      <c r="D62" s="85" t="s">
        <v>599</v>
      </c>
      <c r="E62" s="152" t="s">
        <v>843</v>
      </c>
      <c r="F62" s="153" t="s">
        <v>601</v>
      </c>
      <c r="N62">
        <v>61</v>
      </c>
      <c r="O62" t="s">
        <v>1670</v>
      </c>
      <c r="P62">
        <v>18450494</v>
      </c>
      <c r="Q62" s="162">
        <v>42186</v>
      </c>
      <c r="R62">
        <v>2.5999999999999999E-3</v>
      </c>
    </row>
    <row r="63" spans="1:18" x14ac:dyDescent="0.3">
      <c r="A63" s="151" t="s">
        <v>844</v>
      </c>
      <c r="B63" s="85" t="s">
        <v>845</v>
      </c>
      <c r="C63" s="85" t="s">
        <v>846</v>
      </c>
      <c r="D63" s="85" t="s">
        <v>599</v>
      </c>
      <c r="E63" s="152" t="s">
        <v>847</v>
      </c>
      <c r="F63" s="153" t="s">
        <v>677</v>
      </c>
      <c r="N63">
        <v>62</v>
      </c>
      <c r="O63" t="s">
        <v>1671</v>
      </c>
      <c r="P63">
        <v>18006407</v>
      </c>
      <c r="Q63" s="162">
        <v>42186</v>
      </c>
      <c r="R63">
        <v>2.5000000000000001E-3</v>
      </c>
    </row>
    <row r="64" spans="1:18" x14ac:dyDescent="0.3">
      <c r="A64" s="151" t="s">
        <v>848</v>
      </c>
      <c r="B64" s="85" t="s">
        <v>849</v>
      </c>
      <c r="C64" s="85" t="s">
        <v>850</v>
      </c>
      <c r="D64" s="85" t="s">
        <v>621</v>
      </c>
      <c r="E64" s="152" t="s">
        <v>851</v>
      </c>
      <c r="F64" s="153" t="s">
        <v>628</v>
      </c>
      <c r="N64">
        <v>63</v>
      </c>
      <c r="O64" t="s">
        <v>1672</v>
      </c>
      <c r="P64">
        <v>17417500</v>
      </c>
      <c r="Q64" s="162">
        <v>42005</v>
      </c>
      <c r="R64">
        <v>2.3999999999999998E-3</v>
      </c>
    </row>
    <row r="65" spans="1:18" x14ac:dyDescent="0.3">
      <c r="A65" s="151" t="s">
        <v>852</v>
      </c>
      <c r="B65" s="85" t="s">
        <v>853</v>
      </c>
      <c r="C65" s="85" t="s">
        <v>854</v>
      </c>
      <c r="D65" s="85" t="s">
        <v>585</v>
      </c>
      <c r="E65" s="152" t="s">
        <v>855</v>
      </c>
      <c r="F65" s="153" t="s">
        <v>587</v>
      </c>
      <c r="N65">
        <v>64</v>
      </c>
      <c r="O65" t="s">
        <v>1673</v>
      </c>
      <c r="P65">
        <v>16892500</v>
      </c>
      <c r="Q65" s="162">
        <v>42069</v>
      </c>
      <c r="R65">
        <v>2.3400000000000001E-3</v>
      </c>
    </row>
    <row r="66" spans="1:18" x14ac:dyDescent="0.3">
      <c r="A66" s="151" t="s">
        <v>856</v>
      </c>
      <c r="B66" s="85" t="s">
        <v>857</v>
      </c>
      <c r="C66" s="85" t="s">
        <v>858</v>
      </c>
      <c r="D66" s="85" t="s">
        <v>599</v>
      </c>
      <c r="E66" s="152" t="s">
        <v>859</v>
      </c>
      <c r="F66" s="153" t="s">
        <v>677</v>
      </c>
      <c r="N66">
        <v>65</v>
      </c>
      <c r="O66" t="s">
        <v>1674</v>
      </c>
      <c r="P66">
        <v>16310431</v>
      </c>
      <c r="Q66" s="162">
        <v>42186</v>
      </c>
      <c r="R66">
        <v>2.3E-3</v>
      </c>
    </row>
    <row r="67" spans="1:18" x14ac:dyDescent="0.3">
      <c r="A67" s="151" t="s">
        <v>860</v>
      </c>
      <c r="B67" s="85" t="s">
        <v>861</v>
      </c>
      <c r="C67" s="85" t="s">
        <v>862</v>
      </c>
      <c r="D67" s="85" t="s">
        <v>599</v>
      </c>
      <c r="E67" s="152" t="s">
        <v>863</v>
      </c>
      <c r="F67" s="153" t="s">
        <v>614</v>
      </c>
      <c r="N67">
        <v>66</v>
      </c>
      <c r="O67" t="s">
        <v>1675</v>
      </c>
      <c r="P67">
        <v>16259000</v>
      </c>
      <c r="Q67" s="162">
        <v>42186</v>
      </c>
      <c r="R67">
        <v>2.2000000000000001E-3</v>
      </c>
    </row>
    <row r="68" spans="1:18" x14ac:dyDescent="0.3">
      <c r="A68" s="151" t="s">
        <v>864</v>
      </c>
      <c r="B68" s="85" t="s">
        <v>865</v>
      </c>
      <c r="C68" s="85" t="s">
        <v>866</v>
      </c>
      <c r="D68" s="85" t="s">
        <v>585</v>
      </c>
      <c r="E68" s="152" t="s">
        <v>863</v>
      </c>
      <c r="F68" s="153" t="s">
        <v>587</v>
      </c>
      <c r="N68">
        <v>67</v>
      </c>
      <c r="O68" t="s">
        <v>1676</v>
      </c>
      <c r="P68">
        <v>15945200</v>
      </c>
      <c r="Q68" s="162">
        <v>42069</v>
      </c>
      <c r="R68">
        <v>2.2000000000000001E-3</v>
      </c>
    </row>
    <row r="69" spans="1:18" x14ac:dyDescent="0.3">
      <c r="A69" s="151" t="s">
        <v>867</v>
      </c>
      <c r="B69" s="85" t="s">
        <v>868</v>
      </c>
      <c r="C69" s="85" t="s">
        <v>869</v>
      </c>
      <c r="D69" s="85" t="s">
        <v>641</v>
      </c>
      <c r="E69" s="152" t="s">
        <v>863</v>
      </c>
      <c r="F69" s="153" t="s">
        <v>601</v>
      </c>
      <c r="N69">
        <v>68</v>
      </c>
      <c r="O69" t="s">
        <v>1677</v>
      </c>
      <c r="P69">
        <v>15806675</v>
      </c>
      <c r="Q69" s="162">
        <v>41821</v>
      </c>
      <c r="R69">
        <v>2.2000000000000001E-3</v>
      </c>
    </row>
    <row r="70" spans="1:18" x14ac:dyDescent="0.3">
      <c r="A70" s="151" t="s">
        <v>870</v>
      </c>
      <c r="B70" s="85" t="s">
        <v>871</v>
      </c>
      <c r="C70" s="85" t="s">
        <v>872</v>
      </c>
      <c r="D70" s="85" t="s">
        <v>599</v>
      </c>
      <c r="E70" s="152" t="s">
        <v>873</v>
      </c>
      <c r="F70" s="153" t="s">
        <v>677</v>
      </c>
      <c r="N70">
        <v>69</v>
      </c>
      <c r="O70" t="s">
        <v>1678</v>
      </c>
      <c r="P70">
        <v>15473905</v>
      </c>
      <c r="Q70" s="162">
        <v>42186</v>
      </c>
      <c r="R70">
        <v>2.0999999999999999E-3</v>
      </c>
    </row>
    <row r="71" spans="1:18" x14ac:dyDescent="0.3">
      <c r="A71" s="151" t="s">
        <v>874</v>
      </c>
      <c r="B71" s="85" t="s">
        <v>875</v>
      </c>
      <c r="C71" s="85" t="s">
        <v>876</v>
      </c>
      <c r="D71" s="85" t="s">
        <v>599</v>
      </c>
      <c r="E71" s="152" t="s">
        <v>873</v>
      </c>
      <c r="F71" s="153" t="s">
        <v>677</v>
      </c>
      <c r="N71">
        <v>70</v>
      </c>
      <c r="O71" t="s">
        <v>1679</v>
      </c>
      <c r="P71">
        <v>15405157</v>
      </c>
      <c r="Q71" s="162">
        <v>42186</v>
      </c>
      <c r="R71">
        <v>2.0999999999999999E-3</v>
      </c>
    </row>
    <row r="72" spans="1:18" x14ac:dyDescent="0.3">
      <c r="A72" s="151" t="s">
        <v>877</v>
      </c>
      <c r="B72" s="85" t="s">
        <v>878</v>
      </c>
      <c r="C72" s="85" t="s">
        <v>879</v>
      </c>
      <c r="D72" s="85" t="s">
        <v>599</v>
      </c>
      <c r="E72" s="152" t="s">
        <v>880</v>
      </c>
      <c r="F72" s="153" t="s">
        <v>614</v>
      </c>
      <c r="N72">
        <v>71</v>
      </c>
      <c r="O72" t="s">
        <v>1680</v>
      </c>
      <c r="P72">
        <v>13606000</v>
      </c>
      <c r="Q72" s="162">
        <v>42186</v>
      </c>
      <c r="R72">
        <v>1.9E-3</v>
      </c>
    </row>
    <row r="73" spans="1:18" x14ac:dyDescent="0.3">
      <c r="A73" s="151" t="s">
        <v>881</v>
      </c>
      <c r="B73" s="85" t="s">
        <v>882</v>
      </c>
      <c r="C73" s="85" t="s">
        <v>883</v>
      </c>
      <c r="D73" s="85" t="s">
        <v>884</v>
      </c>
      <c r="E73" s="152" t="s">
        <v>880</v>
      </c>
      <c r="F73" s="153" t="s">
        <v>885</v>
      </c>
      <c r="N73">
        <v>72</v>
      </c>
      <c r="O73" t="s">
        <v>1681</v>
      </c>
      <c r="P73">
        <v>13508715</v>
      </c>
      <c r="Q73" s="162">
        <v>41597</v>
      </c>
      <c r="R73">
        <v>1.9E-3</v>
      </c>
    </row>
    <row r="74" spans="1:18" x14ac:dyDescent="0.3">
      <c r="A74" s="151" t="s">
        <v>886</v>
      </c>
      <c r="B74" s="85" t="s">
        <v>887</v>
      </c>
      <c r="C74" s="85" t="s">
        <v>888</v>
      </c>
      <c r="D74" s="85" t="s">
        <v>889</v>
      </c>
      <c r="E74" s="152" t="s">
        <v>890</v>
      </c>
      <c r="F74" s="153" t="s">
        <v>891</v>
      </c>
      <c r="N74">
        <v>73</v>
      </c>
      <c r="O74" t="s">
        <v>1682</v>
      </c>
      <c r="P74">
        <v>13061239</v>
      </c>
      <c r="Q74" s="162">
        <v>41138</v>
      </c>
      <c r="R74">
        <v>1.8E-3</v>
      </c>
    </row>
    <row r="75" spans="1:18" x14ac:dyDescent="0.3">
      <c r="A75" s="151" t="s">
        <v>892</v>
      </c>
      <c r="B75" s="85" t="s">
        <v>893</v>
      </c>
      <c r="C75" s="85" t="s">
        <v>894</v>
      </c>
      <c r="D75" s="85" t="s">
        <v>599</v>
      </c>
      <c r="E75" s="152" t="s">
        <v>895</v>
      </c>
      <c r="F75" s="153" t="s">
        <v>677</v>
      </c>
      <c r="N75">
        <v>74</v>
      </c>
      <c r="O75" t="s">
        <v>1683</v>
      </c>
      <c r="P75">
        <v>11892934</v>
      </c>
      <c r="Q75" s="162">
        <v>42186</v>
      </c>
      <c r="R75">
        <v>1.6000000000000001E-3</v>
      </c>
    </row>
    <row r="76" spans="1:18" x14ac:dyDescent="0.3">
      <c r="A76" s="151" t="s">
        <v>896</v>
      </c>
      <c r="B76" s="85" t="s">
        <v>897</v>
      </c>
      <c r="C76" s="85" t="s">
        <v>898</v>
      </c>
      <c r="D76" s="85" t="s">
        <v>599</v>
      </c>
      <c r="E76" s="152" t="s">
        <v>895</v>
      </c>
      <c r="F76" s="153" t="s">
        <v>633</v>
      </c>
      <c r="N76">
        <v>75</v>
      </c>
      <c r="O76" t="s">
        <v>1684</v>
      </c>
      <c r="P76">
        <v>11410651</v>
      </c>
      <c r="Q76" s="162">
        <v>42186</v>
      </c>
      <c r="R76">
        <v>1.6000000000000001E-3</v>
      </c>
    </row>
    <row r="77" spans="1:18" x14ac:dyDescent="0.3">
      <c r="A77" s="151" t="s">
        <v>899</v>
      </c>
      <c r="B77" s="85" t="s">
        <v>900</v>
      </c>
      <c r="C77" s="85" t="s">
        <v>901</v>
      </c>
      <c r="D77" s="85" t="s">
        <v>621</v>
      </c>
      <c r="E77" s="152" t="s">
        <v>895</v>
      </c>
      <c r="F77" s="153" t="s">
        <v>628</v>
      </c>
      <c r="N77">
        <v>76</v>
      </c>
      <c r="O77" t="s">
        <v>1685</v>
      </c>
      <c r="P77">
        <v>11237160</v>
      </c>
      <c r="Q77" s="162">
        <v>42005</v>
      </c>
      <c r="R77">
        <v>1.6000000000000001E-3</v>
      </c>
    </row>
    <row r="78" spans="1:18" x14ac:dyDescent="0.3">
      <c r="A78" s="151" t="s">
        <v>902</v>
      </c>
      <c r="B78" s="85" t="s">
        <v>903</v>
      </c>
      <c r="C78" s="85" t="s">
        <v>904</v>
      </c>
      <c r="D78" s="85" t="s">
        <v>905</v>
      </c>
      <c r="E78" s="152" t="s">
        <v>895</v>
      </c>
      <c r="F78" s="153" t="s">
        <v>643</v>
      </c>
      <c r="N78">
        <v>77</v>
      </c>
      <c r="O78" t="s">
        <v>1686</v>
      </c>
      <c r="P78">
        <v>11210064</v>
      </c>
      <c r="Q78" s="162">
        <v>41639</v>
      </c>
      <c r="R78">
        <v>1.6000000000000001E-3</v>
      </c>
    </row>
    <row r="79" spans="1:18" x14ac:dyDescent="0.3">
      <c r="A79" s="151" t="s">
        <v>906</v>
      </c>
      <c r="B79" s="85" t="s">
        <v>907</v>
      </c>
      <c r="C79" s="85" t="s">
        <v>908</v>
      </c>
      <c r="D79" s="85" t="s">
        <v>599</v>
      </c>
      <c r="E79" s="152" t="s">
        <v>909</v>
      </c>
      <c r="F79" s="153" t="s">
        <v>614</v>
      </c>
      <c r="N79">
        <v>78</v>
      </c>
      <c r="O79" t="s">
        <v>1687</v>
      </c>
      <c r="P79">
        <v>11123000</v>
      </c>
      <c r="Q79" s="162">
        <v>42186</v>
      </c>
      <c r="R79">
        <v>1.5E-3</v>
      </c>
    </row>
    <row r="80" spans="1:18" x14ac:dyDescent="0.3">
      <c r="A80" s="151" t="s">
        <v>910</v>
      </c>
      <c r="B80" s="85" t="s">
        <v>911</v>
      </c>
      <c r="C80" s="85" t="s">
        <v>912</v>
      </c>
      <c r="D80" s="85" t="s">
        <v>641</v>
      </c>
      <c r="E80" s="152" t="s">
        <v>909</v>
      </c>
      <c r="F80" s="153" t="s">
        <v>643</v>
      </c>
      <c r="N80">
        <v>79</v>
      </c>
      <c r="O80" t="s">
        <v>1688</v>
      </c>
      <c r="P80">
        <v>10996891</v>
      </c>
      <c r="Q80" s="162">
        <v>41821</v>
      </c>
      <c r="R80">
        <v>1.5E-3</v>
      </c>
    </row>
    <row r="81" spans="1:18" x14ac:dyDescent="0.3">
      <c r="A81" s="151" t="s">
        <v>913</v>
      </c>
      <c r="B81" s="85" t="s">
        <v>914</v>
      </c>
      <c r="C81" s="85" t="s">
        <v>915</v>
      </c>
      <c r="D81" s="85" t="s">
        <v>774</v>
      </c>
      <c r="E81" s="152" t="s">
        <v>909</v>
      </c>
      <c r="F81" s="153" t="s">
        <v>601</v>
      </c>
      <c r="N81">
        <v>80</v>
      </c>
      <c r="O81" t="s">
        <v>1689</v>
      </c>
      <c r="P81">
        <v>10992589</v>
      </c>
      <c r="Q81" s="162">
        <v>41640</v>
      </c>
      <c r="R81">
        <v>1.5E-3</v>
      </c>
    </row>
    <row r="82" spans="1:18" x14ac:dyDescent="0.3">
      <c r="A82" s="151" t="s">
        <v>916</v>
      </c>
      <c r="B82" s="85" t="s">
        <v>917</v>
      </c>
      <c r="C82" s="85" t="s">
        <v>918</v>
      </c>
      <c r="D82" s="85" t="s">
        <v>919</v>
      </c>
      <c r="E82" s="152" t="s">
        <v>909</v>
      </c>
      <c r="F82" s="153" t="s">
        <v>697</v>
      </c>
      <c r="N82">
        <v>81</v>
      </c>
      <c r="O82" t="s">
        <v>1690</v>
      </c>
      <c r="P82">
        <v>10982754</v>
      </c>
      <c r="Q82" s="162">
        <v>41752</v>
      </c>
      <c r="R82">
        <v>1.5E-3</v>
      </c>
    </row>
    <row r="83" spans="1:18" x14ac:dyDescent="0.3">
      <c r="A83" s="151" t="s">
        <v>920</v>
      </c>
      <c r="B83" s="85" t="s">
        <v>921</v>
      </c>
      <c r="C83" s="85" t="s">
        <v>922</v>
      </c>
      <c r="D83" s="85" t="s">
        <v>599</v>
      </c>
      <c r="E83" s="152" t="s">
        <v>909</v>
      </c>
      <c r="F83" s="153" t="s">
        <v>633</v>
      </c>
      <c r="N83">
        <v>82</v>
      </c>
      <c r="O83" t="s">
        <v>1691</v>
      </c>
      <c r="P83">
        <v>10911819</v>
      </c>
      <c r="Q83" s="162">
        <v>42186</v>
      </c>
      <c r="R83">
        <v>1.5E-3</v>
      </c>
    </row>
    <row r="84" spans="1:18" x14ac:dyDescent="0.3">
      <c r="A84" s="151" t="s">
        <v>923</v>
      </c>
      <c r="B84" s="85" t="s">
        <v>924</v>
      </c>
      <c r="C84" s="85" t="s">
        <v>925</v>
      </c>
      <c r="D84" s="85" t="s">
        <v>926</v>
      </c>
      <c r="E84" s="152" t="s">
        <v>909</v>
      </c>
      <c r="F84" s="153" t="s">
        <v>697</v>
      </c>
      <c r="N84">
        <v>83</v>
      </c>
      <c r="O84" t="s">
        <v>1692</v>
      </c>
      <c r="P84">
        <v>10628972</v>
      </c>
      <c r="Q84" s="162">
        <v>41731</v>
      </c>
      <c r="R84">
        <v>1.5E-3</v>
      </c>
    </row>
    <row r="85" spans="1:18" x14ac:dyDescent="0.3">
      <c r="A85" s="151" t="s">
        <v>927</v>
      </c>
      <c r="B85" s="85" t="s">
        <v>928</v>
      </c>
      <c r="C85" s="85" t="s">
        <v>929</v>
      </c>
      <c r="D85" s="85" t="s">
        <v>686</v>
      </c>
      <c r="E85" s="152" t="s">
        <v>909</v>
      </c>
      <c r="F85" s="153" t="s">
        <v>930</v>
      </c>
      <c r="N85">
        <v>84</v>
      </c>
      <c r="O85" t="s">
        <v>1693</v>
      </c>
      <c r="P85">
        <v>10528477</v>
      </c>
      <c r="Q85" s="162">
        <v>41912</v>
      </c>
      <c r="R85">
        <v>1.5E-3</v>
      </c>
    </row>
    <row r="86" spans="1:18" x14ac:dyDescent="0.3">
      <c r="A86" s="151" t="s">
        <v>931</v>
      </c>
      <c r="B86" s="85" t="s">
        <v>932</v>
      </c>
      <c r="C86" s="85" t="s">
        <v>933</v>
      </c>
      <c r="D86" s="85" t="s">
        <v>905</v>
      </c>
      <c r="E86" s="152" t="s">
        <v>909</v>
      </c>
      <c r="F86" s="153" t="s">
        <v>643</v>
      </c>
      <c r="N86">
        <v>85</v>
      </c>
      <c r="O86" t="s">
        <v>1694</v>
      </c>
      <c r="P86">
        <v>10477800</v>
      </c>
      <c r="Q86" s="162">
        <v>41639</v>
      </c>
      <c r="R86">
        <v>1.5E-3</v>
      </c>
    </row>
    <row r="87" spans="1:18" x14ac:dyDescent="0.3">
      <c r="A87" s="151" t="s">
        <v>934</v>
      </c>
      <c r="B87" s="85" t="s">
        <v>935</v>
      </c>
      <c r="C87" s="85" t="s">
        <v>936</v>
      </c>
      <c r="D87" s="85" t="s">
        <v>641</v>
      </c>
      <c r="E87" s="152" t="s">
        <v>937</v>
      </c>
      <c r="F87" s="153" t="s">
        <v>601</v>
      </c>
      <c r="N87">
        <v>86</v>
      </c>
      <c r="O87" t="s">
        <v>1695</v>
      </c>
      <c r="P87">
        <v>10378267</v>
      </c>
      <c r="Q87" s="162">
        <v>41821</v>
      </c>
      <c r="R87">
        <v>1.4E-3</v>
      </c>
    </row>
    <row r="88" spans="1:18" x14ac:dyDescent="0.3">
      <c r="A88" s="151" t="s">
        <v>938</v>
      </c>
      <c r="B88" s="85" t="s">
        <v>939</v>
      </c>
      <c r="C88" s="85" t="s">
        <v>940</v>
      </c>
      <c r="D88" s="85" t="s">
        <v>599</v>
      </c>
      <c r="E88" s="152" t="s">
        <v>937</v>
      </c>
      <c r="F88" s="153" t="s">
        <v>633</v>
      </c>
      <c r="N88">
        <v>87</v>
      </c>
      <c r="O88" t="s">
        <v>1696</v>
      </c>
      <c r="P88">
        <v>10315244</v>
      </c>
      <c r="Q88" s="162">
        <v>42186</v>
      </c>
      <c r="R88">
        <v>1.4E-3</v>
      </c>
    </row>
    <row r="89" spans="1:18" x14ac:dyDescent="0.3">
      <c r="A89" s="151" t="s">
        <v>941</v>
      </c>
      <c r="B89" s="85" t="s">
        <v>942</v>
      </c>
      <c r="C89" s="85" t="s">
        <v>943</v>
      </c>
      <c r="D89" s="85" t="s">
        <v>663</v>
      </c>
      <c r="E89" s="152" t="s">
        <v>937</v>
      </c>
      <c r="F89" s="153" t="s">
        <v>643</v>
      </c>
      <c r="N89">
        <v>88</v>
      </c>
      <c r="O89" t="s">
        <v>1697</v>
      </c>
      <c r="P89">
        <v>9849000</v>
      </c>
      <c r="Q89" s="162">
        <v>42004</v>
      </c>
      <c r="R89">
        <v>1.4E-3</v>
      </c>
    </row>
    <row r="90" spans="1:18" x14ac:dyDescent="0.3">
      <c r="A90" s="151" t="s">
        <v>944</v>
      </c>
      <c r="B90" s="85" t="s">
        <v>945</v>
      </c>
      <c r="C90" s="85" t="s">
        <v>946</v>
      </c>
      <c r="D90" s="85" t="s">
        <v>599</v>
      </c>
      <c r="E90" s="152" t="s">
        <v>937</v>
      </c>
      <c r="F90" s="153" t="s">
        <v>677</v>
      </c>
      <c r="N90">
        <v>89</v>
      </c>
      <c r="O90" t="s">
        <v>1698</v>
      </c>
      <c r="P90">
        <v>9823827</v>
      </c>
      <c r="Q90" s="162">
        <v>42186</v>
      </c>
      <c r="R90">
        <v>1.4E-3</v>
      </c>
    </row>
    <row r="91" spans="1:18" x14ac:dyDescent="0.3">
      <c r="A91" s="151" t="s">
        <v>947</v>
      </c>
      <c r="B91" s="85" t="s">
        <v>948</v>
      </c>
      <c r="C91" s="85" t="s">
        <v>949</v>
      </c>
      <c r="D91" s="85" t="s">
        <v>810</v>
      </c>
      <c r="E91" s="152" t="s">
        <v>950</v>
      </c>
      <c r="F91" s="153" t="s">
        <v>628</v>
      </c>
      <c r="N91">
        <v>90</v>
      </c>
      <c r="O91" t="s">
        <v>1699</v>
      </c>
      <c r="P91">
        <v>9753627</v>
      </c>
      <c r="Q91" s="162">
        <v>42035</v>
      </c>
      <c r="R91">
        <v>1.2999999999999999E-3</v>
      </c>
    </row>
    <row r="92" spans="1:18" x14ac:dyDescent="0.3">
      <c r="A92" s="151" t="s">
        <v>951</v>
      </c>
      <c r="B92" s="85" t="s">
        <v>952</v>
      </c>
      <c r="C92" s="85" t="s">
        <v>953</v>
      </c>
      <c r="D92" s="85" t="s">
        <v>621</v>
      </c>
      <c r="E92" s="152" t="s">
        <v>950</v>
      </c>
      <c r="F92" s="153" t="s">
        <v>601</v>
      </c>
      <c r="N92">
        <v>91</v>
      </c>
      <c r="O92" t="s">
        <v>1700</v>
      </c>
      <c r="P92">
        <v>9593000</v>
      </c>
      <c r="Q92" s="162">
        <v>42005</v>
      </c>
      <c r="R92">
        <v>1.2999999999999999E-3</v>
      </c>
    </row>
    <row r="93" spans="1:18" x14ac:dyDescent="0.3">
      <c r="A93" s="151" t="s">
        <v>954</v>
      </c>
      <c r="B93" s="85" t="s">
        <v>955</v>
      </c>
      <c r="C93" s="85" t="s">
        <v>956</v>
      </c>
      <c r="D93" s="85" t="s">
        <v>599</v>
      </c>
      <c r="E93" s="152" t="s">
        <v>950</v>
      </c>
      <c r="F93" s="153" t="s">
        <v>614</v>
      </c>
      <c r="N93">
        <v>92</v>
      </c>
      <c r="O93" t="s">
        <v>1701</v>
      </c>
      <c r="P93">
        <v>9577000</v>
      </c>
      <c r="Q93" s="162">
        <v>42186</v>
      </c>
      <c r="R93">
        <v>1.2999999999999999E-3</v>
      </c>
    </row>
    <row r="94" spans="1:18" x14ac:dyDescent="0.3">
      <c r="A94" s="151" t="s">
        <v>957</v>
      </c>
      <c r="B94" s="85" t="s">
        <v>958</v>
      </c>
      <c r="C94" s="85" t="s">
        <v>959</v>
      </c>
      <c r="D94" s="85" t="s">
        <v>621</v>
      </c>
      <c r="E94" s="152" t="s">
        <v>950</v>
      </c>
      <c r="F94" s="153" t="s">
        <v>960</v>
      </c>
      <c r="N94">
        <v>93</v>
      </c>
      <c r="O94" t="s">
        <v>1702</v>
      </c>
      <c r="P94">
        <v>9481000</v>
      </c>
      <c r="Q94" s="162">
        <v>42005</v>
      </c>
      <c r="R94">
        <v>1.2999999999999999E-3</v>
      </c>
    </row>
    <row r="95" spans="1:18" x14ac:dyDescent="0.3">
      <c r="A95" s="151" t="s">
        <v>961</v>
      </c>
      <c r="B95" s="85" t="s">
        <v>962</v>
      </c>
      <c r="C95" s="85" t="s">
        <v>963</v>
      </c>
      <c r="D95" s="85" t="s">
        <v>641</v>
      </c>
      <c r="E95" s="152" t="s">
        <v>964</v>
      </c>
      <c r="F95" s="153" t="s">
        <v>643</v>
      </c>
      <c r="N95">
        <v>94</v>
      </c>
      <c r="O95" t="s">
        <v>1703</v>
      </c>
      <c r="P95">
        <v>8725111</v>
      </c>
      <c r="Q95" s="162">
        <v>41821</v>
      </c>
      <c r="R95">
        <v>1.1999999999999999E-3</v>
      </c>
    </row>
    <row r="96" spans="1:18" x14ac:dyDescent="0.3">
      <c r="A96" s="151" t="s">
        <v>965</v>
      </c>
      <c r="B96" s="85" t="s">
        <v>966</v>
      </c>
      <c r="C96" s="85" t="s">
        <v>967</v>
      </c>
      <c r="D96" s="85" t="s">
        <v>621</v>
      </c>
      <c r="E96" s="152" t="s">
        <v>964</v>
      </c>
      <c r="F96" s="153" t="s">
        <v>968</v>
      </c>
      <c r="N96">
        <v>95</v>
      </c>
      <c r="O96" t="s">
        <v>1704</v>
      </c>
      <c r="P96">
        <v>8579747</v>
      </c>
      <c r="Q96" s="162">
        <v>42005</v>
      </c>
      <c r="R96">
        <v>1.1999999999999999E-3</v>
      </c>
    </row>
    <row r="97" spans="1:18" x14ac:dyDescent="0.3">
      <c r="A97" s="151" t="s">
        <v>969</v>
      </c>
      <c r="B97" s="85" t="s">
        <v>970</v>
      </c>
      <c r="C97" s="85" t="s">
        <v>971</v>
      </c>
      <c r="D97" s="85" t="s">
        <v>621</v>
      </c>
      <c r="E97" s="152" t="s">
        <v>964</v>
      </c>
      <c r="F97" s="153" t="s">
        <v>601</v>
      </c>
      <c r="N97">
        <v>96</v>
      </c>
      <c r="O97" t="s">
        <v>1705</v>
      </c>
      <c r="P97">
        <v>8354000</v>
      </c>
      <c r="Q97" s="162">
        <v>42005</v>
      </c>
      <c r="R97">
        <v>1.1999999999999999E-3</v>
      </c>
    </row>
    <row r="98" spans="1:18" x14ac:dyDescent="0.3">
      <c r="A98" s="151" t="s">
        <v>972</v>
      </c>
      <c r="B98" s="85" t="s">
        <v>973</v>
      </c>
      <c r="C98" s="85" t="s">
        <v>974</v>
      </c>
      <c r="D98" s="85" t="s">
        <v>810</v>
      </c>
      <c r="E98" s="152" t="s">
        <v>975</v>
      </c>
      <c r="F98" s="153" t="s">
        <v>976</v>
      </c>
      <c r="N98">
        <v>97</v>
      </c>
      <c r="O98" t="s">
        <v>1706</v>
      </c>
      <c r="P98">
        <v>8309400</v>
      </c>
      <c r="Q98" s="162">
        <v>42035</v>
      </c>
      <c r="R98">
        <v>1.1000000000000001E-3</v>
      </c>
    </row>
    <row r="99" spans="1:18" x14ac:dyDescent="0.3">
      <c r="A99" s="151" t="s">
        <v>977</v>
      </c>
      <c r="B99" s="85" t="s">
        <v>978</v>
      </c>
      <c r="C99" s="85" t="s">
        <v>979</v>
      </c>
      <c r="D99" s="85" t="s">
        <v>686</v>
      </c>
      <c r="E99" s="152" t="s">
        <v>975</v>
      </c>
      <c r="F99" s="153" t="s">
        <v>968</v>
      </c>
      <c r="N99">
        <v>98</v>
      </c>
      <c r="O99" t="s">
        <v>1707</v>
      </c>
      <c r="P99">
        <v>8211700</v>
      </c>
      <c r="Q99" s="162">
        <v>41912</v>
      </c>
      <c r="R99">
        <v>1.1000000000000001E-3</v>
      </c>
    </row>
    <row r="100" spans="1:18" x14ac:dyDescent="0.3">
      <c r="A100" s="151" t="s">
        <v>980</v>
      </c>
      <c r="B100" s="85" t="s">
        <v>981</v>
      </c>
      <c r="C100" s="85" t="s">
        <v>982</v>
      </c>
      <c r="D100" s="85" t="s">
        <v>681</v>
      </c>
      <c r="E100" s="152" t="s">
        <v>983</v>
      </c>
      <c r="F100" s="153" t="s">
        <v>643</v>
      </c>
      <c r="N100">
        <v>99</v>
      </c>
      <c r="O100" t="s">
        <v>1708</v>
      </c>
      <c r="P100">
        <v>7398500</v>
      </c>
      <c r="Q100" s="162">
        <v>41456</v>
      </c>
      <c r="R100">
        <v>1.0200000000000001E-3</v>
      </c>
    </row>
    <row r="101" spans="1:18" x14ac:dyDescent="0.3">
      <c r="A101" s="151" t="s">
        <v>984</v>
      </c>
      <c r="B101" s="85" t="s">
        <v>985</v>
      </c>
      <c r="C101" s="85" t="s">
        <v>986</v>
      </c>
      <c r="D101" s="85" t="s">
        <v>663</v>
      </c>
      <c r="E101" s="152" t="s">
        <v>987</v>
      </c>
      <c r="F101" s="153" t="s">
        <v>601</v>
      </c>
      <c r="N101">
        <v>100</v>
      </c>
      <c r="O101" t="s">
        <v>1709</v>
      </c>
      <c r="P101">
        <v>7264100</v>
      </c>
      <c r="Q101" s="162">
        <v>42004</v>
      </c>
      <c r="R101">
        <v>1E-3</v>
      </c>
    </row>
    <row r="102" spans="1:18" x14ac:dyDescent="0.3">
      <c r="A102" s="151" t="s">
        <v>988</v>
      </c>
      <c r="B102" s="85" t="s">
        <v>989</v>
      </c>
      <c r="C102" s="85" t="s">
        <v>990</v>
      </c>
      <c r="D102" s="85" t="s">
        <v>905</v>
      </c>
      <c r="E102" s="152" t="s">
        <v>987</v>
      </c>
      <c r="F102" s="153" t="s">
        <v>601</v>
      </c>
      <c r="N102">
        <v>101</v>
      </c>
      <c r="O102" t="s">
        <v>1710</v>
      </c>
      <c r="P102">
        <v>7245677</v>
      </c>
      <c r="Q102" s="162">
        <v>41639</v>
      </c>
      <c r="R102">
        <v>1E-3</v>
      </c>
    </row>
    <row r="103" spans="1:18" x14ac:dyDescent="0.3">
      <c r="A103" s="151" t="s">
        <v>991</v>
      </c>
      <c r="B103" s="85" t="s">
        <v>992</v>
      </c>
      <c r="C103" s="85" t="s">
        <v>993</v>
      </c>
      <c r="D103" s="85" t="s">
        <v>599</v>
      </c>
      <c r="E103" s="152" t="s">
        <v>994</v>
      </c>
      <c r="F103" s="153" t="s">
        <v>614</v>
      </c>
      <c r="N103">
        <v>102</v>
      </c>
      <c r="O103" t="s">
        <v>1711</v>
      </c>
      <c r="P103">
        <v>7171000</v>
      </c>
      <c r="Q103" s="162">
        <v>42186</v>
      </c>
      <c r="R103">
        <v>9.8999999999999999E-4</v>
      </c>
    </row>
    <row r="104" spans="1:18" x14ac:dyDescent="0.3">
      <c r="A104" s="151" t="s">
        <v>995</v>
      </c>
      <c r="B104" s="85" t="s">
        <v>996</v>
      </c>
      <c r="C104" s="85" t="s">
        <v>997</v>
      </c>
      <c r="D104" s="85" t="s">
        <v>774</v>
      </c>
      <c r="E104" s="152" t="s">
        <v>994</v>
      </c>
      <c r="F104" s="153" t="s">
        <v>643</v>
      </c>
      <c r="N104">
        <v>103</v>
      </c>
      <c r="O104" t="s">
        <v>1712</v>
      </c>
      <c r="P104">
        <v>7146759</v>
      </c>
      <c r="Q104" s="162">
        <v>41640</v>
      </c>
      <c r="R104">
        <v>9.8999999999999999E-4</v>
      </c>
    </row>
    <row r="105" spans="1:18" x14ac:dyDescent="0.3">
      <c r="A105" s="151" t="s">
        <v>998</v>
      </c>
      <c r="B105" s="85" t="s">
        <v>999</v>
      </c>
      <c r="C105" s="85" t="s">
        <v>1000</v>
      </c>
      <c r="D105" s="85" t="s">
        <v>1001</v>
      </c>
      <c r="E105" s="152" t="s">
        <v>1002</v>
      </c>
      <c r="F105" s="153" t="s">
        <v>601</v>
      </c>
      <c r="N105">
        <v>104</v>
      </c>
      <c r="O105" t="s">
        <v>1713</v>
      </c>
      <c r="P105">
        <v>7003406</v>
      </c>
      <c r="Q105" s="162">
        <v>42005</v>
      </c>
      <c r="R105">
        <v>9.7000000000000005E-4</v>
      </c>
    </row>
    <row r="106" spans="1:18" x14ac:dyDescent="0.3">
      <c r="A106" s="151" t="s">
        <v>1003</v>
      </c>
      <c r="B106" s="85" t="s">
        <v>1004</v>
      </c>
      <c r="C106" s="85" t="s">
        <v>1005</v>
      </c>
      <c r="D106" s="85" t="s">
        <v>599</v>
      </c>
      <c r="E106" s="152" t="s">
        <v>1006</v>
      </c>
      <c r="F106" s="153" t="s">
        <v>793</v>
      </c>
      <c r="N106">
        <v>105</v>
      </c>
      <c r="O106" t="s">
        <v>1714</v>
      </c>
      <c r="P106">
        <v>6802000</v>
      </c>
      <c r="Q106" s="162">
        <v>42186</v>
      </c>
      <c r="R106">
        <v>9.3999999999999997E-4</v>
      </c>
    </row>
    <row r="107" spans="1:18" x14ac:dyDescent="0.3">
      <c r="A107" s="151" t="s">
        <v>1007</v>
      </c>
      <c r="B107" s="85" t="s">
        <v>1008</v>
      </c>
      <c r="C107" s="85" t="s">
        <v>1009</v>
      </c>
      <c r="D107" s="85" t="s">
        <v>599</v>
      </c>
      <c r="E107" s="152" t="s">
        <v>1010</v>
      </c>
      <c r="F107" s="153" t="s">
        <v>614</v>
      </c>
      <c r="N107">
        <v>106</v>
      </c>
      <c r="O107" t="s">
        <v>1715</v>
      </c>
      <c r="P107">
        <v>6738000</v>
      </c>
      <c r="Q107" s="162">
        <v>42186</v>
      </c>
      <c r="R107">
        <v>9.3000000000000005E-4</v>
      </c>
    </row>
    <row r="108" spans="1:18" x14ac:dyDescent="0.3">
      <c r="A108" s="151" t="s">
        <v>1011</v>
      </c>
      <c r="B108" s="85" t="s">
        <v>1012</v>
      </c>
      <c r="C108" s="85" t="s">
        <v>1013</v>
      </c>
      <c r="D108" s="85" t="s">
        <v>585</v>
      </c>
      <c r="E108" s="152" t="s">
        <v>1014</v>
      </c>
      <c r="F108" s="153" t="s">
        <v>587</v>
      </c>
      <c r="N108">
        <v>107</v>
      </c>
      <c r="O108" t="s">
        <v>1716</v>
      </c>
      <c r="P108">
        <v>6698310</v>
      </c>
      <c r="Q108" s="162">
        <v>42069</v>
      </c>
      <c r="R108">
        <v>9.2699999999999998E-4</v>
      </c>
    </row>
    <row r="109" spans="1:18" x14ac:dyDescent="0.3">
      <c r="A109" s="151" t="s">
        <v>1015</v>
      </c>
      <c r="B109" s="85" t="s">
        <v>1016</v>
      </c>
      <c r="C109" s="85" t="s">
        <v>1017</v>
      </c>
      <c r="D109" s="85" t="s">
        <v>1018</v>
      </c>
      <c r="E109" s="152" t="s">
        <v>1019</v>
      </c>
      <c r="F109" s="153" t="s">
        <v>601</v>
      </c>
      <c r="N109">
        <v>108</v>
      </c>
      <c r="O109" t="s">
        <v>1717</v>
      </c>
      <c r="P109">
        <v>6401240</v>
      </c>
      <c r="Q109" s="162">
        <v>41640</v>
      </c>
      <c r="R109">
        <v>8.8999999999999995E-4</v>
      </c>
    </row>
    <row r="110" spans="1:18" x14ac:dyDescent="0.3">
      <c r="A110" s="151" t="s">
        <v>1020</v>
      </c>
      <c r="B110" s="85" t="s">
        <v>1021</v>
      </c>
      <c r="C110" s="85" t="s">
        <v>1022</v>
      </c>
      <c r="D110" s="85" t="s">
        <v>599</v>
      </c>
      <c r="E110" s="152" t="s">
        <v>1023</v>
      </c>
      <c r="F110" s="153" t="s">
        <v>614</v>
      </c>
      <c r="N110">
        <v>109</v>
      </c>
      <c r="O110" t="s">
        <v>1718</v>
      </c>
      <c r="P110">
        <v>6319000</v>
      </c>
      <c r="Q110" s="162">
        <v>42186</v>
      </c>
      <c r="R110">
        <v>8.7000000000000001E-4</v>
      </c>
    </row>
    <row r="111" spans="1:18" x14ac:dyDescent="0.3">
      <c r="A111" s="151" t="s">
        <v>1024</v>
      </c>
      <c r="B111" s="85" t="s">
        <v>1025</v>
      </c>
      <c r="C111" s="85" t="s">
        <v>1026</v>
      </c>
      <c r="D111" s="85" t="s">
        <v>599</v>
      </c>
      <c r="E111" s="152" t="s">
        <v>1023</v>
      </c>
      <c r="F111" s="153" t="s">
        <v>614</v>
      </c>
      <c r="N111">
        <v>110</v>
      </c>
      <c r="O111" t="s">
        <v>1719</v>
      </c>
      <c r="P111">
        <v>6317000</v>
      </c>
      <c r="Q111" s="162">
        <v>42186</v>
      </c>
      <c r="R111">
        <v>8.7000000000000001E-4</v>
      </c>
    </row>
    <row r="112" spans="1:18" x14ac:dyDescent="0.3">
      <c r="A112" s="151" t="s">
        <v>1027</v>
      </c>
      <c r="B112" s="85" t="s">
        <v>1028</v>
      </c>
      <c r="C112" s="85" t="s">
        <v>1029</v>
      </c>
      <c r="D112" s="85" t="s">
        <v>1030</v>
      </c>
      <c r="E112" s="152" t="s">
        <v>1031</v>
      </c>
      <c r="F112" s="153" t="s">
        <v>601</v>
      </c>
      <c r="N112">
        <v>111</v>
      </c>
      <c r="O112" t="s">
        <v>1720</v>
      </c>
      <c r="P112">
        <v>6134270</v>
      </c>
      <c r="Q112" s="162">
        <v>41275</v>
      </c>
      <c r="R112">
        <v>8.4999999999999995E-4</v>
      </c>
    </row>
    <row r="113" spans="1:18" x14ac:dyDescent="0.3">
      <c r="A113" s="151" t="s">
        <v>1032</v>
      </c>
      <c r="B113" s="85" t="s">
        <v>1033</v>
      </c>
      <c r="C113" s="85" t="s">
        <v>1034</v>
      </c>
      <c r="D113" s="85" t="s">
        <v>621</v>
      </c>
      <c r="E113" s="152" t="s">
        <v>1035</v>
      </c>
      <c r="F113" s="153" t="s">
        <v>601</v>
      </c>
      <c r="N113">
        <v>112</v>
      </c>
      <c r="O113" t="s">
        <v>1721</v>
      </c>
      <c r="P113">
        <v>5895100</v>
      </c>
      <c r="Q113" s="162">
        <v>42005</v>
      </c>
      <c r="R113">
        <v>8.1999999999999998E-4</v>
      </c>
    </row>
    <row r="114" spans="1:18" x14ac:dyDescent="0.3">
      <c r="A114" s="151" t="s">
        <v>1036</v>
      </c>
      <c r="B114" s="85" t="s">
        <v>1037</v>
      </c>
      <c r="C114" s="85" t="s">
        <v>1038</v>
      </c>
      <c r="D114" s="85" t="s">
        <v>621</v>
      </c>
      <c r="E114" s="152" t="s">
        <v>1039</v>
      </c>
      <c r="F114" s="153" t="s">
        <v>960</v>
      </c>
      <c r="N114">
        <v>113</v>
      </c>
      <c r="O114" t="s">
        <v>1722</v>
      </c>
      <c r="P114">
        <v>5659715</v>
      </c>
      <c r="Q114" s="162">
        <v>42005</v>
      </c>
      <c r="R114">
        <v>7.7999999999999999E-4</v>
      </c>
    </row>
    <row r="115" spans="1:18" x14ac:dyDescent="0.3">
      <c r="A115" s="151" t="s">
        <v>1040</v>
      </c>
      <c r="B115" s="85" t="s">
        <v>1041</v>
      </c>
      <c r="C115" s="85" t="s">
        <v>1042</v>
      </c>
      <c r="D115" s="85" t="s">
        <v>626</v>
      </c>
      <c r="E115" s="152" t="s">
        <v>1043</v>
      </c>
      <c r="F115" s="153" t="s">
        <v>587</v>
      </c>
      <c r="N115">
        <v>114</v>
      </c>
      <c r="O115" t="s">
        <v>1723</v>
      </c>
      <c r="P115">
        <v>5475526</v>
      </c>
      <c r="Q115" s="162">
        <v>42036</v>
      </c>
      <c r="R115">
        <v>7.6000000000000004E-4</v>
      </c>
    </row>
    <row r="116" spans="1:18" x14ac:dyDescent="0.3">
      <c r="A116" s="151" t="s">
        <v>1044</v>
      </c>
      <c r="B116" s="85" t="s">
        <v>1045</v>
      </c>
      <c r="C116" s="85" t="s">
        <v>1046</v>
      </c>
      <c r="D116" s="85" t="s">
        <v>641</v>
      </c>
      <c r="E116" s="152" t="s">
        <v>1043</v>
      </c>
      <c r="F116" s="153" t="s">
        <v>601</v>
      </c>
      <c r="N116">
        <v>115</v>
      </c>
      <c r="O116" t="s">
        <v>1724</v>
      </c>
      <c r="P116">
        <v>5469700</v>
      </c>
      <c r="Q116" s="162">
        <v>41821</v>
      </c>
      <c r="R116">
        <v>7.6000000000000004E-4</v>
      </c>
    </row>
    <row r="117" spans="1:18" x14ac:dyDescent="0.3">
      <c r="A117" s="151" t="s">
        <v>1047</v>
      </c>
      <c r="B117" s="85" t="s">
        <v>1048</v>
      </c>
      <c r="C117" s="85" t="s">
        <v>1049</v>
      </c>
      <c r="D117" s="85" t="s">
        <v>686</v>
      </c>
      <c r="E117" s="152" t="s">
        <v>1050</v>
      </c>
      <c r="F117" s="153" t="s">
        <v>601</v>
      </c>
      <c r="N117">
        <v>116</v>
      </c>
      <c r="O117" t="s">
        <v>1725</v>
      </c>
      <c r="P117">
        <v>5421034</v>
      </c>
      <c r="Q117" s="162">
        <v>41912</v>
      </c>
      <c r="R117">
        <v>7.5000000000000002E-4</v>
      </c>
    </row>
    <row r="118" spans="1:18" x14ac:dyDescent="0.3">
      <c r="A118" s="151" t="s">
        <v>1051</v>
      </c>
      <c r="B118" s="85" t="s">
        <v>499</v>
      </c>
      <c r="C118" s="85" t="s">
        <v>1052</v>
      </c>
      <c r="D118" s="85" t="s">
        <v>621</v>
      </c>
      <c r="E118" s="152" t="s">
        <v>1053</v>
      </c>
      <c r="F118" s="153" t="s">
        <v>960</v>
      </c>
      <c r="N118">
        <v>117</v>
      </c>
      <c r="O118" t="s">
        <v>1726</v>
      </c>
      <c r="P118">
        <v>5165802</v>
      </c>
      <c r="Q118" s="162">
        <v>42005</v>
      </c>
      <c r="R118">
        <v>7.1000000000000002E-4</v>
      </c>
    </row>
    <row r="119" spans="1:18" x14ac:dyDescent="0.3">
      <c r="A119" s="151" t="s">
        <v>1054</v>
      </c>
      <c r="B119" s="85" t="s">
        <v>1055</v>
      </c>
      <c r="C119" s="85" t="s">
        <v>1056</v>
      </c>
      <c r="D119" s="85" t="s">
        <v>599</v>
      </c>
      <c r="E119" s="152" t="s">
        <v>1057</v>
      </c>
      <c r="F119" s="153" t="s">
        <v>614</v>
      </c>
      <c r="N119">
        <v>118</v>
      </c>
      <c r="O119" t="s">
        <v>1727</v>
      </c>
      <c r="P119">
        <v>4803000</v>
      </c>
      <c r="Q119" s="162">
        <v>42186</v>
      </c>
      <c r="R119">
        <v>6.6E-4</v>
      </c>
    </row>
    <row r="120" spans="1:18" x14ac:dyDescent="0.3">
      <c r="A120" s="151" t="s">
        <v>1058</v>
      </c>
      <c r="B120" s="85" t="s">
        <v>1059</v>
      </c>
      <c r="C120" s="85" t="s">
        <v>1060</v>
      </c>
      <c r="D120" s="85" t="s">
        <v>654</v>
      </c>
      <c r="E120" s="152" t="s">
        <v>1057</v>
      </c>
      <c r="F120" s="153" t="s">
        <v>601</v>
      </c>
      <c r="N120">
        <v>119</v>
      </c>
      <c r="O120" t="s">
        <v>1728</v>
      </c>
      <c r="P120">
        <v>4773130</v>
      </c>
      <c r="Q120" s="162">
        <v>41820</v>
      </c>
      <c r="R120">
        <v>6.6E-4</v>
      </c>
    </row>
    <row r="121" spans="1:18" x14ac:dyDescent="0.3">
      <c r="A121" s="151" t="s">
        <v>1061</v>
      </c>
      <c r="B121" s="85" t="s">
        <v>1062</v>
      </c>
      <c r="C121" s="85" t="s">
        <v>1063</v>
      </c>
      <c r="D121" s="85" t="s">
        <v>1064</v>
      </c>
      <c r="E121" s="152" t="s">
        <v>1057</v>
      </c>
      <c r="F121" s="153" t="s">
        <v>1065</v>
      </c>
      <c r="N121">
        <v>120</v>
      </c>
      <c r="O121" t="s">
        <v>1729</v>
      </c>
      <c r="P121">
        <v>4751120</v>
      </c>
      <c r="Q121" s="162">
        <v>41270</v>
      </c>
      <c r="R121">
        <v>6.6E-4</v>
      </c>
    </row>
    <row r="122" spans="1:18" x14ac:dyDescent="0.3">
      <c r="A122" s="151" t="s">
        <v>1066</v>
      </c>
      <c r="B122" s="85" t="s">
        <v>1067</v>
      </c>
      <c r="C122" s="85" t="s">
        <v>1068</v>
      </c>
      <c r="D122" s="85" t="s">
        <v>599</v>
      </c>
      <c r="E122" s="152" t="s">
        <v>1069</v>
      </c>
      <c r="F122" s="153" t="s">
        <v>614</v>
      </c>
      <c r="N122">
        <v>121</v>
      </c>
      <c r="O122" t="s">
        <v>1730</v>
      </c>
      <c r="P122">
        <v>4671000</v>
      </c>
      <c r="Q122" s="162">
        <v>42186</v>
      </c>
      <c r="R122">
        <v>6.4999999999999997E-4</v>
      </c>
    </row>
    <row r="123" spans="1:18" x14ac:dyDescent="0.3">
      <c r="A123" s="151" t="s">
        <v>1070</v>
      </c>
      <c r="B123" s="85" t="s">
        <v>1071</v>
      </c>
      <c r="C123" s="85" t="s">
        <v>1072</v>
      </c>
      <c r="D123" s="85" t="s">
        <v>1073</v>
      </c>
      <c r="E123" s="152" t="s">
        <v>1074</v>
      </c>
      <c r="F123" s="153" t="s">
        <v>643</v>
      </c>
      <c r="N123">
        <v>122</v>
      </c>
      <c r="O123" t="s">
        <v>1731</v>
      </c>
      <c r="P123">
        <v>4609600</v>
      </c>
      <c r="Q123" s="162">
        <v>41730</v>
      </c>
      <c r="R123">
        <v>6.4000000000000005E-4</v>
      </c>
    </row>
    <row r="124" spans="1:18" x14ac:dyDescent="0.3">
      <c r="A124" s="151" t="s">
        <v>1075</v>
      </c>
      <c r="B124" s="85" t="s">
        <v>1076</v>
      </c>
      <c r="C124" s="85" t="s">
        <v>1077</v>
      </c>
      <c r="D124" s="85" t="s">
        <v>585</v>
      </c>
      <c r="E124" s="152" t="s">
        <v>1078</v>
      </c>
      <c r="F124" s="153" t="s">
        <v>587</v>
      </c>
      <c r="N124">
        <v>123</v>
      </c>
      <c r="O124" t="s">
        <v>1732</v>
      </c>
      <c r="P124">
        <v>4566220</v>
      </c>
      <c r="Q124" s="162">
        <v>42069</v>
      </c>
      <c r="R124">
        <v>6.3199999999999997E-4</v>
      </c>
    </row>
    <row r="125" spans="1:18" x14ac:dyDescent="0.3">
      <c r="A125" s="151" t="s">
        <v>1079</v>
      </c>
      <c r="B125" s="85" t="s">
        <v>1080</v>
      </c>
      <c r="C125" s="85" t="s">
        <v>1081</v>
      </c>
      <c r="D125" s="85" t="s">
        <v>641</v>
      </c>
      <c r="E125" s="152" t="s">
        <v>1082</v>
      </c>
      <c r="F125" s="153" t="s">
        <v>601</v>
      </c>
      <c r="N125">
        <v>124</v>
      </c>
      <c r="O125" t="s">
        <v>1733</v>
      </c>
      <c r="P125">
        <v>4550368</v>
      </c>
      <c r="Q125" s="162">
        <v>41821</v>
      </c>
      <c r="R125">
        <v>6.3000000000000003E-4</v>
      </c>
    </row>
    <row r="126" spans="1:18" x14ac:dyDescent="0.3">
      <c r="A126" s="151" t="s">
        <v>1083</v>
      </c>
      <c r="B126" s="85" t="s">
        <v>1084</v>
      </c>
      <c r="C126" s="85" t="s">
        <v>1085</v>
      </c>
      <c r="D126" s="85" t="s">
        <v>599</v>
      </c>
      <c r="E126" s="152" t="s">
        <v>1086</v>
      </c>
      <c r="F126" s="153" t="s">
        <v>614</v>
      </c>
      <c r="N126">
        <v>125</v>
      </c>
      <c r="O126" t="s">
        <v>1734</v>
      </c>
      <c r="P126">
        <v>4503000</v>
      </c>
      <c r="Q126" s="162">
        <v>42186</v>
      </c>
      <c r="R126">
        <v>6.2E-4</v>
      </c>
    </row>
    <row r="127" spans="1:18" x14ac:dyDescent="0.3">
      <c r="A127" s="151" t="s">
        <v>1087</v>
      </c>
      <c r="B127" s="85" t="s">
        <v>1088</v>
      </c>
      <c r="C127" s="85" t="s">
        <v>1089</v>
      </c>
      <c r="D127" s="85" t="s">
        <v>774</v>
      </c>
      <c r="E127" s="152" t="s">
        <v>1086</v>
      </c>
      <c r="F127" s="153" t="s">
        <v>643</v>
      </c>
      <c r="N127">
        <v>126</v>
      </c>
      <c r="O127" t="s">
        <v>1735</v>
      </c>
      <c r="P127">
        <v>4490500</v>
      </c>
      <c r="Q127" s="162">
        <v>41640</v>
      </c>
      <c r="R127">
        <v>6.2E-4</v>
      </c>
    </row>
    <row r="128" spans="1:18" x14ac:dyDescent="0.3">
      <c r="A128" s="151" t="s">
        <v>1090</v>
      </c>
      <c r="B128" s="85" t="s">
        <v>1091</v>
      </c>
      <c r="C128" s="85" t="s">
        <v>1092</v>
      </c>
      <c r="D128" s="85" t="s">
        <v>1093</v>
      </c>
      <c r="E128" s="152" t="s">
        <v>1094</v>
      </c>
      <c r="F128" s="153" t="s">
        <v>643</v>
      </c>
      <c r="N128">
        <v>127</v>
      </c>
      <c r="O128" t="s">
        <v>1736</v>
      </c>
      <c r="P128">
        <v>4267558</v>
      </c>
      <c r="Q128" s="162">
        <v>41091</v>
      </c>
      <c r="R128">
        <v>5.9000000000000003E-4</v>
      </c>
    </row>
    <row r="129" spans="1:18" x14ac:dyDescent="0.3">
      <c r="A129" s="151" t="s">
        <v>1095</v>
      </c>
      <c r="B129" s="85" t="s">
        <v>1096</v>
      </c>
      <c r="C129" s="85" t="s">
        <v>1097</v>
      </c>
      <c r="D129" s="85" t="s">
        <v>1098</v>
      </c>
      <c r="E129" s="152" t="s">
        <v>1099</v>
      </c>
      <c r="F129" s="153" t="s">
        <v>1100</v>
      </c>
      <c r="N129">
        <v>128</v>
      </c>
      <c r="O129" t="s">
        <v>1737</v>
      </c>
      <c r="P129">
        <v>4130593</v>
      </c>
      <c r="Q129" s="162">
        <v>42053</v>
      </c>
      <c r="R129">
        <v>5.6999999999999998E-4</v>
      </c>
    </row>
    <row r="130" spans="1:18" x14ac:dyDescent="0.3">
      <c r="A130" s="151" t="s">
        <v>1101</v>
      </c>
      <c r="B130" s="85" t="s">
        <v>1102</v>
      </c>
      <c r="C130" s="85" t="s">
        <v>1103</v>
      </c>
      <c r="D130" s="85" t="s">
        <v>1093</v>
      </c>
      <c r="E130" s="152" t="s">
        <v>1099</v>
      </c>
      <c r="F130" s="153" t="s">
        <v>601</v>
      </c>
      <c r="N130">
        <v>129</v>
      </c>
      <c r="O130" t="s">
        <v>1738</v>
      </c>
      <c r="P130">
        <v>4104000</v>
      </c>
      <c r="Q130" s="162">
        <v>41091</v>
      </c>
      <c r="R130">
        <v>5.6999999999999998E-4</v>
      </c>
    </row>
    <row r="131" spans="1:18" x14ac:dyDescent="0.3">
      <c r="A131" s="151" t="s">
        <v>1104</v>
      </c>
      <c r="B131" s="85" t="s">
        <v>1105</v>
      </c>
      <c r="C131" s="85" t="s">
        <v>1106</v>
      </c>
      <c r="D131" s="85" t="s">
        <v>1107</v>
      </c>
      <c r="E131" s="152" t="s">
        <v>1108</v>
      </c>
      <c r="F131" s="153" t="s">
        <v>1109</v>
      </c>
      <c r="N131">
        <v>130</v>
      </c>
      <c r="O131" t="s">
        <v>1739</v>
      </c>
      <c r="P131">
        <v>3791622</v>
      </c>
      <c r="Q131" s="162">
        <v>41562</v>
      </c>
      <c r="R131">
        <v>5.1999999999999995E-4</v>
      </c>
    </row>
    <row r="132" spans="1:18" x14ac:dyDescent="0.3">
      <c r="A132" s="151" t="s">
        <v>1110</v>
      </c>
      <c r="B132" s="85" t="s">
        <v>1111</v>
      </c>
      <c r="C132" s="85" t="s">
        <v>1112</v>
      </c>
      <c r="D132" s="85" t="s">
        <v>599</v>
      </c>
      <c r="E132" s="152" t="s">
        <v>1113</v>
      </c>
      <c r="F132" s="153" t="s">
        <v>601</v>
      </c>
      <c r="N132">
        <v>131</v>
      </c>
      <c r="O132" t="s">
        <v>1740</v>
      </c>
      <c r="P132">
        <v>3764166</v>
      </c>
      <c r="Q132" s="162">
        <v>42186</v>
      </c>
      <c r="R132">
        <v>5.0000000000000001E-4</v>
      </c>
    </row>
    <row r="133" spans="1:18" x14ac:dyDescent="0.3">
      <c r="A133" s="151" t="s">
        <v>1114</v>
      </c>
      <c r="B133" s="85" t="s">
        <v>1115</v>
      </c>
      <c r="C133" s="85" t="s">
        <v>1116</v>
      </c>
      <c r="D133" s="85" t="s">
        <v>599</v>
      </c>
      <c r="E133" s="152" t="s">
        <v>1113</v>
      </c>
      <c r="F133" s="153" t="s">
        <v>643</v>
      </c>
      <c r="N133">
        <v>132</v>
      </c>
      <c r="O133" t="s">
        <v>1741</v>
      </c>
      <c r="P133">
        <v>3631775</v>
      </c>
      <c r="Q133" s="162">
        <v>42186</v>
      </c>
      <c r="R133">
        <v>5.0000000000000001E-4</v>
      </c>
    </row>
    <row r="134" spans="1:18" x14ac:dyDescent="0.3">
      <c r="A134" s="151" t="s">
        <v>1117</v>
      </c>
      <c r="B134" s="85" t="s">
        <v>1118</v>
      </c>
      <c r="C134" s="85" t="s">
        <v>1119</v>
      </c>
      <c r="D134" s="85" t="s">
        <v>774</v>
      </c>
      <c r="E134" s="152" t="s">
        <v>1120</v>
      </c>
      <c r="F134" s="153" t="s">
        <v>601</v>
      </c>
      <c r="N134">
        <v>133</v>
      </c>
      <c r="O134" t="s">
        <v>1742</v>
      </c>
      <c r="P134">
        <v>3557600</v>
      </c>
      <c r="Q134" s="162">
        <v>41640</v>
      </c>
      <c r="R134">
        <v>4.8999999999999998E-4</v>
      </c>
    </row>
    <row r="135" spans="1:18" x14ac:dyDescent="0.3">
      <c r="A135" s="151" t="s">
        <v>1121</v>
      </c>
      <c r="B135" s="85" t="s">
        <v>1122</v>
      </c>
      <c r="C135" s="85" t="s">
        <v>1123</v>
      </c>
      <c r="D135" s="85" t="s">
        <v>641</v>
      </c>
      <c r="E135" s="152" t="s">
        <v>1120</v>
      </c>
      <c r="F135" s="153" t="s">
        <v>601</v>
      </c>
      <c r="N135">
        <v>134</v>
      </c>
      <c r="O135" t="s">
        <v>1743</v>
      </c>
      <c r="P135">
        <v>3548397</v>
      </c>
      <c r="Q135" s="162">
        <v>41821</v>
      </c>
      <c r="R135">
        <v>4.8999999999999998E-4</v>
      </c>
    </row>
    <row r="136" spans="1:18" x14ac:dyDescent="0.3">
      <c r="A136" s="151" t="s">
        <v>1124</v>
      </c>
      <c r="B136" s="85" t="s">
        <v>1125</v>
      </c>
      <c r="C136" s="85" t="s">
        <v>1126</v>
      </c>
      <c r="D136" s="85" t="s">
        <v>654</v>
      </c>
      <c r="E136" s="152" t="s">
        <v>1127</v>
      </c>
      <c r="F136" s="153" t="s">
        <v>643</v>
      </c>
      <c r="N136">
        <v>135</v>
      </c>
      <c r="O136" t="s">
        <v>1744</v>
      </c>
      <c r="P136">
        <v>3404189</v>
      </c>
      <c r="Q136" s="162">
        <v>41820</v>
      </c>
      <c r="R136">
        <v>4.6999999999999999E-4</v>
      </c>
    </row>
    <row r="137" spans="1:18" x14ac:dyDescent="0.3">
      <c r="A137" s="151" t="s">
        <v>1128</v>
      </c>
      <c r="B137" s="85" t="s">
        <v>1129</v>
      </c>
      <c r="C137" s="85" t="s">
        <v>1130</v>
      </c>
      <c r="D137" s="85" t="s">
        <v>1093</v>
      </c>
      <c r="E137" s="152" t="s">
        <v>1131</v>
      </c>
      <c r="F137" s="153" t="s">
        <v>601</v>
      </c>
      <c r="N137">
        <v>136</v>
      </c>
      <c r="O137" t="s">
        <v>1745</v>
      </c>
      <c r="P137">
        <v>3268431</v>
      </c>
      <c r="Q137" s="162">
        <v>41091</v>
      </c>
      <c r="R137">
        <v>4.4999999999999999E-4</v>
      </c>
    </row>
    <row r="138" spans="1:18" x14ac:dyDescent="0.3">
      <c r="A138" s="151" t="s">
        <v>1132</v>
      </c>
      <c r="B138" s="85" t="s">
        <v>1133</v>
      </c>
      <c r="C138" s="85" t="s">
        <v>1134</v>
      </c>
      <c r="D138" s="85" t="s">
        <v>686</v>
      </c>
      <c r="E138" s="152" t="s">
        <v>1135</v>
      </c>
      <c r="F138" s="153" t="s">
        <v>960</v>
      </c>
      <c r="N138">
        <v>137</v>
      </c>
      <c r="O138" t="s">
        <v>1746</v>
      </c>
      <c r="P138">
        <v>3013900</v>
      </c>
      <c r="Q138" s="162">
        <v>41912</v>
      </c>
      <c r="R138">
        <v>4.2000000000000002E-4</v>
      </c>
    </row>
    <row r="139" spans="1:18" x14ac:dyDescent="0.3">
      <c r="A139" s="151" t="s">
        <v>1136</v>
      </c>
      <c r="B139" s="85" t="s">
        <v>1137</v>
      </c>
      <c r="C139" s="85" t="s">
        <v>1138</v>
      </c>
      <c r="D139" s="85" t="s">
        <v>1139</v>
      </c>
      <c r="E139" s="152" t="s">
        <v>1140</v>
      </c>
      <c r="F139" s="153" t="s">
        <v>601</v>
      </c>
      <c r="N139">
        <v>138</v>
      </c>
      <c r="O139" t="s">
        <v>1747</v>
      </c>
      <c r="P139">
        <v>3000000</v>
      </c>
      <c r="Q139" s="162">
        <v>42028</v>
      </c>
      <c r="R139">
        <v>4.0999999999999999E-4</v>
      </c>
    </row>
    <row r="140" spans="1:18" x14ac:dyDescent="0.3">
      <c r="A140" s="151" t="s">
        <v>1141</v>
      </c>
      <c r="B140" s="85" t="s">
        <v>1142</v>
      </c>
      <c r="C140" s="85" t="s">
        <v>1143</v>
      </c>
      <c r="D140" s="85" t="s">
        <v>1144</v>
      </c>
      <c r="E140" s="152" t="s">
        <v>1145</v>
      </c>
      <c r="F140" s="153" t="s">
        <v>628</v>
      </c>
      <c r="N140">
        <v>139</v>
      </c>
      <c r="O140" t="s">
        <v>1748</v>
      </c>
      <c r="P140">
        <v>2919306</v>
      </c>
      <c r="Q140" s="162">
        <v>41671</v>
      </c>
      <c r="R140">
        <v>4.0000000000000002E-4</v>
      </c>
    </row>
    <row r="141" spans="1:18" x14ac:dyDescent="0.3">
      <c r="A141" s="151" t="s">
        <v>1146</v>
      </c>
      <c r="B141" s="85" t="s">
        <v>1147</v>
      </c>
      <c r="C141" s="85" t="s">
        <v>1148</v>
      </c>
      <c r="D141" s="85" t="s">
        <v>621</v>
      </c>
      <c r="E141" s="152" t="s">
        <v>1145</v>
      </c>
      <c r="F141" s="153" t="s">
        <v>643</v>
      </c>
      <c r="N141">
        <v>140</v>
      </c>
      <c r="O141" t="s">
        <v>1749</v>
      </c>
      <c r="P141">
        <v>2893005</v>
      </c>
      <c r="Q141" s="162">
        <v>42005</v>
      </c>
      <c r="R141">
        <v>4.0000000000000002E-4</v>
      </c>
    </row>
    <row r="142" spans="1:18" x14ac:dyDescent="0.3">
      <c r="A142" s="151" t="s">
        <v>1149</v>
      </c>
      <c r="B142" s="85" t="s">
        <v>486</v>
      </c>
      <c r="C142" s="85" t="s">
        <v>1150</v>
      </c>
      <c r="D142" s="85" t="s">
        <v>905</v>
      </c>
      <c r="E142" s="152" t="s">
        <v>1151</v>
      </c>
      <c r="F142" s="153" t="s">
        <v>643</v>
      </c>
      <c r="N142">
        <v>141</v>
      </c>
      <c r="O142" t="s">
        <v>1750</v>
      </c>
      <c r="P142">
        <v>2717991</v>
      </c>
      <c r="Q142" s="162">
        <v>41639</v>
      </c>
      <c r="R142">
        <v>3.8000000000000002E-4</v>
      </c>
    </row>
    <row r="143" spans="1:18" x14ac:dyDescent="0.3">
      <c r="A143" s="151" t="s">
        <v>1152</v>
      </c>
      <c r="B143" s="85" t="s">
        <v>1153</v>
      </c>
      <c r="C143" s="85" t="s">
        <v>1154</v>
      </c>
      <c r="D143" s="85" t="s">
        <v>1155</v>
      </c>
      <c r="E143" s="152" t="s">
        <v>1156</v>
      </c>
      <c r="F143" s="153" t="s">
        <v>628</v>
      </c>
      <c r="N143">
        <v>142</v>
      </c>
      <c r="O143" t="s">
        <v>1751</v>
      </c>
      <c r="P143">
        <v>2334029</v>
      </c>
      <c r="Q143" s="162">
        <v>42063</v>
      </c>
      <c r="R143">
        <v>3.2000000000000003E-4</v>
      </c>
    </row>
    <row r="144" spans="1:18" x14ac:dyDescent="0.3">
      <c r="A144" s="151" t="s">
        <v>1157</v>
      </c>
      <c r="B144" s="85" t="s">
        <v>1158</v>
      </c>
      <c r="C144" s="85" t="s">
        <v>1159</v>
      </c>
      <c r="D144" s="85" t="s">
        <v>599</v>
      </c>
      <c r="E144" s="152" t="s">
        <v>1160</v>
      </c>
      <c r="F144" s="153" t="s">
        <v>614</v>
      </c>
      <c r="N144">
        <v>143</v>
      </c>
      <c r="O144" t="s">
        <v>1752</v>
      </c>
      <c r="P144">
        <v>2120000</v>
      </c>
      <c r="Q144" s="162">
        <v>42186</v>
      </c>
      <c r="R144">
        <v>2.9E-4</v>
      </c>
    </row>
    <row r="145" spans="1:18" x14ac:dyDescent="0.3">
      <c r="A145" s="151" t="s">
        <v>1161</v>
      </c>
      <c r="B145" s="85" t="s">
        <v>1162</v>
      </c>
      <c r="C145" s="85" t="s">
        <v>1163</v>
      </c>
      <c r="D145" s="85" t="s">
        <v>1164</v>
      </c>
      <c r="E145" s="152" t="s">
        <v>1160</v>
      </c>
      <c r="F145" s="153" t="s">
        <v>1165</v>
      </c>
      <c r="N145">
        <v>144</v>
      </c>
      <c r="O145" t="s">
        <v>1753</v>
      </c>
      <c r="P145">
        <v>2113077</v>
      </c>
      <c r="Q145" s="162">
        <v>40783</v>
      </c>
      <c r="R145">
        <v>2.9E-4</v>
      </c>
    </row>
    <row r="146" spans="1:18" x14ac:dyDescent="0.3">
      <c r="A146" s="151" t="s">
        <v>1166</v>
      </c>
      <c r="B146" s="85" t="s">
        <v>1167</v>
      </c>
      <c r="C146" s="85" t="s">
        <v>1168</v>
      </c>
      <c r="D146" s="85" t="s">
        <v>905</v>
      </c>
      <c r="E146" s="152" t="s">
        <v>1160</v>
      </c>
      <c r="F146" s="153" t="s">
        <v>601</v>
      </c>
      <c r="N146">
        <v>145</v>
      </c>
      <c r="O146" t="s">
        <v>1754</v>
      </c>
      <c r="P146">
        <v>2065769</v>
      </c>
      <c r="Q146" s="162">
        <v>41639</v>
      </c>
      <c r="R146">
        <v>2.9E-4</v>
      </c>
    </row>
    <row r="147" spans="1:18" x14ac:dyDescent="0.3">
      <c r="A147" s="151" t="s">
        <v>1169</v>
      </c>
      <c r="B147" s="85" t="s">
        <v>1170</v>
      </c>
      <c r="C147" s="85" t="s">
        <v>1171</v>
      </c>
      <c r="D147" s="85" t="s">
        <v>585</v>
      </c>
      <c r="E147" s="152" t="s">
        <v>1160</v>
      </c>
      <c r="F147" s="153" t="s">
        <v>587</v>
      </c>
      <c r="N147">
        <v>146</v>
      </c>
      <c r="O147" t="s">
        <v>1755</v>
      </c>
      <c r="P147">
        <v>2065857</v>
      </c>
      <c r="Q147" s="162">
        <v>42069</v>
      </c>
      <c r="R147">
        <v>2.9E-4</v>
      </c>
    </row>
    <row r="148" spans="1:18" x14ac:dyDescent="0.3">
      <c r="A148" s="151" t="s">
        <v>1172</v>
      </c>
      <c r="B148" s="85" t="s">
        <v>1173</v>
      </c>
      <c r="C148" s="85" t="s">
        <v>1174</v>
      </c>
      <c r="D148" s="85" t="s">
        <v>1175</v>
      </c>
      <c r="E148" s="152" t="s">
        <v>1176</v>
      </c>
      <c r="F148" s="153" t="s">
        <v>1165</v>
      </c>
      <c r="N148">
        <v>147</v>
      </c>
      <c r="O148" t="s">
        <v>1756</v>
      </c>
      <c r="P148">
        <v>2024904</v>
      </c>
      <c r="Q148" s="162">
        <v>40777</v>
      </c>
      <c r="R148">
        <v>2.7999999999999998E-4</v>
      </c>
    </row>
    <row r="149" spans="1:18" x14ac:dyDescent="0.3">
      <c r="A149" s="151" t="s">
        <v>1177</v>
      </c>
      <c r="B149" s="85" t="s">
        <v>1178</v>
      </c>
      <c r="C149" s="85" t="s">
        <v>1179</v>
      </c>
      <c r="D149" s="85" t="s">
        <v>626</v>
      </c>
      <c r="E149" s="152" t="s">
        <v>1180</v>
      </c>
      <c r="F149" s="153" t="s">
        <v>628</v>
      </c>
      <c r="N149">
        <v>148</v>
      </c>
      <c r="O149" t="s">
        <v>1757</v>
      </c>
      <c r="P149">
        <v>1986700</v>
      </c>
      <c r="Q149" s="162">
        <v>42036</v>
      </c>
      <c r="R149">
        <v>2.7E-4</v>
      </c>
    </row>
    <row r="150" spans="1:18" x14ac:dyDescent="0.3">
      <c r="A150" s="151" t="s">
        <v>1181</v>
      </c>
      <c r="B150" s="85" t="s">
        <v>1182</v>
      </c>
      <c r="C150" s="85" t="s">
        <v>1183</v>
      </c>
      <c r="D150" s="85" t="s">
        <v>1184</v>
      </c>
      <c r="E150" s="152" t="s">
        <v>1185</v>
      </c>
      <c r="F150" s="153" t="s">
        <v>1109</v>
      </c>
      <c r="N150">
        <v>149</v>
      </c>
      <c r="O150" t="s">
        <v>1758</v>
      </c>
      <c r="P150">
        <v>1882450</v>
      </c>
      <c r="Q150" s="162">
        <v>41379</v>
      </c>
      <c r="R150">
        <v>2.5999999999999998E-4</v>
      </c>
    </row>
    <row r="151" spans="1:18" x14ac:dyDescent="0.3">
      <c r="A151" s="151" t="s">
        <v>1186</v>
      </c>
      <c r="B151" s="85" t="s">
        <v>1187</v>
      </c>
      <c r="C151" s="85" t="s">
        <v>1188</v>
      </c>
      <c r="D151" s="85" t="s">
        <v>1001</v>
      </c>
      <c r="E151" s="152" t="s">
        <v>1189</v>
      </c>
      <c r="F151" s="153" t="s">
        <v>677</v>
      </c>
      <c r="N151">
        <v>150</v>
      </c>
      <c r="O151" t="s">
        <v>1759</v>
      </c>
      <c r="P151">
        <v>1827231</v>
      </c>
      <c r="Q151" s="162">
        <v>42005</v>
      </c>
      <c r="R151">
        <v>2.5000000000000001E-4</v>
      </c>
    </row>
    <row r="152" spans="1:18" x14ac:dyDescent="0.3">
      <c r="A152" s="151" t="s">
        <v>1190</v>
      </c>
      <c r="B152" s="85" t="s">
        <v>1191</v>
      </c>
      <c r="C152" s="85" t="s">
        <v>1192</v>
      </c>
      <c r="D152" s="85" t="s">
        <v>599</v>
      </c>
      <c r="E152" s="152" t="s">
        <v>1189</v>
      </c>
      <c r="F152" s="153" t="s">
        <v>614</v>
      </c>
      <c r="N152">
        <v>151</v>
      </c>
      <c r="O152" t="s">
        <v>1760</v>
      </c>
      <c r="P152">
        <v>1788000</v>
      </c>
      <c r="Q152" s="162">
        <v>42186</v>
      </c>
      <c r="R152">
        <v>2.5000000000000001E-4</v>
      </c>
    </row>
    <row r="153" spans="1:18" x14ac:dyDescent="0.3">
      <c r="A153" s="151" t="s">
        <v>1193</v>
      </c>
      <c r="B153" s="85" t="s">
        <v>1194</v>
      </c>
      <c r="C153" s="85" t="s">
        <v>1195</v>
      </c>
      <c r="D153" s="85" t="s">
        <v>599</v>
      </c>
      <c r="E153" s="152" t="s">
        <v>1196</v>
      </c>
      <c r="F153" s="153" t="s">
        <v>614</v>
      </c>
      <c r="N153">
        <v>152</v>
      </c>
      <c r="O153" t="s">
        <v>1761</v>
      </c>
      <c r="P153">
        <v>1751000</v>
      </c>
      <c r="Q153" s="162">
        <v>42186</v>
      </c>
      <c r="R153">
        <v>2.4000000000000001E-4</v>
      </c>
    </row>
    <row r="154" spans="1:18" x14ac:dyDescent="0.3">
      <c r="A154" s="151" t="s">
        <v>1197</v>
      </c>
      <c r="B154" s="85" t="s">
        <v>1198</v>
      </c>
      <c r="C154" s="85" t="s">
        <v>1199</v>
      </c>
      <c r="D154" s="85" t="s">
        <v>681</v>
      </c>
      <c r="E154" s="152" t="s">
        <v>1200</v>
      </c>
      <c r="F154" s="153" t="s">
        <v>643</v>
      </c>
      <c r="N154">
        <v>153</v>
      </c>
      <c r="O154" t="s">
        <v>1762</v>
      </c>
      <c r="P154">
        <v>1430000</v>
      </c>
      <c r="Q154" s="162">
        <v>41456</v>
      </c>
      <c r="R154">
        <v>2.0000000000000001E-4</v>
      </c>
    </row>
    <row r="155" spans="1:18" x14ac:dyDescent="0.3">
      <c r="A155" s="151" t="s">
        <v>1201</v>
      </c>
      <c r="B155" s="85" t="s">
        <v>1202</v>
      </c>
      <c r="C155" s="85" t="s">
        <v>1203</v>
      </c>
      <c r="D155" s="85" t="s">
        <v>1204</v>
      </c>
      <c r="E155" s="152" t="s">
        <v>1205</v>
      </c>
      <c r="F155" s="153" t="s">
        <v>1206</v>
      </c>
      <c r="N155">
        <v>154</v>
      </c>
      <c r="O155" t="s">
        <v>1763</v>
      </c>
      <c r="P155">
        <v>1328019</v>
      </c>
      <c r="Q155" s="162">
        <v>40552</v>
      </c>
      <c r="R155">
        <v>1.8000000000000001E-4</v>
      </c>
    </row>
    <row r="156" spans="1:18" x14ac:dyDescent="0.3">
      <c r="A156" s="151" t="s">
        <v>1207</v>
      </c>
      <c r="B156" s="85" t="s">
        <v>1208</v>
      </c>
      <c r="C156" s="85" t="s">
        <v>1209</v>
      </c>
      <c r="D156" s="85" t="s">
        <v>641</v>
      </c>
      <c r="E156" s="152" t="s">
        <v>1205</v>
      </c>
      <c r="F156" s="153" t="s">
        <v>677</v>
      </c>
      <c r="N156">
        <v>155</v>
      </c>
      <c r="O156" t="s">
        <v>1764</v>
      </c>
      <c r="P156">
        <v>1316500</v>
      </c>
      <c r="Q156" s="162">
        <v>41821</v>
      </c>
      <c r="R156">
        <v>1.8000000000000001E-4</v>
      </c>
    </row>
    <row r="157" spans="1:18" x14ac:dyDescent="0.3">
      <c r="A157" s="151" t="s">
        <v>1210</v>
      </c>
      <c r="B157" s="85" t="s">
        <v>1211</v>
      </c>
      <c r="C157" s="85" t="s">
        <v>1212</v>
      </c>
      <c r="D157" s="85" t="s">
        <v>621</v>
      </c>
      <c r="E157" s="152" t="s">
        <v>1205</v>
      </c>
      <c r="F157" s="153" t="s">
        <v>601</v>
      </c>
      <c r="N157">
        <v>156</v>
      </c>
      <c r="O157" t="s">
        <v>1765</v>
      </c>
      <c r="P157">
        <v>1312252</v>
      </c>
      <c r="Q157" s="162">
        <v>42005</v>
      </c>
      <c r="R157">
        <v>1.8000000000000001E-4</v>
      </c>
    </row>
    <row r="158" spans="1:18" x14ac:dyDescent="0.3">
      <c r="A158" s="151" t="s">
        <v>1213</v>
      </c>
      <c r="B158" s="85" t="s">
        <v>1214</v>
      </c>
      <c r="C158" s="85" t="s">
        <v>1215</v>
      </c>
      <c r="D158" s="85" t="s">
        <v>641</v>
      </c>
      <c r="E158" s="152" t="s">
        <v>1216</v>
      </c>
      <c r="F158" s="153" t="s">
        <v>601</v>
      </c>
      <c r="N158">
        <v>157</v>
      </c>
      <c r="O158" t="s">
        <v>1766</v>
      </c>
      <c r="P158">
        <v>1261208</v>
      </c>
      <c r="Q158" s="162">
        <v>41821</v>
      </c>
      <c r="R158">
        <v>1.7000000000000001E-4</v>
      </c>
    </row>
    <row r="159" spans="1:18" x14ac:dyDescent="0.3">
      <c r="A159" s="151" t="s">
        <v>1217</v>
      </c>
      <c r="B159" s="85" t="s">
        <v>1218</v>
      </c>
      <c r="C159" s="85" t="s">
        <v>1219</v>
      </c>
      <c r="D159" s="85" t="s">
        <v>641</v>
      </c>
      <c r="E159" s="152" t="s">
        <v>1216</v>
      </c>
      <c r="F159" s="153" t="s">
        <v>601</v>
      </c>
      <c r="N159">
        <v>158</v>
      </c>
      <c r="O159" t="s">
        <v>1767</v>
      </c>
      <c r="P159">
        <v>1212107</v>
      </c>
      <c r="Q159" s="162">
        <v>41821</v>
      </c>
      <c r="R159">
        <v>1.7000000000000001E-4</v>
      </c>
    </row>
    <row r="160" spans="1:18" x14ac:dyDescent="0.3">
      <c r="A160" s="151" t="s">
        <v>1220</v>
      </c>
      <c r="B160" s="85" t="s">
        <v>1221</v>
      </c>
      <c r="C160" s="85" t="s">
        <v>1222</v>
      </c>
      <c r="D160" s="85" t="s">
        <v>599</v>
      </c>
      <c r="E160" s="152" t="s">
        <v>1223</v>
      </c>
      <c r="F160" s="153" t="s">
        <v>633</v>
      </c>
      <c r="N160">
        <v>159</v>
      </c>
      <c r="O160" t="s">
        <v>1768</v>
      </c>
      <c r="P160">
        <v>1119375</v>
      </c>
      <c r="Q160" s="162">
        <v>42186</v>
      </c>
      <c r="R160">
        <v>1.4999999999999999E-4</v>
      </c>
    </row>
    <row r="161" spans="1:18" x14ac:dyDescent="0.3">
      <c r="A161" s="151" t="s">
        <v>1224</v>
      </c>
      <c r="B161" s="85" t="s">
        <v>1225</v>
      </c>
      <c r="C161" s="85" t="s">
        <v>1226</v>
      </c>
      <c r="D161" s="85" t="s">
        <v>599</v>
      </c>
      <c r="E161" s="152" t="s">
        <v>1227</v>
      </c>
      <c r="F161" s="153" t="s">
        <v>614</v>
      </c>
      <c r="N161">
        <v>160</v>
      </c>
      <c r="O161" t="s">
        <v>1769</v>
      </c>
      <c r="P161">
        <v>900000</v>
      </c>
      <c r="Q161" s="162">
        <v>42186</v>
      </c>
      <c r="R161">
        <v>1.2E-4</v>
      </c>
    </row>
    <row r="162" spans="1:18" x14ac:dyDescent="0.3">
      <c r="A162" s="151" t="s">
        <v>1228</v>
      </c>
      <c r="B162" s="85" t="s">
        <v>1229</v>
      </c>
      <c r="C162" s="85" t="s">
        <v>1230</v>
      </c>
      <c r="D162" s="85" t="s">
        <v>681</v>
      </c>
      <c r="E162" s="152" t="s">
        <v>1231</v>
      </c>
      <c r="F162" s="153" t="s">
        <v>643</v>
      </c>
      <c r="N162">
        <v>161</v>
      </c>
      <c r="O162" t="s">
        <v>1770</v>
      </c>
      <c r="P162">
        <v>859178</v>
      </c>
      <c r="Q162" s="162">
        <v>41456</v>
      </c>
      <c r="R162">
        <v>1.1900000000000001E-4</v>
      </c>
    </row>
    <row r="163" spans="1:18" x14ac:dyDescent="0.3">
      <c r="A163" s="151" t="s">
        <v>1232</v>
      </c>
      <c r="B163" s="85" t="s">
        <v>1233</v>
      </c>
      <c r="C163" s="85" t="s">
        <v>1234</v>
      </c>
      <c r="D163" s="85" t="s">
        <v>774</v>
      </c>
      <c r="E163" s="152" t="s">
        <v>1227</v>
      </c>
      <c r="F163" s="153" t="s">
        <v>601</v>
      </c>
      <c r="N163">
        <v>162</v>
      </c>
      <c r="O163" t="s">
        <v>1771</v>
      </c>
      <c r="P163">
        <v>858000</v>
      </c>
      <c r="Q163" s="162">
        <v>41640</v>
      </c>
      <c r="R163">
        <v>1.2E-4</v>
      </c>
    </row>
    <row r="164" spans="1:18" x14ac:dyDescent="0.3">
      <c r="A164" s="151" t="s">
        <v>1235</v>
      </c>
      <c r="B164" s="85" t="s">
        <v>1236</v>
      </c>
      <c r="C164" s="85" t="s">
        <v>1237</v>
      </c>
      <c r="D164" s="85" t="s">
        <v>774</v>
      </c>
      <c r="E164" s="152" t="s">
        <v>1227</v>
      </c>
      <c r="F164" s="153" t="s">
        <v>1238</v>
      </c>
      <c r="N164">
        <v>163</v>
      </c>
      <c r="O164" t="s">
        <v>1772</v>
      </c>
      <c r="P164">
        <v>844994</v>
      </c>
      <c r="Q164" s="162">
        <v>41640</v>
      </c>
      <c r="R164">
        <v>1.2E-4</v>
      </c>
    </row>
    <row r="165" spans="1:18" x14ac:dyDescent="0.3">
      <c r="A165" s="151" t="s">
        <v>1239</v>
      </c>
      <c r="B165" s="85" t="s">
        <v>1240</v>
      </c>
      <c r="C165" s="85" t="s">
        <v>1241</v>
      </c>
      <c r="D165" s="85" t="s">
        <v>641</v>
      </c>
      <c r="E165" s="152" t="s">
        <v>1242</v>
      </c>
      <c r="F165" s="153" t="s">
        <v>601</v>
      </c>
      <c r="N165">
        <v>164</v>
      </c>
      <c r="O165" t="s">
        <v>1773</v>
      </c>
      <c r="P165">
        <v>763952</v>
      </c>
      <c r="Q165" s="162">
        <v>41821</v>
      </c>
      <c r="R165">
        <v>1.1E-4</v>
      </c>
    </row>
    <row r="166" spans="1:18" x14ac:dyDescent="0.3">
      <c r="A166" s="151" t="s">
        <v>1243</v>
      </c>
      <c r="B166" s="85" t="s">
        <v>1244</v>
      </c>
      <c r="C166" s="85" t="s">
        <v>1245</v>
      </c>
      <c r="D166" s="85" t="s">
        <v>585</v>
      </c>
      <c r="E166" s="152" t="s">
        <v>1246</v>
      </c>
      <c r="F166" s="153" t="s">
        <v>587</v>
      </c>
      <c r="N166">
        <v>165</v>
      </c>
      <c r="O166" t="s">
        <v>1774</v>
      </c>
      <c r="P166">
        <v>757940</v>
      </c>
      <c r="Q166" s="162">
        <v>42069</v>
      </c>
      <c r="R166">
        <v>1.05E-4</v>
      </c>
    </row>
    <row r="167" spans="1:18" x14ac:dyDescent="0.3">
      <c r="A167" s="151" t="s">
        <v>1247</v>
      </c>
      <c r="B167" s="85" t="s">
        <v>1248</v>
      </c>
      <c r="C167" s="85" t="s">
        <v>1249</v>
      </c>
      <c r="D167" s="85" t="s">
        <v>681</v>
      </c>
      <c r="E167" s="152" t="s">
        <v>1250</v>
      </c>
      <c r="F167" s="153" t="s">
        <v>601</v>
      </c>
      <c r="N167">
        <v>166</v>
      </c>
      <c r="O167" t="s">
        <v>1775</v>
      </c>
      <c r="P167">
        <v>746900</v>
      </c>
      <c r="Q167" s="162">
        <v>41456</v>
      </c>
      <c r="R167">
        <v>1E-4</v>
      </c>
    </row>
    <row r="168" spans="1:18" x14ac:dyDescent="0.3">
      <c r="A168" s="151" t="s">
        <v>1251</v>
      </c>
      <c r="B168" s="85" t="s">
        <v>1252</v>
      </c>
      <c r="C168" s="85" t="s">
        <v>1253</v>
      </c>
      <c r="D168" s="85" t="s">
        <v>686</v>
      </c>
      <c r="E168" s="152" t="s">
        <v>1254</v>
      </c>
      <c r="F168" s="153" t="s">
        <v>930</v>
      </c>
      <c r="N168">
        <v>167</v>
      </c>
      <c r="O168" t="s">
        <v>1776</v>
      </c>
      <c r="P168">
        <v>631000</v>
      </c>
      <c r="Q168" s="162">
        <v>41912</v>
      </c>
      <c r="R168">
        <v>8.7000000000000001E-5</v>
      </c>
    </row>
    <row r="169" spans="1:18" x14ac:dyDescent="0.3">
      <c r="A169" s="151" t="s">
        <v>1255</v>
      </c>
      <c r="B169" s="85" t="s">
        <v>1256</v>
      </c>
      <c r="C169" s="85" t="s">
        <v>1257</v>
      </c>
      <c r="D169" s="85" t="s">
        <v>1258</v>
      </c>
      <c r="E169" s="152" t="s">
        <v>1259</v>
      </c>
      <c r="F169" s="153" t="s">
        <v>1165</v>
      </c>
      <c r="N169">
        <v>168</v>
      </c>
      <c r="O169" t="s">
        <v>1777</v>
      </c>
      <c r="P169">
        <v>620029</v>
      </c>
      <c r="Q169" s="162">
        <v>40634</v>
      </c>
      <c r="R169">
        <v>8.6000000000000003E-5</v>
      </c>
    </row>
    <row r="170" spans="1:18" x14ac:dyDescent="0.3">
      <c r="A170" s="151" t="s">
        <v>1260</v>
      </c>
      <c r="B170" s="85" t="s">
        <v>1261</v>
      </c>
      <c r="C170" s="85" t="s">
        <v>1262</v>
      </c>
      <c r="D170" s="85" t="s">
        <v>599</v>
      </c>
      <c r="E170" s="152" t="s">
        <v>1263</v>
      </c>
      <c r="F170" s="153" t="s">
        <v>614</v>
      </c>
      <c r="N170">
        <v>169</v>
      </c>
      <c r="O170" t="s">
        <v>1778</v>
      </c>
      <c r="P170">
        <v>604000</v>
      </c>
      <c r="Q170" s="162">
        <v>42186</v>
      </c>
      <c r="R170">
        <v>8.3999999999999995E-5</v>
      </c>
    </row>
    <row r="171" spans="1:18" x14ac:dyDescent="0.3">
      <c r="A171" s="151" t="s">
        <v>1264</v>
      </c>
      <c r="B171" s="85" t="s">
        <v>1265</v>
      </c>
      <c r="C171" s="85" t="s">
        <v>1266</v>
      </c>
      <c r="D171" s="85" t="s">
        <v>681</v>
      </c>
      <c r="E171" s="152" t="s">
        <v>1267</v>
      </c>
      <c r="F171" s="153" t="s">
        <v>643</v>
      </c>
      <c r="N171">
        <v>170</v>
      </c>
      <c r="O171" t="s">
        <v>1779</v>
      </c>
      <c r="P171">
        <v>581344</v>
      </c>
      <c r="Q171" s="162">
        <v>41456</v>
      </c>
      <c r="R171">
        <v>8.0000000000000007E-5</v>
      </c>
    </row>
    <row r="172" spans="1:18" x14ac:dyDescent="0.3">
      <c r="A172" s="151" t="s">
        <v>1268</v>
      </c>
      <c r="B172" s="85" t="s">
        <v>1269</v>
      </c>
      <c r="C172" s="85" t="s">
        <v>1270</v>
      </c>
      <c r="D172" s="85" t="s">
        <v>905</v>
      </c>
      <c r="E172" s="152" t="s">
        <v>1271</v>
      </c>
      <c r="F172" s="153" t="s">
        <v>643</v>
      </c>
      <c r="N172">
        <v>171</v>
      </c>
      <c r="O172" t="s">
        <v>1780</v>
      </c>
      <c r="P172">
        <v>549700</v>
      </c>
      <c r="Q172" s="162">
        <v>41639</v>
      </c>
      <c r="R172">
        <v>7.3999999999999996E-5</v>
      </c>
    </row>
    <row r="173" spans="1:18" x14ac:dyDescent="0.3">
      <c r="A173" s="151" t="s">
        <v>1272</v>
      </c>
      <c r="B173" s="85" t="s">
        <v>1273</v>
      </c>
      <c r="C173" s="85" t="s">
        <v>1274</v>
      </c>
      <c r="D173" s="85" t="s">
        <v>1275</v>
      </c>
      <c r="E173" s="152" t="s">
        <v>1271</v>
      </c>
      <c r="F173" s="153" t="s">
        <v>1065</v>
      </c>
      <c r="N173">
        <v>172</v>
      </c>
      <c r="O173" t="s">
        <v>1781</v>
      </c>
      <c r="P173">
        <v>534189</v>
      </c>
      <c r="Q173" s="162">
        <v>41134</v>
      </c>
      <c r="R173">
        <v>7.3999999999999996E-5</v>
      </c>
    </row>
    <row r="174" spans="1:18" x14ac:dyDescent="0.3">
      <c r="A174" s="151" t="s">
        <v>1276</v>
      </c>
      <c r="B174" s="85" t="s">
        <v>1277</v>
      </c>
      <c r="C174" s="85" t="s">
        <v>1278</v>
      </c>
      <c r="D174" s="85" t="s">
        <v>641</v>
      </c>
      <c r="E174" s="152" t="s">
        <v>1279</v>
      </c>
      <c r="F174" s="153" t="s">
        <v>677</v>
      </c>
      <c r="N174">
        <v>173</v>
      </c>
      <c r="O174" t="s">
        <v>1782</v>
      </c>
      <c r="P174">
        <v>518467</v>
      </c>
      <c r="Q174" s="162">
        <v>41821</v>
      </c>
      <c r="R174">
        <v>7.2000000000000002E-5</v>
      </c>
    </row>
    <row r="175" spans="1:18" x14ac:dyDescent="0.3">
      <c r="A175" s="151" t="s">
        <v>1280</v>
      </c>
      <c r="B175" s="85" t="s">
        <v>1281</v>
      </c>
      <c r="C175" s="85" t="s">
        <v>1282</v>
      </c>
      <c r="D175" s="85" t="s">
        <v>774</v>
      </c>
      <c r="E175" s="152" t="s">
        <v>1283</v>
      </c>
      <c r="F175" s="153" t="s">
        <v>601</v>
      </c>
      <c r="N175">
        <v>174</v>
      </c>
      <c r="O175" t="s">
        <v>1783</v>
      </c>
      <c r="P175">
        <v>505153</v>
      </c>
      <c r="Q175" s="162">
        <v>41640</v>
      </c>
      <c r="R175">
        <v>6.9999999999999994E-5</v>
      </c>
    </row>
    <row r="176" spans="1:18" x14ac:dyDescent="0.3">
      <c r="A176" s="151" t="s">
        <v>1284</v>
      </c>
      <c r="B176" s="85" t="s">
        <v>1285</v>
      </c>
      <c r="C176" s="85" t="s">
        <v>1286</v>
      </c>
      <c r="D176" s="85" t="s">
        <v>905</v>
      </c>
      <c r="E176" s="152" t="s">
        <v>1287</v>
      </c>
      <c r="F176" s="153" t="s">
        <v>1238</v>
      </c>
      <c r="N176">
        <v>175</v>
      </c>
      <c r="O176" t="s">
        <v>1784</v>
      </c>
      <c r="P176">
        <v>425384</v>
      </c>
      <c r="Q176" s="162">
        <v>41639</v>
      </c>
      <c r="R176">
        <v>5.8999999999999998E-5</v>
      </c>
    </row>
    <row r="177" spans="1:18" x14ac:dyDescent="0.3">
      <c r="A177" s="151" t="s">
        <v>1288</v>
      </c>
      <c r="B177" s="85" t="s">
        <v>1289</v>
      </c>
      <c r="C177" s="85" t="s">
        <v>1290</v>
      </c>
      <c r="D177" s="85" t="s">
        <v>1291</v>
      </c>
      <c r="E177" s="152" t="s">
        <v>1292</v>
      </c>
      <c r="F177" s="153" t="s">
        <v>1238</v>
      </c>
      <c r="N177">
        <v>176</v>
      </c>
      <c r="O177" t="s">
        <v>1785</v>
      </c>
      <c r="P177">
        <v>405739</v>
      </c>
      <c r="Q177" s="162">
        <v>41275</v>
      </c>
      <c r="R177">
        <v>5.5999999999999999E-5</v>
      </c>
    </row>
    <row r="178" spans="1:18" x14ac:dyDescent="0.3">
      <c r="A178" s="151" t="s">
        <v>1293</v>
      </c>
      <c r="B178" s="85" t="s">
        <v>1294</v>
      </c>
      <c r="C178" s="85" t="s">
        <v>1295</v>
      </c>
      <c r="D178" s="85" t="s">
        <v>1296</v>
      </c>
      <c r="E178" s="152" t="s">
        <v>1297</v>
      </c>
      <c r="F178" s="153" t="s">
        <v>1298</v>
      </c>
      <c r="N178">
        <v>177</v>
      </c>
      <c r="O178" t="s">
        <v>1786</v>
      </c>
      <c r="P178">
        <v>393372</v>
      </c>
      <c r="Q178" s="162">
        <v>40714</v>
      </c>
      <c r="R178">
        <v>5.3999999999999998E-5</v>
      </c>
    </row>
    <row r="179" spans="1:18" x14ac:dyDescent="0.3">
      <c r="A179" s="151" t="s">
        <v>1299</v>
      </c>
      <c r="B179" s="85" t="s">
        <v>1300</v>
      </c>
      <c r="C179" s="85" t="s">
        <v>1301</v>
      </c>
      <c r="D179" s="85" t="s">
        <v>1291</v>
      </c>
      <c r="E179" s="152" t="s">
        <v>1302</v>
      </c>
      <c r="F179" s="153" t="s">
        <v>1238</v>
      </c>
      <c r="N179">
        <v>178</v>
      </c>
      <c r="O179" t="s">
        <v>1787</v>
      </c>
      <c r="P179">
        <v>386486</v>
      </c>
      <c r="Q179" s="162">
        <v>41275</v>
      </c>
      <c r="R179">
        <v>5.3000000000000001E-5</v>
      </c>
    </row>
    <row r="180" spans="1:18" x14ac:dyDescent="0.3">
      <c r="A180" s="151" t="s">
        <v>1303</v>
      </c>
      <c r="B180" s="85" t="s">
        <v>1304</v>
      </c>
      <c r="C180" s="85" t="s">
        <v>1305</v>
      </c>
      <c r="D180" s="85" t="s">
        <v>681</v>
      </c>
      <c r="E180" s="152" t="s">
        <v>1306</v>
      </c>
      <c r="F180" s="153" t="s">
        <v>643</v>
      </c>
      <c r="N180">
        <v>179</v>
      </c>
      <c r="O180" t="s">
        <v>1788</v>
      </c>
      <c r="P180">
        <v>368390</v>
      </c>
      <c r="Q180" s="162">
        <v>41456</v>
      </c>
      <c r="R180">
        <v>5.1E-5</v>
      </c>
    </row>
    <row r="181" spans="1:18" x14ac:dyDescent="0.3">
      <c r="A181" s="151" t="s">
        <v>1307</v>
      </c>
      <c r="B181" s="85" t="s">
        <v>1308</v>
      </c>
      <c r="C181" s="85" t="s">
        <v>1309</v>
      </c>
      <c r="D181" s="85" t="s">
        <v>681</v>
      </c>
      <c r="E181" s="152" t="s">
        <v>1310</v>
      </c>
      <c r="F181" s="153" t="s">
        <v>601</v>
      </c>
      <c r="N181">
        <v>180</v>
      </c>
      <c r="O181" t="s">
        <v>1789</v>
      </c>
      <c r="P181">
        <v>349728</v>
      </c>
      <c r="Q181" s="162">
        <v>41456</v>
      </c>
      <c r="R181">
        <v>4.8000000000000001E-5</v>
      </c>
    </row>
    <row r="182" spans="1:18" x14ac:dyDescent="0.3">
      <c r="A182" s="151" t="s">
        <v>1311</v>
      </c>
      <c r="B182" s="85" t="s">
        <v>1312</v>
      </c>
      <c r="C182" s="85" t="s">
        <v>1313</v>
      </c>
      <c r="D182" s="85" t="s">
        <v>1314</v>
      </c>
      <c r="E182" s="152" t="s">
        <v>1315</v>
      </c>
      <c r="F182" s="153" t="s">
        <v>697</v>
      </c>
      <c r="N182">
        <v>181</v>
      </c>
      <c r="O182" t="s">
        <v>1790</v>
      </c>
      <c r="P182">
        <v>341256</v>
      </c>
      <c r="Q182" s="162">
        <v>41902</v>
      </c>
      <c r="R182">
        <v>4.6999999999999997E-5</v>
      </c>
    </row>
    <row r="183" spans="1:18" x14ac:dyDescent="0.3">
      <c r="A183" s="151" t="s">
        <v>1316</v>
      </c>
      <c r="B183" s="85" t="s">
        <v>1317</v>
      </c>
      <c r="C183" s="85" t="s">
        <v>1318</v>
      </c>
      <c r="D183" s="85" t="s">
        <v>663</v>
      </c>
      <c r="E183" s="152" t="s">
        <v>1319</v>
      </c>
      <c r="F183" s="153" t="s">
        <v>930</v>
      </c>
      <c r="N183">
        <v>182</v>
      </c>
      <c r="O183" t="s">
        <v>1791</v>
      </c>
      <c r="P183">
        <v>329040</v>
      </c>
      <c r="Q183" s="162">
        <v>42004</v>
      </c>
      <c r="R183">
        <v>4.6E-5</v>
      </c>
    </row>
    <row r="184" spans="1:18" x14ac:dyDescent="0.3">
      <c r="A184" s="151" t="s">
        <v>1320</v>
      </c>
      <c r="B184" s="85" t="s">
        <v>1321</v>
      </c>
      <c r="C184" s="85" t="s">
        <v>1322</v>
      </c>
      <c r="D184" s="85" t="s">
        <v>1323</v>
      </c>
      <c r="E184" s="152" t="s">
        <v>1324</v>
      </c>
      <c r="F184" s="153" t="s">
        <v>1325</v>
      </c>
      <c r="N184">
        <v>183</v>
      </c>
      <c r="O184" t="s">
        <v>1792</v>
      </c>
      <c r="P184">
        <v>294906</v>
      </c>
      <c r="Q184" s="162">
        <v>38837</v>
      </c>
      <c r="R184">
        <v>4.0000000000000003E-5</v>
      </c>
    </row>
    <row r="185" spans="1:18" x14ac:dyDescent="0.3">
      <c r="A185" s="151" t="s">
        <v>1326</v>
      </c>
      <c r="B185" s="85" t="s">
        <v>1327</v>
      </c>
      <c r="C185" s="85" t="s">
        <v>1328</v>
      </c>
      <c r="D185" s="85" t="s">
        <v>681</v>
      </c>
      <c r="E185" s="152" t="s">
        <v>1329</v>
      </c>
      <c r="F185" s="153" t="s">
        <v>601</v>
      </c>
      <c r="N185">
        <v>184</v>
      </c>
      <c r="O185" t="s">
        <v>1793</v>
      </c>
      <c r="P185">
        <v>285000</v>
      </c>
      <c r="Q185" s="162">
        <v>41456</v>
      </c>
      <c r="R185">
        <v>3.8999999999999999E-5</v>
      </c>
    </row>
    <row r="186" spans="1:18" x14ac:dyDescent="0.3">
      <c r="A186" s="151" t="s">
        <v>1330</v>
      </c>
      <c r="B186" s="85" t="s">
        <v>1331</v>
      </c>
      <c r="C186" s="85" t="s">
        <v>1332</v>
      </c>
      <c r="D186" s="85" t="s">
        <v>1333</v>
      </c>
      <c r="E186" s="152" t="s">
        <v>1334</v>
      </c>
      <c r="F186" s="153" t="s">
        <v>697</v>
      </c>
      <c r="N186">
        <v>185</v>
      </c>
      <c r="O186" t="s">
        <v>1794</v>
      </c>
      <c r="P186">
        <v>268767</v>
      </c>
      <c r="Q186" s="162">
        <v>41877</v>
      </c>
      <c r="R186">
        <v>3.6999999999999998E-5</v>
      </c>
    </row>
    <row r="187" spans="1:18" x14ac:dyDescent="0.3">
      <c r="A187" s="151" t="s">
        <v>1335</v>
      </c>
      <c r="B187" s="85" t="s">
        <v>1336</v>
      </c>
      <c r="C187" s="85" t="s">
        <v>1337</v>
      </c>
      <c r="D187" s="85" t="s">
        <v>1338</v>
      </c>
      <c r="E187" s="152" t="s">
        <v>1334</v>
      </c>
      <c r="F187" s="153" t="s">
        <v>1065</v>
      </c>
      <c r="N187">
        <v>186</v>
      </c>
      <c r="O187" t="s">
        <v>1795</v>
      </c>
      <c r="P187">
        <v>268270</v>
      </c>
      <c r="Q187" s="162">
        <v>41143</v>
      </c>
      <c r="R187">
        <v>3.6999999999999998E-5</v>
      </c>
    </row>
    <row r="188" spans="1:18" x14ac:dyDescent="0.3">
      <c r="A188" s="151" t="s">
        <v>1339</v>
      </c>
      <c r="B188" s="85" t="s">
        <v>1340</v>
      </c>
      <c r="C188" s="85" t="s">
        <v>1341</v>
      </c>
      <c r="D188" s="85" t="s">
        <v>681</v>
      </c>
      <c r="E188" s="152" t="s">
        <v>1334</v>
      </c>
      <c r="F188" s="153" t="s">
        <v>643</v>
      </c>
      <c r="N188">
        <v>187</v>
      </c>
      <c r="O188" t="s">
        <v>1796</v>
      </c>
      <c r="P188">
        <v>264652</v>
      </c>
      <c r="Q188" s="162">
        <v>41456</v>
      </c>
      <c r="R188">
        <v>3.6999999999999998E-5</v>
      </c>
    </row>
    <row r="189" spans="1:18" x14ac:dyDescent="0.3">
      <c r="A189" s="151" t="s">
        <v>1342</v>
      </c>
      <c r="B189" s="85" t="s">
        <v>1343</v>
      </c>
      <c r="C189" s="85" t="s">
        <v>1344</v>
      </c>
      <c r="D189" s="85" t="s">
        <v>1345</v>
      </c>
      <c r="E189" s="152" t="s">
        <v>1346</v>
      </c>
      <c r="F189" s="153" t="s">
        <v>1325</v>
      </c>
      <c r="N189">
        <v>188</v>
      </c>
      <c r="O189" t="s">
        <v>1797</v>
      </c>
      <c r="P189">
        <v>240705</v>
      </c>
      <c r="Q189" s="162">
        <v>40544</v>
      </c>
      <c r="R189">
        <v>3.3000000000000003E-5</v>
      </c>
    </row>
    <row r="190" spans="1:18" x14ac:dyDescent="0.3">
      <c r="A190" s="151" t="s">
        <v>1347</v>
      </c>
      <c r="B190" s="85" t="s">
        <v>1348</v>
      </c>
      <c r="C190" s="85" t="s">
        <v>1349</v>
      </c>
      <c r="D190" s="85" t="s">
        <v>1350</v>
      </c>
      <c r="E190" s="152" t="s">
        <v>1346</v>
      </c>
      <c r="F190" s="153" t="s">
        <v>643</v>
      </c>
      <c r="N190">
        <v>189</v>
      </c>
      <c r="O190" t="s">
        <v>1798</v>
      </c>
      <c r="P190">
        <v>239648</v>
      </c>
      <c r="Q190" s="162">
        <v>40909</v>
      </c>
      <c r="R190">
        <v>3.3000000000000003E-5</v>
      </c>
    </row>
    <row r="191" spans="1:18" x14ac:dyDescent="0.3">
      <c r="A191" s="151" t="s">
        <v>1351</v>
      </c>
      <c r="B191" s="85" t="s">
        <v>1352</v>
      </c>
      <c r="C191" s="85" t="s">
        <v>1353</v>
      </c>
      <c r="D191" s="85" t="s">
        <v>1354</v>
      </c>
      <c r="E191" s="152" t="s">
        <v>1355</v>
      </c>
      <c r="F191" s="153" t="s">
        <v>1356</v>
      </c>
      <c r="N191">
        <v>190</v>
      </c>
      <c r="O191" t="s">
        <v>1799</v>
      </c>
      <c r="P191">
        <v>212645</v>
      </c>
      <c r="Q191" s="162">
        <v>41142</v>
      </c>
      <c r="R191">
        <v>2.9E-5</v>
      </c>
    </row>
    <row r="192" spans="1:18" x14ac:dyDescent="0.3">
      <c r="A192" s="151" t="s">
        <v>1357</v>
      </c>
      <c r="B192" s="85" t="s">
        <v>1358</v>
      </c>
      <c r="C192" s="85" t="s">
        <v>1359</v>
      </c>
      <c r="D192" s="85" t="s">
        <v>1360</v>
      </c>
      <c r="E192" s="152" t="s">
        <v>1361</v>
      </c>
      <c r="F192" s="153" t="s">
        <v>1165</v>
      </c>
      <c r="N192">
        <v>191</v>
      </c>
      <c r="O192" t="s">
        <v>1800</v>
      </c>
      <c r="P192">
        <v>187820</v>
      </c>
      <c r="Q192" s="162">
        <v>40854</v>
      </c>
      <c r="R192">
        <v>2.5999999999999998E-5</v>
      </c>
    </row>
    <row r="193" spans="1:18" x14ac:dyDescent="0.3">
      <c r="A193" s="151" t="s">
        <v>1362</v>
      </c>
      <c r="B193" s="85" t="s">
        <v>1363</v>
      </c>
      <c r="C193" s="85" t="s">
        <v>1364</v>
      </c>
      <c r="D193" s="85" t="s">
        <v>1365</v>
      </c>
      <c r="E193" s="152" t="s">
        <v>1361</v>
      </c>
      <c r="F193" s="153" t="s">
        <v>1356</v>
      </c>
      <c r="N193">
        <v>192</v>
      </c>
      <c r="O193" t="s">
        <v>1801</v>
      </c>
      <c r="P193">
        <v>187356</v>
      </c>
      <c r="Q193" s="162">
        <v>41042</v>
      </c>
      <c r="R193">
        <v>2.5999999999999998E-5</v>
      </c>
    </row>
    <row r="194" spans="1:18" x14ac:dyDescent="0.3">
      <c r="A194" s="151" t="s">
        <v>1366</v>
      </c>
      <c r="B194" s="85" t="s">
        <v>1367</v>
      </c>
      <c r="C194" s="85" t="s">
        <v>1368</v>
      </c>
      <c r="D194" s="85" t="s">
        <v>599</v>
      </c>
      <c r="E194" s="152" t="s">
        <v>1361</v>
      </c>
      <c r="F194" s="153" t="s">
        <v>614</v>
      </c>
      <c r="N194">
        <v>193</v>
      </c>
      <c r="O194" t="s">
        <v>1802</v>
      </c>
      <c r="P194">
        <v>185000</v>
      </c>
      <c r="Q194" s="162">
        <v>42186</v>
      </c>
      <c r="R194">
        <v>2.5999999999999998E-5</v>
      </c>
    </row>
    <row r="195" spans="1:18" x14ac:dyDescent="0.3">
      <c r="A195" s="151" t="s">
        <v>1369</v>
      </c>
      <c r="B195" s="85" t="s">
        <v>1370</v>
      </c>
      <c r="C195" s="85" t="s">
        <v>1371</v>
      </c>
      <c r="D195" s="85" t="s">
        <v>1372</v>
      </c>
      <c r="E195" s="152" t="s">
        <v>1373</v>
      </c>
      <c r="F195" s="153" t="s">
        <v>1374</v>
      </c>
      <c r="N195">
        <v>194</v>
      </c>
      <c r="O195" t="s">
        <v>1803</v>
      </c>
      <c r="P195">
        <v>159358</v>
      </c>
      <c r="Q195" s="162">
        <v>40269</v>
      </c>
      <c r="R195">
        <v>2.1999999999999999E-5</v>
      </c>
    </row>
    <row r="196" spans="1:18" x14ac:dyDescent="0.3">
      <c r="A196" s="151" t="s">
        <v>1375</v>
      </c>
      <c r="B196" s="85" t="s">
        <v>1376</v>
      </c>
      <c r="C196" s="85" t="s">
        <v>1377</v>
      </c>
      <c r="D196" s="85" t="s">
        <v>774</v>
      </c>
      <c r="E196" s="152" t="s">
        <v>1378</v>
      </c>
      <c r="F196" s="153" t="s">
        <v>643</v>
      </c>
      <c r="N196">
        <v>195</v>
      </c>
      <c r="O196" t="s">
        <v>1804</v>
      </c>
      <c r="P196">
        <v>154843</v>
      </c>
      <c r="Q196" s="162">
        <v>41640</v>
      </c>
      <c r="R196">
        <v>2.0999999999999999E-5</v>
      </c>
    </row>
    <row r="197" spans="1:18" x14ac:dyDescent="0.3">
      <c r="A197" s="151" t="s">
        <v>1379</v>
      </c>
      <c r="B197" s="85" t="s">
        <v>1380</v>
      </c>
      <c r="C197" s="85" t="s">
        <v>1381</v>
      </c>
      <c r="D197" s="85" t="s">
        <v>599</v>
      </c>
      <c r="E197" s="152" t="s">
        <v>1382</v>
      </c>
      <c r="F197" s="153" t="s">
        <v>614</v>
      </c>
      <c r="N197">
        <v>196</v>
      </c>
      <c r="O197" t="s">
        <v>1805</v>
      </c>
      <c r="P197">
        <v>109000</v>
      </c>
      <c r="Q197" s="162">
        <v>42186</v>
      </c>
      <c r="R197">
        <v>1.5E-5</v>
      </c>
    </row>
    <row r="198" spans="1:18" x14ac:dyDescent="0.3">
      <c r="A198" s="151" t="s">
        <v>1383</v>
      </c>
      <c r="B198" s="85" t="s">
        <v>1384</v>
      </c>
      <c r="C198" s="85" t="s">
        <v>1385</v>
      </c>
      <c r="D198" s="85" t="s">
        <v>1386</v>
      </c>
      <c r="E198" s="152" t="s">
        <v>1382</v>
      </c>
      <c r="F198" s="153" t="s">
        <v>930</v>
      </c>
      <c r="N198">
        <v>197</v>
      </c>
      <c r="O198" t="s">
        <v>1806</v>
      </c>
      <c r="P198">
        <v>107394</v>
      </c>
      <c r="Q198" s="162">
        <v>41943</v>
      </c>
      <c r="R198">
        <v>1.5E-5</v>
      </c>
    </row>
    <row r="199" spans="1:18" x14ac:dyDescent="0.3">
      <c r="A199" s="151" t="s">
        <v>1387</v>
      </c>
      <c r="B199" s="85" t="s">
        <v>1388</v>
      </c>
      <c r="C199" s="85" t="s">
        <v>1389</v>
      </c>
      <c r="D199" s="85" t="s">
        <v>681</v>
      </c>
      <c r="E199" s="152" t="s">
        <v>1382</v>
      </c>
      <c r="F199" s="153" t="s">
        <v>643</v>
      </c>
      <c r="N199">
        <v>198</v>
      </c>
      <c r="O199" t="s">
        <v>1807</v>
      </c>
      <c r="P199">
        <v>106461</v>
      </c>
      <c r="Q199" s="162">
        <v>41456</v>
      </c>
      <c r="R199">
        <v>1.5E-5</v>
      </c>
    </row>
    <row r="200" spans="1:18" x14ac:dyDescent="0.3">
      <c r="A200" s="151" t="s">
        <v>1390</v>
      </c>
      <c r="B200" s="85" t="s">
        <v>1391</v>
      </c>
      <c r="C200" s="85" t="s">
        <v>1392</v>
      </c>
      <c r="D200" s="85" t="s">
        <v>1372</v>
      </c>
      <c r="E200" s="152" t="s">
        <v>1382</v>
      </c>
      <c r="F200" s="153" t="s">
        <v>1374</v>
      </c>
      <c r="N200">
        <v>199</v>
      </c>
      <c r="O200" t="s">
        <v>1808</v>
      </c>
      <c r="P200">
        <v>106405</v>
      </c>
      <c r="Q200" s="162">
        <v>40269</v>
      </c>
      <c r="R200">
        <v>1.5E-5</v>
      </c>
    </row>
    <row r="201" spans="1:18" x14ac:dyDescent="0.3">
      <c r="A201" s="151" t="s">
        <v>1393</v>
      </c>
      <c r="B201" s="85" t="s">
        <v>1394</v>
      </c>
      <c r="C201" s="85" t="s">
        <v>1395</v>
      </c>
      <c r="D201" s="85" t="s">
        <v>1396</v>
      </c>
      <c r="E201" s="152" t="s">
        <v>1397</v>
      </c>
      <c r="F201" s="153" t="s">
        <v>1206</v>
      </c>
      <c r="N201">
        <v>200</v>
      </c>
      <c r="O201" t="s">
        <v>1809</v>
      </c>
      <c r="P201">
        <v>103328</v>
      </c>
      <c r="Q201" s="162">
        <v>40675</v>
      </c>
      <c r="R201">
        <v>1.4E-5</v>
      </c>
    </row>
    <row r="202" spans="1:18" x14ac:dyDescent="0.3">
      <c r="A202" s="151" t="s">
        <v>1398</v>
      </c>
      <c r="B202" s="85" t="s">
        <v>1399</v>
      </c>
      <c r="C202" s="85" t="s">
        <v>1400</v>
      </c>
      <c r="D202" s="85" t="s">
        <v>1401</v>
      </c>
      <c r="E202" s="152" t="s">
        <v>1397</v>
      </c>
      <c r="F202" s="153" t="s">
        <v>1206</v>
      </c>
      <c r="N202">
        <v>201</v>
      </c>
      <c r="O202" t="s">
        <v>1810</v>
      </c>
      <c r="P202">
        <v>103252</v>
      </c>
      <c r="Q202" s="162">
        <v>40877</v>
      </c>
      <c r="R202">
        <v>1.4E-5</v>
      </c>
    </row>
    <row r="203" spans="1:18" x14ac:dyDescent="0.3">
      <c r="A203" s="151" t="s">
        <v>1402</v>
      </c>
      <c r="B203" s="85" t="s">
        <v>1403</v>
      </c>
      <c r="C203" s="85" t="s">
        <v>1404</v>
      </c>
      <c r="D203" s="85" t="s">
        <v>681</v>
      </c>
      <c r="E203" s="152" t="s">
        <v>1397</v>
      </c>
      <c r="F203" s="153" t="s">
        <v>643</v>
      </c>
      <c r="N203">
        <v>202</v>
      </c>
      <c r="O203" t="s">
        <v>1811</v>
      </c>
      <c r="P203">
        <v>101351</v>
      </c>
      <c r="Q203" s="162">
        <v>41456</v>
      </c>
      <c r="R203">
        <v>1.4E-5</v>
      </c>
    </row>
    <row r="204" spans="1:18" x14ac:dyDescent="0.3">
      <c r="A204" s="151" t="s">
        <v>1405</v>
      </c>
      <c r="B204" s="85" t="s">
        <v>1406</v>
      </c>
      <c r="C204" s="85" t="s">
        <v>1407</v>
      </c>
      <c r="D204" s="85" t="s">
        <v>1408</v>
      </c>
      <c r="E204" s="152" t="s">
        <v>1397</v>
      </c>
      <c r="F204" s="153" t="s">
        <v>643</v>
      </c>
      <c r="N204">
        <v>203</v>
      </c>
      <c r="O204" t="s">
        <v>1812</v>
      </c>
      <c r="P204">
        <v>99000</v>
      </c>
      <c r="Q204" s="162">
        <v>41274</v>
      </c>
      <c r="R204">
        <v>1.4E-5</v>
      </c>
    </row>
    <row r="205" spans="1:18" x14ac:dyDescent="0.3">
      <c r="A205" s="151" t="s">
        <v>1409</v>
      </c>
      <c r="B205" s="85" t="s">
        <v>1410</v>
      </c>
      <c r="C205" s="85" t="s">
        <v>1411</v>
      </c>
      <c r="D205" s="85" t="s">
        <v>681</v>
      </c>
      <c r="E205" s="152" t="s">
        <v>1412</v>
      </c>
      <c r="F205" s="153" t="s">
        <v>643</v>
      </c>
      <c r="N205">
        <v>204</v>
      </c>
      <c r="O205" t="s">
        <v>1813</v>
      </c>
      <c r="P205">
        <v>89949</v>
      </c>
      <c r="Q205" s="162">
        <v>41456</v>
      </c>
      <c r="R205">
        <v>1.2E-5</v>
      </c>
    </row>
    <row r="206" spans="1:18" x14ac:dyDescent="0.3">
      <c r="A206" s="151" t="s">
        <v>1413</v>
      </c>
      <c r="B206" s="85" t="s">
        <v>1414</v>
      </c>
      <c r="C206" s="85" t="s">
        <v>1415</v>
      </c>
      <c r="D206" s="85" t="s">
        <v>1416</v>
      </c>
      <c r="E206" s="152" t="s">
        <v>1412</v>
      </c>
      <c r="F206" s="153" t="s">
        <v>1298</v>
      </c>
      <c r="N206">
        <v>205</v>
      </c>
      <c r="O206" t="s">
        <v>1814</v>
      </c>
      <c r="P206">
        <v>86295</v>
      </c>
      <c r="Q206" s="162">
        <v>40690</v>
      </c>
      <c r="R206">
        <v>1.2E-5</v>
      </c>
    </row>
    <row r="207" spans="1:18" x14ac:dyDescent="0.3">
      <c r="A207" s="151" t="s">
        <v>1417</v>
      </c>
      <c r="B207" s="85" t="s">
        <v>1418</v>
      </c>
      <c r="C207" s="85" t="s">
        <v>1419</v>
      </c>
      <c r="D207" s="85" t="s">
        <v>1420</v>
      </c>
      <c r="E207" s="152" t="s">
        <v>1412</v>
      </c>
      <c r="F207" s="153" t="s">
        <v>1206</v>
      </c>
      <c r="N207">
        <v>206</v>
      </c>
      <c r="O207" t="s">
        <v>1815</v>
      </c>
      <c r="P207">
        <v>84497</v>
      </c>
      <c r="Q207" s="162">
        <v>40629</v>
      </c>
      <c r="R207">
        <v>1.2E-5</v>
      </c>
    </row>
    <row r="208" spans="1:18" x14ac:dyDescent="0.3">
      <c r="A208" s="151" t="s">
        <v>1421</v>
      </c>
      <c r="B208" s="85" t="s">
        <v>1422</v>
      </c>
      <c r="C208" s="85" t="s">
        <v>1423</v>
      </c>
      <c r="D208" s="85" t="s">
        <v>641</v>
      </c>
      <c r="E208" s="152" t="s">
        <v>1424</v>
      </c>
      <c r="F208" s="153" t="s">
        <v>643</v>
      </c>
      <c r="N208">
        <v>207</v>
      </c>
      <c r="O208" t="s">
        <v>1816</v>
      </c>
      <c r="P208">
        <v>76949</v>
      </c>
      <c r="Q208" s="162">
        <v>41821</v>
      </c>
      <c r="R208">
        <v>1.1E-5</v>
      </c>
    </row>
    <row r="209" spans="1:18" x14ac:dyDescent="0.3">
      <c r="A209" s="151" t="s">
        <v>1425</v>
      </c>
      <c r="B209" s="85" t="s">
        <v>1426</v>
      </c>
      <c r="C209" s="85" t="s">
        <v>1427</v>
      </c>
      <c r="D209" s="85" t="s">
        <v>1428</v>
      </c>
      <c r="E209" s="152" t="s">
        <v>1429</v>
      </c>
      <c r="F209" s="153" t="s">
        <v>1298</v>
      </c>
      <c r="N209">
        <v>208</v>
      </c>
      <c r="O209" t="s">
        <v>1817</v>
      </c>
      <c r="P209">
        <v>71293</v>
      </c>
      <c r="Q209" s="162">
        <v>40677</v>
      </c>
      <c r="R209">
        <v>9.9000000000000001E-6</v>
      </c>
    </row>
    <row r="210" spans="1:18" x14ac:dyDescent="0.3">
      <c r="A210" s="151" t="s">
        <v>1430</v>
      </c>
      <c r="B210" s="85" t="s">
        <v>1431</v>
      </c>
      <c r="C210" s="85" t="s">
        <v>1432</v>
      </c>
      <c r="D210" s="85" t="s">
        <v>1433</v>
      </c>
      <c r="E210" s="152" t="s">
        <v>1434</v>
      </c>
      <c r="F210" s="153" t="s">
        <v>1374</v>
      </c>
      <c r="N210">
        <v>209</v>
      </c>
      <c r="O210" t="s">
        <v>1818</v>
      </c>
      <c r="P210">
        <v>64237</v>
      </c>
      <c r="Q210" s="162">
        <v>40318</v>
      </c>
      <c r="R210">
        <v>8.8999999999999995E-6</v>
      </c>
    </row>
    <row r="211" spans="1:18" x14ac:dyDescent="0.3">
      <c r="A211" s="151" t="s">
        <v>1435</v>
      </c>
      <c r="B211" s="85" t="s">
        <v>1436</v>
      </c>
      <c r="C211" s="85" t="s">
        <v>1437</v>
      </c>
      <c r="D211" s="85" t="s">
        <v>1438</v>
      </c>
      <c r="E211" s="152" t="s">
        <v>1439</v>
      </c>
      <c r="F211" s="153" t="s">
        <v>643</v>
      </c>
      <c r="N211">
        <v>210</v>
      </c>
      <c r="O211" t="s">
        <v>1819</v>
      </c>
      <c r="P211">
        <v>63085</v>
      </c>
      <c r="Q211" s="162">
        <v>40999</v>
      </c>
      <c r="R211">
        <v>8.6999999999999997E-6</v>
      </c>
    </row>
    <row r="212" spans="1:18" x14ac:dyDescent="0.3">
      <c r="A212" s="151" t="s">
        <v>1440</v>
      </c>
      <c r="B212" s="85" t="s">
        <v>1441</v>
      </c>
      <c r="C212" s="85" t="s">
        <v>1442</v>
      </c>
      <c r="D212" s="85" t="s">
        <v>681</v>
      </c>
      <c r="E212" s="152" t="s">
        <v>1443</v>
      </c>
      <c r="F212" s="153" t="s">
        <v>643</v>
      </c>
      <c r="N212">
        <v>211</v>
      </c>
      <c r="O212" t="s">
        <v>1820</v>
      </c>
      <c r="P212">
        <v>56086</v>
      </c>
      <c r="Q212" s="162">
        <v>41456</v>
      </c>
      <c r="R212">
        <v>7.7999999999999999E-6</v>
      </c>
    </row>
    <row r="213" spans="1:18" x14ac:dyDescent="0.3">
      <c r="A213" s="151" t="s">
        <v>1444</v>
      </c>
      <c r="B213" s="85" t="s">
        <v>1445</v>
      </c>
      <c r="C213" s="85" t="s">
        <v>1446</v>
      </c>
      <c r="D213" s="85" t="s">
        <v>621</v>
      </c>
      <c r="E213" s="152" t="s">
        <v>1447</v>
      </c>
      <c r="F213" s="153" t="s">
        <v>643</v>
      </c>
      <c r="N213">
        <v>212</v>
      </c>
      <c r="O213" t="s">
        <v>1821</v>
      </c>
      <c r="P213">
        <v>55984</v>
      </c>
      <c r="Q213" s="162">
        <v>42005</v>
      </c>
      <c r="R213">
        <v>7.7000000000000008E-6</v>
      </c>
    </row>
    <row r="214" spans="1:18" x14ac:dyDescent="0.3">
      <c r="A214" s="151" t="s">
        <v>1448</v>
      </c>
      <c r="B214" s="85" t="s">
        <v>1449</v>
      </c>
      <c r="C214" s="85" t="s">
        <v>1450</v>
      </c>
      <c r="D214" s="85" t="s">
        <v>1030</v>
      </c>
      <c r="E214" s="152" t="s">
        <v>1447</v>
      </c>
      <c r="F214" s="153" t="s">
        <v>601</v>
      </c>
      <c r="N214">
        <v>213</v>
      </c>
      <c r="O214" t="s">
        <v>1822</v>
      </c>
      <c r="P214">
        <v>55691</v>
      </c>
      <c r="Q214" s="162">
        <v>41275</v>
      </c>
      <c r="R214">
        <v>7.7000000000000008E-6</v>
      </c>
    </row>
    <row r="215" spans="1:18" x14ac:dyDescent="0.3">
      <c r="A215" s="151" t="s">
        <v>1451</v>
      </c>
      <c r="B215" s="85" t="s">
        <v>1452</v>
      </c>
      <c r="C215" s="85" t="s">
        <v>1453</v>
      </c>
      <c r="D215" s="85" t="s">
        <v>1372</v>
      </c>
      <c r="E215" s="152" t="s">
        <v>1447</v>
      </c>
      <c r="F215" s="153" t="s">
        <v>1374</v>
      </c>
      <c r="N215">
        <v>214</v>
      </c>
      <c r="O215" t="s">
        <v>1823</v>
      </c>
      <c r="P215">
        <v>55519</v>
      </c>
      <c r="Q215" s="162">
        <v>40269</v>
      </c>
      <c r="R215">
        <v>7.7000000000000008E-6</v>
      </c>
    </row>
    <row r="216" spans="1:18" x14ac:dyDescent="0.3">
      <c r="A216" s="151" t="s">
        <v>1454</v>
      </c>
      <c r="B216" s="85" t="s">
        <v>1455</v>
      </c>
      <c r="C216" s="85" t="s">
        <v>1456</v>
      </c>
      <c r="D216" s="85" t="s">
        <v>599</v>
      </c>
      <c r="E216" s="152" t="s">
        <v>1457</v>
      </c>
      <c r="F216" s="153" t="s">
        <v>614</v>
      </c>
      <c r="N216">
        <v>215</v>
      </c>
      <c r="O216" t="s">
        <v>1824</v>
      </c>
      <c r="P216">
        <v>55000</v>
      </c>
      <c r="Q216" s="162">
        <v>42186</v>
      </c>
      <c r="R216">
        <v>7.6000000000000001E-6</v>
      </c>
    </row>
    <row r="217" spans="1:18" x14ac:dyDescent="0.3">
      <c r="A217" s="151" t="s">
        <v>1458</v>
      </c>
      <c r="B217" s="85" t="s">
        <v>1459</v>
      </c>
      <c r="C217" s="85" t="s">
        <v>1460</v>
      </c>
      <c r="D217" s="85" t="s">
        <v>1372</v>
      </c>
      <c r="E217" s="152" t="s">
        <v>1461</v>
      </c>
      <c r="F217" s="153" t="s">
        <v>1374</v>
      </c>
      <c r="N217">
        <v>216</v>
      </c>
      <c r="O217" t="s">
        <v>1825</v>
      </c>
      <c r="P217">
        <v>53883</v>
      </c>
      <c r="Q217" s="162">
        <v>40269</v>
      </c>
      <c r="R217">
        <v>7.5000000000000002E-6</v>
      </c>
    </row>
    <row r="218" spans="1:18" x14ac:dyDescent="0.3">
      <c r="A218" s="151" t="s">
        <v>1462</v>
      </c>
      <c r="B218" s="85" t="s">
        <v>1463</v>
      </c>
      <c r="C218" s="85" t="s">
        <v>1464</v>
      </c>
      <c r="D218" s="85" t="s">
        <v>1465</v>
      </c>
      <c r="E218" s="152" t="s">
        <v>1466</v>
      </c>
      <c r="F218" s="153" t="s">
        <v>1467</v>
      </c>
      <c r="N218">
        <v>217</v>
      </c>
      <c r="O218" t="s">
        <v>1826</v>
      </c>
      <c r="P218">
        <v>51547</v>
      </c>
      <c r="Q218" s="162">
        <v>41275</v>
      </c>
      <c r="R218">
        <v>7.0999999999999998E-6</v>
      </c>
    </row>
    <row r="219" spans="1:18" x14ac:dyDescent="0.3">
      <c r="A219" s="151" t="s">
        <v>1468</v>
      </c>
      <c r="B219" s="85" t="s">
        <v>1469</v>
      </c>
      <c r="C219" s="85" t="s">
        <v>1470</v>
      </c>
      <c r="D219" s="85" t="s">
        <v>1471</v>
      </c>
      <c r="E219" s="152" t="s">
        <v>1472</v>
      </c>
      <c r="F219" s="153" t="s">
        <v>628</v>
      </c>
      <c r="N219">
        <v>218</v>
      </c>
      <c r="O219" t="s">
        <v>1827</v>
      </c>
      <c r="P219">
        <v>48679</v>
      </c>
      <c r="Q219" s="162">
        <v>41974</v>
      </c>
      <c r="R219">
        <v>6.7000000000000002E-6</v>
      </c>
    </row>
    <row r="220" spans="1:18" x14ac:dyDescent="0.3">
      <c r="A220" s="151" t="s">
        <v>1473</v>
      </c>
      <c r="B220" s="85" t="s">
        <v>1474</v>
      </c>
      <c r="C220" s="85" t="s">
        <v>1475</v>
      </c>
      <c r="D220" s="85" t="s">
        <v>1476</v>
      </c>
      <c r="E220" s="152" t="s">
        <v>1477</v>
      </c>
      <c r="F220" s="153" t="s">
        <v>601</v>
      </c>
      <c r="N220">
        <v>219</v>
      </c>
      <c r="O220" t="s">
        <v>1828</v>
      </c>
      <c r="P220">
        <v>37429</v>
      </c>
      <c r="Q220" s="162">
        <v>40179</v>
      </c>
      <c r="R220">
        <v>5.2000000000000002E-6</v>
      </c>
    </row>
    <row r="221" spans="1:18" x14ac:dyDescent="0.3">
      <c r="A221" s="151" t="s">
        <v>1478</v>
      </c>
      <c r="B221" s="85" t="s">
        <v>1479</v>
      </c>
      <c r="C221" s="85" t="s">
        <v>1480</v>
      </c>
      <c r="D221" s="85" t="s">
        <v>905</v>
      </c>
      <c r="E221" s="152" t="s">
        <v>1481</v>
      </c>
      <c r="F221" s="153" t="s">
        <v>1482</v>
      </c>
      <c r="N221">
        <v>220</v>
      </c>
      <c r="O221" t="s">
        <v>1829</v>
      </c>
      <c r="P221">
        <v>37132</v>
      </c>
      <c r="Q221" s="162">
        <v>41639</v>
      </c>
      <c r="R221">
        <v>5.1000000000000003E-6</v>
      </c>
    </row>
    <row r="222" spans="1:18" x14ac:dyDescent="0.3">
      <c r="A222" s="151" t="s">
        <v>1483</v>
      </c>
      <c r="B222" s="85" t="s">
        <v>1484</v>
      </c>
      <c r="C222" s="85" t="s">
        <v>1485</v>
      </c>
      <c r="D222" s="85" t="s">
        <v>905</v>
      </c>
      <c r="E222" s="152" t="s">
        <v>1481</v>
      </c>
      <c r="F222" s="153" t="s">
        <v>643</v>
      </c>
      <c r="N222">
        <v>221</v>
      </c>
      <c r="O222" t="s">
        <v>1830</v>
      </c>
      <c r="P222">
        <v>36950</v>
      </c>
      <c r="Q222" s="162">
        <v>41639</v>
      </c>
      <c r="R222">
        <v>5.1000000000000003E-6</v>
      </c>
    </row>
    <row r="223" spans="1:18" x14ac:dyDescent="0.3">
      <c r="A223" s="151" t="s">
        <v>1486</v>
      </c>
      <c r="B223" s="85" t="s">
        <v>1487</v>
      </c>
      <c r="C223" s="85" t="s">
        <v>1488</v>
      </c>
      <c r="D223" s="85" t="s">
        <v>1350</v>
      </c>
      <c r="E223" s="152" t="s">
        <v>1489</v>
      </c>
      <c r="F223" s="153" t="s">
        <v>643</v>
      </c>
      <c r="N223">
        <v>222</v>
      </c>
      <c r="O223" t="s">
        <v>1831</v>
      </c>
      <c r="P223">
        <v>35742</v>
      </c>
      <c r="Q223" s="162">
        <v>40909</v>
      </c>
      <c r="R223">
        <v>4.8999999999999997E-6</v>
      </c>
    </row>
    <row r="224" spans="1:18" x14ac:dyDescent="0.3">
      <c r="A224" s="151" t="s">
        <v>1490</v>
      </c>
      <c r="B224" s="85" t="s">
        <v>1491</v>
      </c>
      <c r="C224" s="85" t="s">
        <v>1492</v>
      </c>
      <c r="D224" s="85" t="s">
        <v>663</v>
      </c>
      <c r="E224" s="152" t="s">
        <v>1493</v>
      </c>
      <c r="F224" s="153" t="s">
        <v>628</v>
      </c>
      <c r="N224">
        <v>223</v>
      </c>
      <c r="O224" t="s">
        <v>1832</v>
      </c>
      <c r="P224">
        <v>32789</v>
      </c>
      <c r="Q224" s="162">
        <v>42004</v>
      </c>
      <c r="R224">
        <v>4.5000000000000001E-6</v>
      </c>
    </row>
    <row r="225" spans="1:18" x14ac:dyDescent="0.3">
      <c r="A225" s="151" t="s">
        <v>1494</v>
      </c>
      <c r="B225" s="85" t="s">
        <v>1495</v>
      </c>
      <c r="C225" s="85" t="s">
        <v>1496</v>
      </c>
      <c r="D225" s="85" t="s">
        <v>1497</v>
      </c>
      <c r="E225" s="152" t="s">
        <v>1498</v>
      </c>
      <c r="F225" s="153" t="s">
        <v>1356</v>
      </c>
      <c r="N225">
        <v>224</v>
      </c>
      <c r="O225" t="s">
        <v>1833</v>
      </c>
      <c r="P225">
        <v>31458</v>
      </c>
      <c r="Q225" s="162">
        <v>40933</v>
      </c>
      <c r="R225">
        <v>4.4000000000000002E-6</v>
      </c>
    </row>
    <row r="226" spans="1:18" x14ac:dyDescent="0.3">
      <c r="A226" s="151" t="s">
        <v>1499</v>
      </c>
      <c r="B226" s="85" t="s">
        <v>1500</v>
      </c>
      <c r="C226" s="85" t="s">
        <v>1501</v>
      </c>
      <c r="D226" s="85" t="s">
        <v>1408</v>
      </c>
      <c r="E226" s="152" t="s">
        <v>1502</v>
      </c>
      <c r="F226" s="153" t="s">
        <v>643</v>
      </c>
      <c r="N226">
        <v>225</v>
      </c>
      <c r="O226" t="s">
        <v>1834</v>
      </c>
      <c r="P226">
        <v>30001</v>
      </c>
      <c r="Q226" s="162">
        <v>41274</v>
      </c>
      <c r="R226">
        <v>4.0999999999999997E-6</v>
      </c>
    </row>
    <row r="227" spans="1:18" x14ac:dyDescent="0.3">
      <c r="A227" s="151" t="s">
        <v>1503</v>
      </c>
      <c r="B227" s="85" t="s">
        <v>1504</v>
      </c>
      <c r="C227" s="85" t="s">
        <v>1505</v>
      </c>
      <c r="D227" s="85" t="s">
        <v>686</v>
      </c>
      <c r="E227" s="152" t="s">
        <v>1506</v>
      </c>
      <c r="F227" s="153" t="s">
        <v>601</v>
      </c>
      <c r="N227">
        <v>226</v>
      </c>
      <c r="O227" t="s">
        <v>1835</v>
      </c>
      <c r="P227">
        <v>28875</v>
      </c>
      <c r="Q227" s="162">
        <v>41912</v>
      </c>
      <c r="R227">
        <v>3.9999999999999998E-6</v>
      </c>
    </row>
    <row r="228" spans="1:18" x14ac:dyDescent="0.3">
      <c r="A228" s="151" t="s">
        <v>1507</v>
      </c>
      <c r="B228" s="85" t="s">
        <v>1508</v>
      </c>
      <c r="C228" s="85" t="s">
        <v>1509</v>
      </c>
      <c r="D228" s="85" t="s">
        <v>1510</v>
      </c>
      <c r="E228" s="152" t="s">
        <v>1511</v>
      </c>
      <c r="F228" s="153" t="s">
        <v>1512</v>
      </c>
      <c r="N228">
        <v>227</v>
      </c>
      <c r="O228" t="s">
        <v>1836</v>
      </c>
      <c r="P228">
        <v>28054</v>
      </c>
      <c r="Q228" s="162">
        <v>40371</v>
      </c>
      <c r="R228">
        <v>3.8999999999999999E-6</v>
      </c>
    </row>
    <row r="229" spans="1:18" x14ac:dyDescent="0.3">
      <c r="A229" s="151" t="s">
        <v>1513</v>
      </c>
      <c r="B229" s="85" t="s">
        <v>1514</v>
      </c>
      <c r="C229" s="85" t="s">
        <v>1515</v>
      </c>
      <c r="D229" s="85" t="s">
        <v>1291</v>
      </c>
      <c r="E229" s="152" t="s">
        <v>1516</v>
      </c>
      <c r="F229" s="153" t="s">
        <v>601</v>
      </c>
      <c r="N229">
        <v>228</v>
      </c>
      <c r="O229" t="s">
        <v>1837</v>
      </c>
      <c r="P229">
        <v>23296</v>
      </c>
      <c r="Q229" s="162">
        <v>41275</v>
      </c>
      <c r="R229">
        <v>3.1999999999999999E-6</v>
      </c>
    </row>
    <row r="230" spans="1:18" x14ac:dyDescent="0.3">
      <c r="A230" s="151" t="s">
        <v>1517</v>
      </c>
      <c r="B230" s="85" t="s">
        <v>1518</v>
      </c>
      <c r="C230" s="85" t="s">
        <v>1519</v>
      </c>
      <c r="D230" s="85" t="s">
        <v>681</v>
      </c>
      <c r="E230" s="152" t="s">
        <v>1520</v>
      </c>
      <c r="F230" s="153" t="s">
        <v>643</v>
      </c>
      <c r="N230">
        <v>229</v>
      </c>
      <c r="O230" t="s">
        <v>1838</v>
      </c>
      <c r="P230">
        <v>20901</v>
      </c>
      <c r="Q230" s="162">
        <v>41456</v>
      </c>
      <c r="R230">
        <v>2.9000000000000002E-6</v>
      </c>
    </row>
    <row r="231" spans="1:18" x14ac:dyDescent="0.3">
      <c r="A231" s="151" t="s">
        <v>1521</v>
      </c>
      <c r="B231" s="85" t="s">
        <v>1522</v>
      </c>
      <c r="C231" s="85" t="s">
        <v>1523</v>
      </c>
      <c r="D231" s="85" t="s">
        <v>1524</v>
      </c>
      <c r="E231" s="152" t="s">
        <v>1525</v>
      </c>
      <c r="F231" s="153" t="s">
        <v>1165</v>
      </c>
      <c r="N231">
        <v>230</v>
      </c>
      <c r="O231" t="s">
        <v>1839</v>
      </c>
      <c r="P231">
        <v>14974</v>
      </c>
      <c r="Q231" s="162">
        <v>40878</v>
      </c>
      <c r="R231">
        <v>2.0999999999999998E-6</v>
      </c>
    </row>
    <row r="232" spans="1:18" x14ac:dyDescent="0.3">
      <c r="A232" s="151" t="s">
        <v>1526</v>
      </c>
      <c r="B232" s="85" t="s">
        <v>1527</v>
      </c>
      <c r="C232" s="85" t="s">
        <v>1528</v>
      </c>
      <c r="D232" s="85" t="s">
        <v>1529</v>
      </c>
      <c r="E232" s="152" t="s">
        <v>1530</v>
      </c>
      <c r="F232" s="153" t="s">
        <v>1298</v>
      </c>
      <c r="N232">
        <v>231</v>
      </c>
      <c r="O232" t="s">
        <v>1840</v>
      </c>
      <c r="P232">
        <v>13452</v>
      </c>
      <c r="Q232" s="162">
        <v>40674</v>
      </c>
      <c r="R232">
        <v>1.9E-6</v>
      </c>
    </row>
    <row r="233" spans="1:18" x14ac:dyDescent="0.3">
      <c r="A233" s="151" t="s">
        <v>1531</v>
      </c>
      <c r="B233" s="85" t="s">
        <v>1532</v>
      </c>
      <c r="C233" s="85" t="s">
        <v>1533</v>
      </c>
      <c r="D233" s="85" t="s">
        <v>681</v>
      </c>
      <c r="E233" s="152" t="s">
        <v>1534</v>
      </c>
      <c r="F233" s="153" t="s">
        <v>643</v>
      </c>
      <c r="N233">
        <v>232</v>
      </c>
      <c r="O233" t="s">
        <v>1841</v>
      </c>
      <c r="P233">
        <v>13135</v>
      </c>
      <c r="Q233" s="162">
        <v>41456</v>
      </c>
      <c r="R233">
        <v>1.7999999999999999E-6</v>
      </c>
    </row>
    <row r="234" spans="1:18" x14ac:dyDescent="0.3">
      <c r="A234" s="151" t="s">
        <v>1535</v>
      </c>
      <c r="B234" s="85" t="s">
        <v>1536</v>
      </c>
      <c r="C234" s="85" t="s">
        <v>1537</v>
      </c>
      <c r="D234" s="85" t="s">
        <v>681</v>
      </c>
      <c r="E234" s="152" t="s">
        <v>1538</v>
      </c>
      <c r="F234" s="153" t="s">
        <v>643</v>
      </c>
      <c r="N234">
        <v>233</v>
      </c>
      <c r="O234" t="s">
        <v>1842</v>
      </c>
      <c r="P234">
        <v>11323</v>
      </c>
      <c r="Q234" s="162">
        <v>41456</v>
      </c>
      <c r="R234">
        <v>1.5999999999999999E-6</v>
      </c>
    </row>
    <row r="235" spans="1:18" x14ac:dyDescent="0.3">
      <c r="A235" s="151" t="s">
        <v>1539</v>
      </c>
      <c r="B235" s="85" t="s">
        <v>1540</v>
      </c>
      <c r="C235" s="85" t="s">
        <v>1541</v>
      </c>
      <c r="D235" s="85" t="s">
        <v>1542</v>
      </c>
      <c r="E235" s="152" t="s">
        <v>1543</v>
      </c>
      <c r="F235" s="153" t="s">
        <v>1206</v>
      </c>
      <c r="N235">
        <v>234</v>
      </c>
      <c r="O235" t="s">
        <v>1843</v>
      </c>
      <c r="P235">
        <v>10084</v>
      </c>
      <c r="Q235" s="162">
        <v>40846</v>
      </c>
      <c r="R235">
        <v>1.3999999999999999E-6</v>
      </c>
    </row>
    <row r="236" spans="1:18" x14ac:dyDescent="0.3">
      <c r="A236" s="151" t="s">
        <v>1544</v>
      </c>
      <c r="B236" s="85" t="s">
        <v>1545</v>
      </c>
      <c r="C236" s="85" t="s">
        <v>1546</v>
      </c>
      <c r="D236" s="85" t="s">
        <v>1350</v>
      </c>
      <c r="E236" s="152" t="s">
        <v>1547</v>
      </c>
      <c r="F236" s="153" t="s">
        <v>643</v>
      </c>
      <c r="N236">
        <v>235</v>
      </c>
      <c r="O236" t="s">
        <v>1844</v>
      </c>
      <c r="P236">
        <v>9131</v>
      </c>
      <c r="Q236" s="162">
        <v>40909</v>
      </c>
      <c r="R236">
        <v>1.3E-6</v>
      </c>
    </row>
    <row r="237" spans="1:18" x14ac:dyDescent="0.3">
      <c r="A237" s="151" t="s">
        <v>1548</v>
      </c>
      <c r="B237" s="85" t="s">
        <v>1549</v>
      </c>
      <c r="C237" s="85" t="s">
        <v>1550</v>
      </c>
      <c r="D237" s="85" t="s">
        <v>1350</v>
      </c>
      <c r="E237" s="152" t="s">
        <v>1551</v>
      </c>
      <c r="F237" s="153" t="s">
        <v>643</v>
      </c>
      <c r="N237">
        <v>236</v>
      </c>
      <c r="O237" t="s">
        <v>1845</v>
      </c>
      <c r="P237">
        <v>6069</v>
      </c>
      <c r="Q237" s="162">
        <v>40909</v>
      </c>
      <c r="R237">
        <v>8.4E-7</v>
      </c>
    </row>
    <row r="238" spans="1:18" x14ac:dyDescent="0.3">
      <c r="A238" s="151" t="s">
        <v>1552</v>
      </c>
      <c r="B238" s="85" t="s">
        <v>1553</v>
      </c>
      <c r="C238" s="85" t="s">
        <v>1554</v>
      </c>
      <c r="D238" s="85" t="s">
        <v>1396</v>
      </c>
      <c r="E238" s="152" t="s">
        <v>1555</v>
      </c>
      <c r="F238" s="153" t="s">
        <v>1206</v>
      </c>
      <c r="N238">
        <v>237</v>
      </c>
      <c r="O238" t="s">
        <v>1846</v>
      </c>
      <c r="P238">
        <v>4922</v>
      </c>
      <c r="Q238" s="162">
        <v>40675</v>
      </c>
      <c r="R238">
        <v>6.7999999999999995E-7</v>
      </c>
    </row>
    <row r="239" spans="1:18" x14ac:dyDescent="0.3">
      <c r="A239" s="151" t="s">
        <v>1556</v>
      </c>
      <c r="B239" s="85" t="s">
        <v>1557</v>
      </c>
      <c r="C239" s="85" t="s">
        <v>1558</v>
      </c>
      <c r="D239" s="85" t="s">
        <v>599</v>
      </c>
      <c r="E239" s="152" t="s">
        <v>1559</v>
      </c>
      <c r="F239" s="153" t="s">
        <v>614</v>
      </c>
      <c r="N239">
        <v>238</v>
      </c>
      <c r="O239" t="s">
        <v>1847</v>
      </c>
      <c r="P239">
        <v>4000</v>
      </c>
      <c r="Q239" s="162">
        <v>42186</v>
      </c>
      <c r="R239">
        <v>5.5000000000000003E-7</v>
      </c>
    </row>
    <row r="240" spans="1:18" x14ac:dyDescent="0.3">
      <c r="A240" s="151" t="s">
        <v>1560</v>
      </c>
      <c r="B240" s="85" t="s">
        <v>1561</v>
      </c>
      <c r="C240" s="85" t="s">
        <v>1562</v>
      </c>
      <c r="D240" s="85" t="s">
        <v>599</v>
      </c>
      <c r="E240" s="152" t="s">
        <v>1563</v>
      </c>
      <c r="F240" s="153" t="s">
        <v>614</v>
      </c>
      <c r="N240">
        <v>239</v>
      </c>
      <c r="O240" t="s">
        <v>1848</v>
      </c>
      <c r="P240">
        <v>3000</v>
      </c>
      <c r="Q240" s="162">
        <v>42186</v>
      </c>
      <c r="R240">
        <v>4.0999999999999999E-7</v>
      </c>
    </row>
    <row r="241" spans="1:18" x14ac:dyDescent="0.3">
      <c r="A241" s="151" t="s">
        <v>1564</v>
      </c>
      <c r="B241" s="85" t="s">
        <v>1565</v>
      </c>
      <c r="C241" s="85" t="s">
        <v>1566</v>
      </c>
      <c r="D241" s="85" t="s">
        <v>641</v>
      </c>
      <c r="E241" s="152" t="s">
        <v>1567</v>
      </c>
      <c r="F241" s="153" t="s">
        <v>601</v>
      </c>
      <c r="N241">
        <v>240</v>
      </c>
      <c r="O241" t="s">
        <v>1849</v>
      </c>
      <c r="P241">
        <v>2562</v>
      </c>
      <c r="Q241" s="162">
        <v>41821</v>
      </c>
      <c r="R241">
        <v>3.7E-7</v>
      </c>
    </row>
    <row r="242" spans="1:18" x14ac:dyDescent="0.3">
      <c r="A242" s="151" t="s">
        <v>1568</v>
      </c>
      <c r="B242" s="85" t="s">
        <v>1569</v>
      </c>
      <c r="C242" s="85" t="s">
        <v>1570</v>
      </c>
      <c r="D242" s="85" t="s">
        <v>1571</v>
      </c>
      <c r="E242" s="152" t="s">
        <v>1572</v>
      </c>
      <c r="F242" s="153" t="s">
        <v>1206</v>
      </c>
      <c r="N242">
        <v>241</v>
      </c>
      <c r="O242" t="s">
        <v>1850</v>
      </c>
      <c r="P242">
        <v>2302</v>
      </c>
      <c r="Q242" s="162">
        <v>40764</v>
      </c>
      <c r="R242">
        <v>3.2000000000000001E-7</v>
      </c>
    </row>
    <row r="243" spans="1:18" x14ac:dyDescent="0.3">
      <c r="A243" s="151" t="s">
        <v>1573</v>
      </c>
      <c r="B243" s="85" t="s">
        <v>1574</v>
      </c>
      <c r="C243" s="85" t="s">
        <v>1575</v>
      </c>
      <c r="D243" s="85" t="s">
        <v>1571</v>
      </c>
      <c r="E243" s="152" t="s">
        <v>1576</v>
      </c>
      <c r="F243" s="153" t="s">
        <v>1206</v>
      </c>
      <c r="N243">
        <v>242</v>
      </c>
      <c r="O243" t="s">
        <v>1851</v>
      </c>
      <c r="P243">
        <v>2072</v>
      </c>
      <c r="Q243" s="162">
        <v>40764</v>
      </c>
      <c r="R243">
        <v>2.8999999999999998E-7</v>
      </c>
    </row>
    <row r="244" spans="1:18" x14ac:dyDescent="0.3">
      <c r="A244" s="151" t="s">
        <v>1577</v>
      </c>
      <c r="B244" s="85" t="s">
        <v>1578</v>
      </c>
      <c r="C244" s="85" t="s">
        <v>1579</v>
      </c>
      <c r="D244" s="85" t="s">
        <v>1580</v>
      </c>
      <c r="E244" s="152" t="s">
        <v>1581</v>
      </c>
      <c r="F244" s="153" t="s">
        <v>1165</v>
      </c>
      <c r="N244">
        <v>243</v>
      </c>
      <c r="O244" t="s">
        <v>1852</v>
      </c>
      <c r="P244">
        <v>1613</v>
      </c>
      <c r="Q244" s="162">
        <v>40796</v>
      </c>
      <c r="R244">
        <v>2.2000000000000001E-7</v>
      </c>
    </row>
    <row r="245" spans="1:18" x14ac:dyDescent="0.3">
      <c r="A245" s="151" t="s">
        <v>1582</v>
      </c>
      <c r="B245" s="85" t="s">
        <v>1583</v>
      </c>
      <c r="C245" s="85" t="s">
        <v>1584</v>
      </c>
      <c r="D245" s="85" t="s">
        <v>1585</v>
      </c>
      <c r="E245" s="152" t="s">
        <v>1586</v>
      </c>
      <c r="F245" s="153" t="s">
        <v>1165</v>
      </c>
      <c r="N245">
        <v>244</v>
      </c>
      <c r="O245" t="s">
        <v>1853</v>
      </c>
      <c r="P245">
        <v>1411</v>
      </c>
      <c r="Q245" s="162">
        <v>40834</v>
      </c>
      <c r="R245">
        <v>1.9999999999999999E-7</v>
      </c>
    </row>
    <row r="246" spans="1:18" x14ac:dyDescent="0.3">
      <c r="A246" s="151" t="s">
        <v>1587</v>
      </c>
      <c r="B246" s="85" t="s">
        <v>1588</v>
      </c>
      <c r="C246" s="85" t="s">
        <v>1589</v>
      </c>
      <c r="D246" s="85" t="s">
        <v>1093</v>
      </c>
      <c r="E246" s="152" t="s">
        <v>1590</v>
      </c>
      <c r="F246" s="153" t="s">
        <v>601</v>
      </c>
      <c r="N246">
        <v>245</v>
      </c>
      <c r="O246" t="s">
        <v>1854</v>
      </c>
      <c r="P246">
        <v>839</v>
      </c>
      <c r="Q246" s="162">
        <v>41091</v>
      </c>
      <c r="R246">
        <v>1.1999999999999999E-7</v>
      </c>
    </row>
    <row r="247" spans="1:18" x14ac:dyDescent="0.3">
      <c r="A247" s="151" t="s">
        <v>1591</v>
      </c>
      <c r="B247" s="85" t="s">
        <v>1592</v>
      </c>
      <c r="C247" s="85" t="s">
        <v>1593</v>
      </c>
      <c r="D247" s="85" t="s">
        <v>1571</v>
      </c>
      <c r="E247" s="152" t="s">
        <v>1594</v>
      </c>
      <c r="F247" s="153" t="s">
        <v>1206</v>
      </c>
      <c r="N247">
        <v>246</v>
      </c>
      <c r="O247" t="s">
        <v>1855</v>
      </c>
      <c r="P247">
        <v>550</v>
      </c>
      <c r="Q247" s="162">
        <v>40764</v>
      </c>
      <c r="R247">
        <v>7.6000000000000006E-8</v>
      </c>
    </row>
    <row r="248" spans="1:18" x14ac:dyDescent="0.3">
      <c r="A248" s="154" t="s">
        <v>1595</v>
      </c>
      <c r="B248" s="155" t="s">
        <v>1596</v>
      </c>
      <c r="C248" s="155" t="s">
        <v>821</v>
      </c>
      <c r="D248" s="155" t="s">
        <v>1030</v>
      </c>
      <c r="E248" s="156" t="s">
        <v>1597</v>
      </c>
      <c r="F248" s="157" t="s">
        <v>601</v>
      </c>
      <c r="N248">
        <v>247</v>
      </c>
      <c r="O248" t="s">
        <v>1856</v>
      </c>
      <c r="P248">
        <v>56</v>
      </c>
      <c r="Q248" s="162">
        <v>41275</v>
      </c>
      <c r="R248">
        <v>7.6999999999999995E-9</v>
      </c>
    </row>
  </sheetData>
  <mergeCells count="2">
    <mergeCell ref="H1:L1"/>
    <mergeCell ref="H2:L11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8C2885-B033-4900-8A0F-4203643401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P25- Q1</vt:lpstr>
      <vt:lpstr>P25- Q2</vt:lpstr>
      <vt:lpstr>P25-Q3</vt:lpstr>
      <vt:lpstr>P26-Q4</vt:lpstr>
      <vt:lpstr>P26-Q5</vt:lpstr>
      <vt:lpstr>P26-Q6</vt:lpstr>
      <vt:lpstr>P26-Q7</vt:lpstr>
      <vt:lpstr>P26-Q8</vt:lpstr>
      <vt:lpstr>P26-Q9</vt:lpstr>
      <vt:lpstr>P26-Q10</vt:lpstr>
      <vt:lpstr>P26-Q11</vt:lpstr>
      <vt:lpstr>P26-Q12</vt:lpstr>
      <vt:lpstr>P26-Q13</vt:lpstr>
      <vt:lpstr>P26-Q14</vt:lpstr>
      <vt:lpstr>P26-Q15</vt:lpstr>
      <vt:lpstr>P26-Q16</vt:lpstr>
      <vt:lpstr>P26-Q17</vt:lpstr>
      <vt:lpstr>P27-Q18</vt:lpstr>
      <vt:lpstr>P27-Q19</vt:lpstr>
      <vt:lpstr>P27-Q20</vt:lpstr>
      <vt:lpstr>P27 Q 21</vt:lpstr>
      <vt:lpstr>P27 Q22</vt:lpstr>
      <vt:lpstr>P27-Q23</vt:lpstr>
      <vt:lpstr>P27 -Q24  A</vt:lpstr>
      <vt:lpstr>P27-Q24 B</vt:lpstr>
      <vt:lpstr>P27-Q24 C</vt:lpstr>
      <vt:lpstr>P27-Q24 D</vt:lpstr>
      <vt:lpstr>P27-Q24 E</vt:lpstr>
      <vt:lpstr>P27-Q24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</cp:lastModifiedBy>
  <dcterms:created xsi:type="dcterms:W3CDTF">2023-12-07T06:50:32Z</dcterms:created>
  <dcterms:modified xsi:type="dcterms:W3CDTF">2023-12-11T08:55:35Z</dcterms:modified>
</cp:coreProperties>
</file>