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3.xml" ContentType="application/vnd.openxmlformats-officedocument.drawing+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D:\TOPS TECHNOLOGY\STATISTICS\STATS - ASSIGNMENT- GAYATRI\"/>
    </mc:Choice>
  </mc:AlternateContent>
  <xr:revisionPtr revIDLastSave="0" documentId="13_ncr:1_{B36AD2BB-AA91-40AD-B252-DAE4670BB8F3}" xr6:coauthVersionLast="47" xr6:coauthVersionMax="47" xr10:uidLastSave="{00000000-0000-0000-0000-000000000000}"/>
  <bookViews>
    <workbookView xWindow="-108" yWindow="-108" windowWidth="23256" windowHeight="12456" xr2:uid="{A64AC519-E17F-4C3E-B6E0-D43BD0F61D43}"/>
  </bookViews>
  <sheets>
    <sheet name="CENTRAL TENDENCY " sheetId="1" r:id="rId1"/>
    <sheet name="MEASURE OF DISPERSION" sheetId="4" r:id="rId2"/>
    <sheet name="MORE STATISTICS - 8 to14" sheetId="12" r:id="rId3"/>
    <sheet name="MEASURE OF SKEWNESS KURTOSIS " sheetId="23" r:id="rId4"/>
    <sheet name="MEASURE-PERCENTILE&amp;QUARTILE" sheetId="29" r:id="rId5"/>
    <sheet name="CORRELATION  &amp; COVARIENCE - " sheetId="35" r:id="rId6"/>
    <sheet name="HYPOTHESIS TESTING-3 &amp; 4" sheetId="36" r:id="rId7"/>
  </sheets>
  <externalReferences>
    <externalReference r:id="rId8"/>
    <externalReference r:id="rId9"/>
    <externalReference r:id="rId10"/>
  </externalReferences>
  <definedNames>
    <definedName name="_xlcn.WorksheetConnection_MEASUREOFSKEWNESSKURTOSISDB23C351" hidden="1">'[1]MEASURE OF SKEWNESS KURTOSIS -D'!$B$143:$C$155</definedName>
    <definedName name="_xlcn.WorksheetConnection_MEASUREOFSKEWNESSKURTOSISDB51C631" hidden="1">'[1]MEASURE OF SKEWNESS KURTOSIS -D'!$B$150:$C$162</definedName>
    <definedName name="_xlcn.WorksheetConnection_MEASUREPERCENTILEQUARTILEAB6K151" hidden="1">'MEASURE-PERCENTILE&amp;QUARTILE'!$B$6:$K$15</definedName>
    <definedName name="_xlcn.WorksheetConnection_MORESTATISTICS13B18C421" hidden="1">'[2]MORE STATISTICS - 13'!$B$355:$C$379</definedName>
    <definedName name="_xlcn.WorksheetConnection_MORESTATISTICS14B5L81" hidden="1">'[3]MORE STATISTICS - 14'!$B$420:$L$423</definedName>
  </definedNames>
  <calcPr calcId="191029"/>
  <pivotCaches>
    <pivotCache cacheId="0" r:id="rId11"/>
    <pivotCache cacheId="1" r:id="rId12"/>
  </pivotCaches>
  <extLst>
    <ext xmlns:x15="http://schemas.microsoft.com/office/spreadsheetml/2010/11/main" uri="{841E416B-1EF1-43b6-AB56-02D37102CBD5}">
      <x15:pivotCaches>
        <pivotCache cacheId="2" r:id="rId13"/>
      </x15:pivotCaches>
    </ext>
    <ext xmlns:x15="http://schemas.microsoft.com/office/spreadsheetml/2010/11/main" uri="{983426D0-5260-488c-9760-48F4B6AC55F4}">
      <x15:pivotTableReferences>
        <x15:pivotTableReference r:id="rId14"/>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2" name="Range 2" connection="WorksheetConnection_MORE STATISTICS - 14!$B$5:$L$8"/>
          <x15:modelTable id="Range" name="Range" connection="WorksheetConnection_MORE STATISTICS - 13!$B$18:$C$42"/>
          <x15:modelTable id="Range 4" name="Range 4" connection="WorksheetConnection_MEASURE-PERCENTILE&amp;QUARTILE--A!$B$6:$K$15"/>
          <x15:modelTable id="Range 3" name="Range 3" connection="WorksheetConnection_MEASURE OF SKEWNESS KURTOSIS -D!$B$51:$C$63"/>
          <x15:modelTable id="Range 1" name="Range 1" connection="WorksheetConnection_MEASURE OF SKEWNESS KURTOSIS -D!$B$23:$C$35"/>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4" i="35" l="1"/>
  <c r="F54" i="36"/>
  <c r="F51" i="36"/>
  <c r="D63" i="35" l="1"/>
  <c r="I38" i="35"/>
  <c r="F37" i="35"/>
  <c r="E11" i="35"/>
  <c r="H11" i="35" s="1"/>
  <c r="H178" i="29"/>
  <c r="H177" i="29"/>
  <c r="F179" i="29"/>
  <c r="F178" i="29"/>
  <c r="F177" i="29"/>
  <c r="G140" i="29"/>
  <c r="G138" i="29"/>
  <c r="E140" i="29"/>
  <c r="E139" i="29"/>
  <c r="E138" i="29"/>
  <c r="E129" i="29"/>
  <c r="G101" i="29"/>
  <c r="G100" i="29"/>
  <c r="G99" i="29"/>
  <c r="E101" i="29"/>
  <c r="E100" i="29"/>
  <c r="E99" i="29"/>
  <c r="E93" i="29"/>
  <c r="E92" i="29"/>
  <c r="E91" i="29"/>
  <c r="H66" i="29"/>
  <c r="F66" i="29"/>
  <c r="H65" i="29"/>
  <c r="F65" i="29"/>
  <c r="H64" i="29"/>
  <c r="F64" i="29"/>
  <c r="E57" i="29"/>
  <c r="E58" i="29"/>
  <c r="H30" i="29"/>
  <c r="H29" i="29"/>
  <c r="H28" i="29"/>
  <c r="H27" i="29"/>
  <c r="F27" i="29"/>
  <c r="F30" i="29"/>
  <c r="F29" i="29"/>
  <c r="F28" i="29"/>
  <c r="E23" i="29"/>
  <c r="E22" i="29"/>
  <c r="E21" i="29"/>
  <c r="E169" i="29"/>
  <c r="E170" i="29"/>
  <c r="E171" i="29"/>
  <c r="H179" i="29"/>
  <c r="E130" i="29"/>
  <c r="E131" i="29"/>
  <c r="G139" i="29"/>
  <c r="M139" i="29"/>
  <c r="E59" i="29"/>
  <c r="C379" i="12"/>
  <c r="C378" i="12"/>
  <c r="C377" i="12"/>
  <c r="C376" i="12"/>
  <c r="C375" i="12"/>
  <c r="C374" i="12"/>
  <c r="C373" i="12"/>
  <c r="C372" i="12"/>
  <c r="C371" i="12"/>
  <c r="C370" i="12"/>
  <c r="C369" i="12"/>
  <c r="C368" i="12"/>
  <c r="C367" i="12"/>
  <c r="C366" i="12"/>
  <c r="C365" i="12"/>
  <c r="C364" i="12"/>
  <c r="C363" i="12"/>
  <c r="C357" i="12"/>
  <c r="C358" i="12"/>
  <c r="C359" i="12"/>
  <c r="C360" i="12"/>
  <c r="C361" i="12"/>
  <c r="C362" i="12"/>
  <c r="G131" i="12"/>
  <c r="C101" i="12"/>
  <c r="F38" i="12"/>
  <c r="F288" i="4"/>
  <c r="F283" i="4"/>
  <c r="B276" i="4"/>
  <c r="B275" i="4"/>
  <c r="F260" i="4"/>
  <c r="F255" i="4"/>
  <c r="F253" i="4"/>
  <c r="F252" i="4"/>
  <c r="B248" i="4"/>
  <c r="B247" i="4"/>
  <c r="F228" i="4"/>
  <c r="B223" i="4"/>
  <c r="B222" i="4"/>
  <c r="F207" i="4"/>
  <c r="F205" i="4"/>
  <c r="B199" i="4"/>
  <c r="B200" i="4"/>
  <c r="F204" i="4"/>
  <c r="F186" i="4"/>
  <c r="F170" i="4"/>
  <c r="F146" i="4"/>
  <c r="F144" i="4"/>
  <c r="F143" i="4"/>
  <c r="F127" i="4"/>
  <c r="F111" i="4"/>
  <c r="F87" i="4"/>
  <c r="F85" i="4"/>
  <c r="F84" i="4"/>
  <c r="F63" i="4"/>
  <c r="F47" i="4"/>
  <c r="F20" i="4"/>
  <c r="F19" i="4"/>
  <c r="B81" i="1"/>
  <c r="B80" i="1"/>
  <c r="B67" i="1"/>
  <c r="B66" i="1"/>
  <c r="B46" i="1"/>
  <c r="B45" i="1"/>
  <c r="B38" i="1"/>
  <c r="B37" i="1"/>
  <c r="B14" i="1"/>
  <c r="B13" i="1"/>
  <c r="F199" i="23"/>
  <c r="F192" i="23"/>
  <c r="F139" i="23"/>
  <c r="F148" i="23"/>
  <c r="F100" i="23"/>
  <c r="F107" i="23"/>
  <c r="C113" i="23"/>
  <c r="C114" i="23"/>
  <c r="C115" i="23"/>
  <c r="C116" i="23"/>
  <c r="C117" i="23"/>
  <c r="F66" i="23"/>
  <c r="F73" i="23"/>
  <c r="E447" i="12"/>
  <c r="E448" i="12"/>
  <c r="E449" i="12"/>
  <c r="D455" i="12"/>
  <c r="D456" i="12"/>
  <c r="D457" i="12"/>
  <c r="C356" i="12"/>
  <c r="I384" i="12"/>
  <c r="E272" i="12"/>
  <c r="E273" i="12"/>
  <c r="E274" i="12"/>
  <c r="E275" i="12"/>
  <c r="E276" i="12"/>
  <c r="E277" i="12"/>
  <c r="E278" i="12"/>
  <c r="E279" i="12"/>
  <c r="E280" i="12"/>
  <c r="E281" i="12"/>
  <c r="E282" i="12"/>
  <c r="E283" i="12"/>
  <c r="E284" i="12"/>
  <c r="E285" i="12"/>
  <c r="E286" i="12"/>
  <c r="D295" i="12"/>
  <c r="D301" i="12"/>
  <c r="D302" i="12"/>
  <c r="D303" i="12"/>
  <c r="D304" i="12"/>
  <c r="D305" i="12"/>
  <c r="D306" i="12"/>
  <c r="D307" i="12"/>
  <c r="D308" i="12"/>
  <c r="D309" i="12"/>
  <c r="D310" i="12"/>
  <c r="D311" i="12"/>
  <c r="D312" i="12"/>
  <c r="D313" i="12"/>
  <c r="D314" i="12"/>
  <c r="D315" i="12"/>
  <c r="D210" i="12"/>
  <c r="E210" i="12"/>
  <c r="F210" i="12"/>
  <c r="G210" i="12"/>
  <c r="H210" i="12"/>
  <c r="D239" i="12"/>
  <c r="E239" i="12"/>
  <c r="F239" i="12"/>
  <c r="G239" i="12"/>
  <c r="H239" i="12"/>
  <c r="C57" i="12"/>
  <c r="E57" i="12"/>
  <c r="C58" i="12"/>
  <c r="E58" i="12"/>
  <c r="C59" i="12"/>
  <c r="E59" i="12"/>
  <c r="C60" i="12"/>
  <c r="E60" i="12"/>
  <c r="C61" i="12"/>
  <c r="E61" i="12"/>
  <c r="C62" i="12"/>
  <c r="E62" i="12"/>
  <c r="C63" i="12"/>
  <c r="E63" i="12"/>
  <c r="C64" i="12"/>
  <c r="E64" i="12"/>
  <c r="C65" i="12"/>
  <c r="E65" i="12"/>
  <c r="C66" i="12"/>
  <c r="E66" i="12"/>
  <c r="C67" i="12"/>
  <c r="E67" i="12"/>
  <c r="C68" i="12"/>
  <c r="E68" i="12"/>
  <c r="C69" i="12"/>
  <c r="E69" i="12"/>
  <c r="C70" i="12"/>
  <c r="E70" i="12"/>
  <c r="D95" i="12"/>
  <c r="F280" i="4"/>
  <c r="F281" i="4"/>
  <c r="U85" i="1"/>
  <c r="W85" i="1"/>
  <c r="U86" i="1"/>
  <c r="W86" i="1"/>
  <c r="U87" i="1"/>
  <c r="W87" i="1"/>
  <c r="U88" i="1"/>
  <c r="F38" i="23" l="1"/>
  <c r="F37" i="23"/>
  <c r="F36" i="23"/>
  <c r="F35" i="23"/>
  <c r="F34" i="23"/>
  <c r="F31" i="23"/>
  <c r="F26" i="23"/>
  <c r="F23" i="23"/>
  <c r="F24" i="23"/>
  <c r="F25" i="23"/>
  <c r="F22" i="23"/>
  <c r="F20" i="23"/>
  <c r="F37" i="12"/>
  <c r="G27" i="12"/>
  <c r="G26" i="12"/>
  <c r="G25" i="12"/>
  <c r="G24" i="12"/>
  <c r="G23" i="12"/>
  <c r="G22" i="12"/>
  <c r="G21" i="12"/>
  <c r="G20" i="12"/>
  <c r="G19" i="12"/>
  <c r="D28" i="12"/>
  <c r="D27" i="12"/>
  <c r="D26" i="12"/>
  <c r="D25" i="12"/>
  <c r="D24" i="12"/>
  <c r="D23" i="12"/>
  <c r="D22" i="12"/>
  <c r="D21" i="12"/>
  <c r="D20" i="12"/>
  <c r="D19" i="12"/>
  <c r="F40" i="12" l="1"/>
  <c r="F2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4C5E2B-58A6-438E-9BA2-0C0B81FC6DD0}" keepAlive="1" name="Query - Table6" description="Connection to the 'Table6' query in the workbook." type="5" refreshedVersion="7" background="1" saveData="1">
    <dbPr connection="Provider=Microsoft.Mashup.OleDb.1;Data Source=$Workbook$;Location=Table6;Extended Properties=&quot;&quot;" command="SELECT * FROM [Table6]"/>
  </connection>
  <connection id="2" xr16:uid="{3C64E827-1FA4-48B9-836E-14A662D2BDCF}"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42A8E09D-6164-441A-AC2B-B3562FE8AAED}" name="WorksheetConnection_MEASURE OF SKEWNESS KURTOSIS -D!$B$23:$C$35" type="102" refreshedVersion="7" minRefreshableVersion="5">
    <extLst>
      <ext xmlns:x15="http://schemas.microsoft.com/office/spreadsheetml/2010/11/main" uri="{DE250136-89BD-433C-8126-D09CA5730AF9}">
        <x15:connection id="Range 1" autoDelete="1">
          <x15:rangePr sourceName="_xlcn.WorksheetConnection_MEASUREOFSKEWNESSKURTOSISDB23C351"/>
        </x15:connection>
      </ext>
    </extLst>
  </connection>
  <connection id="4" xr16:uid="{289AD1A3-C7A1-4B07-9EA4-2C4D44ED1DC4}" name="WorksheetConnection_MEASURE OF SKEWNESS KURTOSIS -D!$B$51:$C$63" type="102" refreshedVersion="7" minRefreshableVersion="5">
    <extLst>
      <ext xmlns:x15="http://schemas.microsoft.com/office/spreadsheetml/2010/11/main" uri="{DE250136-89BD-433C-8126-D09CA5730AF9}">
        <x15:connection id="Range 3" autoDelete="1">
          <x15:rangePr sourceName="_xlcn.WorksheetConnection_MEASUREOFSKEWNESSKURTOSISDB51C631"/>
        </x15:connection>
      </ext>
    </extLst>
  </connection>
  <connection id="5" xr16:uid="{06AD8702-D2DA-4C99-B1CC-EB007C7DEE87}" name="WorksheetConnection_MEASURE-PERCENTILE&amp;QUARTILE--A!$B$6:$K$15" type="102" refreshedVersion="7" minRefreshableVersion="5">
    <extLst>
      <ext xmlns:x15="http://schemas.microsoft.com/office/spreadsheetml/2010/11/main" uri="{DE250136-89BD-433C-8126-D09CA5730AF9}">
        <x15:connection id="Range 4" autoDelete="1">
          <x15:rangePr sourceName="_xlcn.WorksheetConnection_MEASUREPERCENTILEQUARTILEAB6K151"/>
        </x15:connection>
      </ext>
    </extLst>
  </connection>
  <connection id="6" xr16:uid="{7300BF21-B9A8-4A87-A440-72F7BABCE504}" name="WorksheetConnection_MORE STATISTICS - 13!$B$18:$C$42" type="102" refreshedVersion="7" minRefreshableVersion="5">
    <extLst>
      <ext xmlns:x15="http://schemas.microsoft.com/office/spreadsheetml/2010/11/main" uri="{DE250136-89BD-433C-8126-D09CA5730AF9}">
        <x15:connection id="Range" autoDelete="1">
          <x15:rangePr sourceName="_xlcn.WorksheetConnection_MORESTATISTICS13B18C421"/>
        </x15:connection>
      </ext>
    </extLst>
  </connection>
  <connection id="7" xr16:uid="{693A1DB8-E5C0-438F-8605-4298BBB7F942}" name="WorksheetConnection_MORE STATISTICS - 14!$B$5:$L$8" type="102" refreshedVersion="7" minRefreshableVersion="5">
    <extLst>
      <ext xmlns:x15="http://schemas.microsoft.com/office/spreadsheetml/2010/11/main" uri="{DE250136-89BD-433C-8126-D09CA5730AF9}">
        <x15:connection id="Range 2" autoDelete="1">
          <x15:rangePr sourceName="_xlcn.WorksheetConnection_MORESTATISTICS14B5L81"/>
        </x15:connection>
      </ext>
    </extLst>
  </connection>
</connections>
</file>

<file path=xl/sharedStrings.xml><?xml version="1.0" encoding="utf-8"?>
<sst xmlns="http://schemas.openxmlformats.org/spreadsheetml/2006/main" count="811" uniqueCount="459">
  <si>
    <t xml:space="preserve">Week 1: 50 units </t>
  </si>
  <si>
    <t xml:space="preserve">Week 2: 60 units </t>
  </si>
  <si>
    <t xml:space="preserve">Week 3: 55 units </t>
  </si>
  <si>
    <t>Week 4: 70 units</t>
  </si>
  <si>
    <t xml:space="preserve"> Let's consider the weekly sales data (in units) for the past month for a specific product category: </t>
  </si>
  <si>
    <t>QUESTIONS ON MEASURE OF CENTRAL TENDANCY</t>
  </si>
  <si>
    <t xml:space="preserve">Q1 </t>
  </si>
  <si>
    <t xml:space="preserve"> Mean: What is the average weekly sales of the product category?</t>
  </si>
  <si>
    <t>Ans</t>
  </si>
  <si>
    <t>(50 +60+55+70)  / 4</t>
  </si>
  <si>
    <t xml:space="preserve"> by arithmatic formula </t>
  </si>
  <si>
    <t>by excel function average(a,b,c,d)</t>
  </si>
  <si>
    <t>Median: What is the typical or central sales value for the product category?</t>
  </si>
  <si>
    <t>Q2</t>
  </si>
  <si>
    <t xml:space="preserve"> Arrange the Data in Ascending order</t>
  </si>
  <si>
    <t>50, 55,60,70</t>
  </si>
  <si>
    <t>Size of the data set  = 4   ( even )</t>
  </si>
  <si>
    <t xml:space="preserve">Average is the Summation of all data points divided by number of data points </t>
  </si>
  <si>
    <t xml:space="preserve">Median is defined as the middle point of the entire data set after sorting the data set </t>
  </si>
  <si>
    <t>Q3</t>
  </si>
  <si>
    <t>Mode: Are there any recurring or most frequently occurring sales figures for the
product category?</t>
  </si>
  <si>
    <t>Mode is the most frequently recurring data value in the data set</t>
  </si>
  <si>
    <t xml:space="preserve">Since there are no recurring data , Mode does not exist for this Data Set </t>
  </si>
  <si>
    <t>Q4</t>
  </si>
  <si>
    <r>
      <rPr>
        <b/>
        <sz val="16"/>
        <color rgb="FFFF0000"/>
        <rFont val="Calibri"/>
        <family val="2"/>
        <scheme val="minor"/>
      </rPr>
      <t xml:space="preserve">1) Business Problem: </t>
    </r>
    <r>
      <rPr>
        <sz val="16"/>
        <color theme="1"/>
        <rFont val="Calibri"/>
        <family val="2"/>
        <scheme val="minor"/>
      </rPr>
      <t>A retail store wants to analyze the sales data of a particular product category to understand the typical sales performance and make strategic decisions. Data:</t>
    </r>
  </si>
  <si>
    <t>Q1</t>
  </si>
  <si>
    <t xml:space="preserve"> Mean: What is the average waiting time for customers at the restaurant</t>
  </si>
  <si>
    <t xml:space="preserve"> Mean is   Summation of the waiting minutes of all the 20 customers divided by 20( number of customers)</t>
  </si>
  <si>
    <t>by arithmatics formula</t>
  </si>
  <si>
    <t xml:space="preserve">by excel function 'Average' </t>
  </si>
  <si>
    <t>Median: What is the typical or central waiting time experienced by customers?</t>
  </si>
  <si>
    <t xml:space="preserve">N( Size of the data set ) = 20 ( even ) </t>
  </si>
  <si>
    <t>by arithmatic logic</t>
  </si>
  <si>
    <t>by excel function  ( Median )</t>
  </si>
  <si>
    <t>Mode: Are there any recurring or most frequently occurring waiting times for
customers?</t>
  </si>
  <si>
    <t xml:space="preserve">Ans </t>
  </si>
  <si>
    <t xml:space="preserve">Mode is defined as the Most frequently occuring data value in the Data Set </t>
  </si>
  <si>
    <t>10 is the most frequently occuring data value in the data set</t>
  </si>
  <si>
    <t>Hence  MODE = 10</t>
  </si>
  <si>
    <r>
      <rPr>
        <b/>
        <sz val="16"/>
        <color rgb="FFFF0000"/>
        <rFont val="Calibri"/>
        <family val="2"/>
        <scheme val="minor"/>
      </rPr>
      <t xml:space="preserve">2) Business Problem: </t>
    </r>
    <r>
      <rPr>
        <sz val="16"/>
        <color theme="1"/>
        <rFont val="Calibri"/>
        <family val="2"/>
        <scheme val="minor"/>
      </rPr>
      <t xml:space="preserve"> A restaurant wants to analyze the waiting times of its customers to understand the typical waiting experience and improve service efficiency.</t>
    </r>
  </si>
  <si>
    <r>
      <rPr>
        <b/>
        <sz val="16"/>
        <color rgb="FFFF0000"/>
        <rFont val="Calibri"/>
        <family val="2"/>
        <scheme val="minor"/>
      </rPr>
      <t xml:space="preserve">3) Business Problem: </t>
    </r>
    <r>
      <rPr>
        <sz val="16"/>
        <color theme="1"/>
        <rFont val="Calibri"/>
        <family val="2"/>
        <scheme val="minor"/>
      </rPr>
      <t xml:space="preserve"> A car rental company wants to analyze the rental durations of its customers to understand the typical rental period and optimize its pricing and fleet management strategies</t>
    </r>
  </si>
  <si>
    <t>Median  = Average of 10th value and 11th value  SINCE  Size of the  20 ( even )</t>
  </si>
  <si>
    <t>Mean: What is the average rental duration for customers at the car rental company?</t>
  </si>
  <si>
    <t xml:space="preserve"> Mean / Average  is   Summation of the rental duration ( in days)  of all the 50 customers divided by 50( number of customers)</t>
  </si>
  <si>
    <t>Median: What is the typical or central rental duration experienced by customers?</t>
  </si>
  <si>
    <t xml:space="preserve">Arranging  the data in ascending order </t>
  </si>
  <si>
    <t xml:space="preserve">N( Size of the data set ) =50 ( even ) </t>
  </si>
  <si>
    <t>Median  = Average of 25th value and 26th value  SINCE  Size of the  50 ( even )</t>
  </si>
  <si>
    <t>Mode: Are there any recurring or most frequently occurring rental durations for
customers?</t>
  </si>
  <si>
    <t>2 is the most frequently occuring data value in the data set</t>
  </si>
  <si>
    <r>
      <t xml:space="preserve">Hence  </t>
    </r>
    <r>
      <rPr>
        <b/>
        <sz val="16"/>
        <color rgb="FFFF0000"/>
        <rFont val="Calibri"/>
        <family val="2"/>
        <scheme val="minor"/>
      </rPr>
      <t>MODE = 2</t>
    </r>
  </si>
  <si>
    <t>Data Value</t>
  </si>
  <si>
    <t>Frequency</t>
  </si>
  <si>
    <t>QUESTIONS ON MEASURE OF DISPERSION</t>
  </si>
  <si>
    <t>DAY</t>
  </si>
  <si>
    <t>UNITS</t>
  </si>
  <si>
    <t>Range: What is the range of the production output for the machine?</t>
  </si>
  <si>
    <t>Range is the Difference between Maximum value and the minimum value</t>
  </si>
  <si>
    <t>Lowest Value in the Data Set</t>
  </si>
  <si>
    <t>Using Excel Function MAX()</t>
  </si>
  <si>
    <t>Highest Value in the Data Set</t>
  </si>
  <si>
    <t>Using Excel Function MIN()</t>
  </si>
  <si>
    <t xml:space="preserve">Range =   Highest Data Value  - Lowest Data Value </t>
  </si>
  <si>
    <t>Range   =</t>
  </si>
  <si>
    <t>(140 -105) =</t>
  </si>
  <si>
    <t>Variance: What is the variance of the production output for the machine  ?</t>
  </si>
  <si>
    <t xml:space="preserve">Variance is a measure of spread of data values  from the Mean  in a data set  </t>
  </si>
  <si>
    <t xml:space="preserve">VARIANCE OF 
POPULATION AND SAMPLE </t>
  </si>
  <si>
    <t xml:space="preserve">VARIANCE OF THE POPULATION </t>
  </si>
  <si>
    <t>Using Excel Formula VAR.P()</t>
  </si>
  <si>
    <r>
      <rPr>
        <b/>
        <sz val="12"/>
        <color rgb="FFFF0000"/>
        <rFont val="Calibri"/>
        <family val="2"/>
        <scheme val="minor"/>
      </rPr>
      <t xml:space="preserve">1)  Problem: </t>
    </r>
    <r>
      <rPr>
        <b/>
        <sz val="12"/>
        <color theme="1"/>
        <rFont val="Calibri"/>
        <family val="2"/>
        <scheme val="minor"/>
      </rPr>
      <t xml:space="preserve">  A manufacturing company wants to analyze the production output of a specific machine to understand the variability or spread in its performance.</t>
    </r>
  </si>
  <si>
    <t>Standard Deviation: What is the standard deviation of the production output for the machine?</t>
  </si>
  <si>
    <t xml:space="preserve">The Standard Deviation is a measure of how spread out numbers are. Its symbol is σ (the greek letter sigma).
Standard Deviation (σ) is the square Root of Variance </t>
  </si>
  <si>
    <t xml:space="preserve">STANDARD DEVIATION  OF 
POPULATION AND SAMPLE </t>
  </si>
  <si>
    <t xml:space="preserve">STANDARD DEVIATION OF THE POPULATION </t>
  </si>
  <si>
    <t>Using Excel Formula STDEV.P()</t>
  </si>
  <si>
    <t>Data:   Let's consider the number of units produced per hour by the machine for a sample of 10 working days:</t>
  </si>
  <si>
    <r>
      <rPr>
        <b/>
        <sz val="12"/>
        <color rgb="FFFF0000"/>
        <rFont val="Calibri"/>
        <family val="2"/>
        <scheme val="minor"/>
      </rPr>
      <t xml:space="preserve">2)  Problem: </t>
    </r>
    <r>
      <rPr>
        <b/>
        <sz val="12"/>
        <color theme="1"/>
        <rFont val="Calibri"/>
        <family val="2"/>
        <scheme val="minor"/>
      </rPr>
      <t xml:space="preserve">  A retail store wants to analyze the sales of a specific product to understand the variability in daily sales and assess its inventory management.</t>
    </r>
  </si>
  <si>
    <t>Data:  Let's consider the daily sales (in dollars) for the past 30 days:</t>
  </si>
  <si>
    <t>SALES</t>
  </si>
  <si>
    <t>Range: What is the range of the daily sales?</t>
  </si>
  <si>
    <t>$(800 - 400) =</t>
  </si>
  <si>
    <t>Variance: What is the variance of the daily sales?</t>
  </si>
  <si>
    <t>Standard Deviation: What is the standard deviation of the daily sales?</t>
  </si>
  <si>
    <t>Data: Let's consider the delivery times (in days) for a sample of 50 shipments:</t>
  </si>
  <si>
    <t>Range: What is the range of the delivery times?</t>
  </si>
  <si>
    <t>( 7 - 1 ) =</t>
  </si>
  <si>
    <t xml:space="preserve"> Variance: What is the variance of the delivery times?</t>
  </si>
  <si>
    <t>Standard Deviation: What is the standard deviation of the delivery times?</t>
  </si>
  <si>
    <r>
      <rPr>
        <b/>
        <sz val="12"/>
        <color rgb="FFFF0000"/>
        <rFont val="Calibri"/>
        <family val="2"/>
        <scheme val="minor"/>
      </rPr>
      <t xml:space="preserve">4)  Problem:  Problem : </t>
    </r>
    <r>
      <rPr>
        <b/>
        <sz val="12"/>
        <rFont val="Calibri"/>
        <family val="2"/>
        <scheme val="minor"/>
      </rPr>
      <t xml:space="preserve">A company wants to analyze the monthly revenue generated by one of its products to understand its performance and variability  </t>
    </r>
  </si>
  <si>
    <t>Data: Let's consider the monthly revenue (in thousands of dollars) for the past 12 months:</t>
  </si>
  <si>
    <t>Month</t>
  </si>
  <si>
    <t>JAN</t>
  </si>
  <si>
    <t>FEB</t>
  </si>
  <si>
    <t>MAR</t>
  </si>
  <si>
    <t>APR</t>
  </si>
  <si>
    <t>MAY</t>
  </si>
  <si>
    <t>JUN</t>
  </si>
  <si>
    <t>JUL</t>
  </si>
  <si>
    <t>AUG</t>
  </si>
  <si>
    <t>SEP</t>
  </si>
  <si>
    <t>OCT</t>
  </si>
  <si>
    <t>NOV</t>
  </si>
  <si>
    <t>DEC</t>
  </si>
  <si>
    <t>Revenue
( In Thousands )</t>
  </si>
  <si>
    <t>Measure of Central Tendency: What is the average monthly revenue for the product?</t>
  </si>
  <si>
    <t>Measure of Dispersion: What is the range of monthly revenue for the product?</t>
  </si>
  <si>
    <t>$(155 - 110) =</t>
  </si>
  <si>
    <r>
      <rPr>
        <b/>
        <sz val="12"/>
        <color rgb="FFFF0000"/>
        <rFont val="Calibri"/>
        <family val="2"/>
        <scheme val="minor"/>
      </rPr>
      <t xml:space="preserve">5)  Problem:  Problem : </t>
    </r>
    <r>
      <rPr>
        <b/>
        <sz val="12"/>
        <rFont val="Calibri"/>
        <family val="2"/>
        <scheme val="minor"/>
      </rPr>
      <t xml:space="preserve"> </t>
    </r>
    <r>
      <rPr>
        <b/>
        <sz val="12"/>
        <color theme="1"/>
        <rFont val="Calibri"/>
        <family val="2"/>
        <scheme val="minor"/>
      </rPr>
      <t>A survey was conducted to gather feedback from customers regarding their satisfaction with a particular service on a scale of 1 to 10.</t>
    </r>
  </si>
  <si>
    <t>Data: Let's consider the satisfaction ratings from 50 customers:</t>
  </si>
  <si>
    <t>Measure of Central Tendency: What is the average satisfaction rating?</t>
  </si>
  <si>
    <t>by excel function average()</t>
  </si>
  <si>
    <t>Measure of Dispersion: What is the standard deviation of the satisfaction ratings?</t>
  </si>
  <si>
    <r>
      <rPr>
        <b/>
        <sz val="12"/>
        <color rgb="FFFF0000"/>
        <rFont val="Calibri"/>
        <family val="2"/>
        <scheme val="minor"/>
      </rPr>
      <t xml:space="preserve">6)  Problem:  Problem : </t>
    </r>
    <r>
      <rPr>
        <b/>
        <sz val="12"/>
        <rFont val="Calibri"/>
        <family val="2"/>
        <scheme val="minor"/>
      </rPr>
      <t xml:space="preserve"> </t>
    </r>
    <r>
      <rPr>
        <b/>
        <sz val="12"/>
        <color theme="1"/>
        <rFont val="Calibri"/>
        <family val="2"/>
        <scheme val="minor"/>
      </rPr>
      <t xml:space="preserve"> A company wants to analyze the customer wait times at its call center to assess the efficiency of its customer service operations.</t>
    </r>
  </si>
  <si>
    <t xml:space="preserve"> Data:  Let's consider the wait times (in minutes) for a sample of 100 randomly selected customer calls:</t>
  </si>
  <si>
    <t>A</t>
  </si>
  <si>
    <t>B</t>
  </si>
  <si>
    <t>C</t>
  </si>
  <si>
    <t>D</t>
  </si>
  <si>
    <t>E</t>
  </si>
  <si>
    <t>F</t>
  </si>
  <si>
    <t>G</t>
  </si>
  <si>
    <t>H</t>
  </si>
  <si>
    <t>I</t>
  </si>
  <si>
    <t>J</t>
  </si>
  <si>
    <t>Measure of Central Tendency: What is the average wait time for customers at the call
center?</t>
  </si>
  <si>
    <t>( 27 - 8 ) =</t>
  </si>
  <si>
    <t xml:space="preserve"> Measure of Dispersion: What is the range of wait times for customers at the call center?</t>
  </si>
  <si>
    <t xml:space="preserve"> Measure of Dispersion: What is the standard deviation of the wait times for customers at the call center?</t>
  </si>
  <si>
    <r>
      <rPr>
        <b/>
        <sz val="12"/>
        <color rgb="FFFF0000"/>
        <rFont val="Calibri"/>
        <family val="2"/>
        <scheme val="minor"/>
      </rPr>
      <t xml:space="preserve">7)  Problem:  Problem : </t>
    </r>
    <r>
      <rPr>
        <b/>
        <sz val="12"/>
        <rFont val="Calibri"/>
        <family val="2"/>
        <scheme val="minor"/>
      </rPr>
      <t xml:space="preserve"> </t>
    </r>
    <r>
      <rPr>
        <b/>
        <sz val="12"/>
        <color theme="1"/>
        <rFont val="Calibri"/>
        <family val="2"/>
        <scheme val="minor"/>
      </rPr>
      <t xml:space="preserve"> A transportation company wants to analyze the fuel efficiency of its  vehicle fleet to identify any variations across different vehicle models.</t>
    </r>
  </si>
  <si>
    <t>Data:   Let's consider the fuel efficiency (in miles per gallon, mpg) for a sample of 50 vehicles:</t>
  </si>
  <si>
    <t>Model A  :</t>
  </si>
  <si>
    <t>Model B :</t>
  </si>
  <si>
    <t xml:space="preserve">Model C : </t>
  </si>
  <si>
    <t>Model D :</t>
  </si>
  <si>
    <t>Model E :</t>
  </si>
  <si>
    <t>Measure of Central Tendency: What is the average fuel efficiency for each vehicle model?</t>
  </si>
  <si>
    <t>Measure of Dispersion: What is the range of fuel efficiency for each vehicle model ?</t>
  </si>
  <si>
    <t>(  36  - 17  ) =</t>
  </si>
  <si>
    <t>Measure of Dispersion: What is the variance of the fuel efficiency for each vehicle model?</t>
  </si>
  <si>
    <t>Data:  Let's consider the ages of 100 employees:</t>
  </si>
  <si>
    <t xml:space="preserve"> Frequency Distribution: Create a frequency distribution table for the ages of the employees ?</t>
  </si>
  <si>
    <t xml:space="preserve">Data Value </t>
  </si>
  <si>
    <t>Mode: What is the mode (most common age) among the employees?</t>
  </si>
  <si>
    <t>Mode is the most frequent data valaue in the data set</t>
  </si>
  <si>
    <t>According to the Frequency Distribution Table  the most frequent dat avlue is 31</t>
  </si>
  <si>
    <t>Hence MODE = 31</t>
  </si>
  <si>
    <t xml:space="preserve"> Range: What is the range of ages among the employees?</t>
  </si>
  <si>
    <t>( 45 - 27 ) =</t>
  </si>
  <si>
    <r>
      <rPr>
        <b/>
        <sz val="12"/>
        <color rgb="FFFF0000"/>
        <rFont val="Calibri"/>
        <family val="2"/>
        <scheme val="minor"/>
      </rPr>
      <t xml:space="preserve">8)  Problem:  Problem : </t>
    </r>
    <r>
      <rPr>
        <b/>
        <sz val="12"/>
        <rFont val="Calibri"/>
        <family val="2"/>
        <scheme val="minor"/>
      </rPr>
      <t xml:space="preserve"> </t>
    </r>
    <r>
      <rPr>
        <b/>
        <sz val="12"/>
        <color theme="1"/>
        <rFont val="Calibri"/>
        <family val="2"/>
        <scheme val="minor"/>
      </rPr>
      <t xml:space="preserve"> A transportation company wants to analyze the fuel efficiency of its  vehicle fleet to identify any variations across different vehicle models.</t>
    </r>
  </si>
  <si>
    <r>
      <rPr>
        <b/>
        <sz val="12"/>
        <color rgb="FFFF0000"/>
        <rFont val="Calibri"/>
        <family val="2"/>
        <scheme val="minor"/>
      </rPr>
      <t xml:space="preserve">9)  Problem:  Problem : </t>
    </r>
    <r>
      <rPr>
        <b/>
        <sz val="12"/>
        <rFont val="Calibri"/>
        <family val="2"/>
        <scheme val="minor"/>
      </rPr>
      <t xml:space="preserve"> </t>
    </r>
    <r>
      <rPr>
        <b/>
        <sz val="12"/>
        <color theme="1"/>
        <rFont val="Calibri"/>
        <family val="2"/>
        <scheme val="minor"/>
      </rPr>
      <t xml:space="preserve"> A retail store wants to analyze the purchase amounts made by customers to understand their spending habits.</t>
    </r>
  </si>
  <si>
    <t>Data:  Let's consider the purchase amounts (in dollars) for a sample of 50 customers:</t>
  </si>
  <si>
    <t xml:space="preserve">FREQUENCY </t>
  </si>
  <si>
    <t xml:space="preserve">PURCHASE AMOUNTS </t>
  </si>
  <si>
    <t>Mode: What is the mode (most common purchase amount) among the customers?</t>
  </si>
  <si>
    <t xml:space="preserve">Mode of a Data Set is the most frequently recurring Data value </t>
  </si>
  <si>
    <t>MODE =</t>
  </si>
  <si>
    <t>40 , 49 ,  52, 58 , 65</t>
  </si>
  <si>
    <t>Median: What is the median purchase amount among the customers?</t>
  </si>
  <si>
    <t xml:space="preserve">Median is the data value in the Middle position in the Data Set </t>
  </si>
  <si>
    <t xml:space="preserve">Sort the Data Set in Ascending order </t>
  </si>
  <si>
    <t xml:space="preserve">ORIGINAL DATA </t>
  </si>
  <si>
    <t xml:space="preserve">Population Size  ( N ) </t>
  </si>
  <si>
    <t>Since N is Even  ,  Median is the average of the data values of Middle two positions</t>
  </si>
  <si>
    <t>Data Values in the Middle Two poistions are  25 th &amp; 26th positions</t>
  </si>
  <si>
    <t xml:space="preserve">Average </t>
  </si>
  <si>
    <t xml:space="preserve">SORTED DATA </t>
  </si>
  <si>
    <t>Interquartile Range: What is the interquartile range of the purchase amounts?</t>
  </si>
  <si>
    <t>Interquartile Range  is another measure of spread of statistical dispersion which shows the midspread of data.</t>
  </si>
  <si>
    <t xml:space="preserve">It is defined as the difference between 75th and 25th Percentile (position) </t>
  </si>
  <si>
    <t xml:space="preserve">In other words , if the entire Data Set  (sorted in ascending order ) is divided in 4 equal parts , the Midspread region ( 25th position to 75th position )   is the Interquartile Range </t>
  </si>
  <si>
    <t xml:space="preserve">Formula  : </t>
  </si>
  <si>
    <t>Q3   -   Q1</t>
  </si>
  <si>
    <t>SORTING THE  DATA IN ASCENDING ORDER</t>
  </si>
  <si>
    <t>A)</t>
  </si>
  <si>
    <t>B)</t>
  </si>
  <si>
    <t xml:space="preserve"> DISTRIBUTING COUNT OF THE DATA SET IN TWO EQUAL HALVES
IDENTIFYING THE MIDDLE POSITION IN BOTH ARRAYS</t>
  </si>
  <si>
    <t>INTER QUARTILE RANGE ( IQR ) =</t>
  </si>
  <si>
    <t>Q3  -   Q1  =</t>
  </si>
  <si>
    <t xml:space="preserve">MORE QUESTIONS ON STATISTICS </t>
  </si>
  <si>
    <t>Data:  Let's consider the types of defects and their corresponding frequencies observed in a sample of 200 products:</t>
  </si>
  <si>
    <t>DEFECT  TYPE</t>
  </si>
  <si>
    <t>FREQUENCY</t>
  </si>
  <si>
    <t xml:space="preserve">D </t>
  </si>
  <si>
    <t>Bar Chart: Create a bar chart to visualize the frequency of different defect types.</t>
  </si>
  <si>
    <t>Most Common Defect: Which defect type has the highest frequency?</t>
  </si>
  <si>
    <t>Most Frequent Defect is the MODE of the Data Set</t>
  </si>
  <si>
    <t>Histogram: Create a histogram to represent the defect frequencies.</t>
  </si>
  <si>
    <r>
      <rPr>
        <b/>
        <sz val="12"/>
        <color rgb="FFFF0000"/>
        <rFont val="Calibri"/>
        <family val="2"/>
        <scheme val="minor"/>
      </rPr>
      <t xml:space="preserve">10)  Problem:  Problem : </t>
    </r>
    <r>
      <rPr>
        <b/>
        <sz val="12"/>
        <rFont val="Calibri"/>
        <family val="2"/>
        <scheme val="minor"/>
      </rPr>
      <t xml:space="preserve"> </t>
    </r>
    <r>
      <rPr>
        <b/>
        <sz val="12"/>
        <color theme="1"/>
        <rFont val="Calibri"/>
        <family val="2"/>
        <scheme val="minor"/>
      </rPr>
      <t xml:space="preserve">  A manufacturing company wants to analyze the defect rates of its  production line to identify the frequency of different types of defects.</t>
    </r>
  </si>
  <si>
    <r>
      <rPr>
        <b/>
        <sz val="12"/>
        <color rgb="FFFF0000"/>
        <rFont val="Calibri"/>
        <family val="2"/>
        <scheme val="minor"/>
      </rPr>
      <t xml:space="preserve">11 )  Problem:  Problem : </t>
    </r>
    <r>
      <rPr>
        <b/>
        <sz val="12"/>
        <rFont val="Calibri"/>
        <family val="2"/>
        <scheme val="minor"/>
      </rPr>
      <t xml:space="preserve"> </t>
    </r>
    <r>
      <rPr>
        <b/>
        <sz val="12"/>
        <color theme="1"/>
        <rFont val="Calibri"/>
        <family val="2"/>
        <scheme val="minor"/>
      </rPr>
      <t xml:space="preserve"> A survey was conducted to gather feedback from customers about their satisfaction levels with a specific service on a scale of 1 to 5.</t>
    </r>
  </si>
  <si>
    <t>Data: Let's consider the satisfaction ratings from 100 customers:</t>
  </si>
  <si>
    <t>Histogram: Create a histogram to visualize the distribution of satisfaction ratings.</t>
  </si>
  <si>
    <t xml:space="preserve">RATING </t>
  </si>
  <si>
    <t xml:space="preserve">Count of Customers </t>
  </si>
  <si>
    <t>Mode: Which satisfaction rating has the highest frequency?</t>
  </si>
  <si>
    <t xml:space="preserve">We can observe from the above Histogram that  39 customers have given rating - 4.  </t>
  </si>
  <si>
    <t>Bar Chart: Create a bar chart to display the frequency of each satisfaction rating</t>
  </si>
  <si>
    <r>
      <rPr>
        <b/>
        <sz val="12"/>
        <color rgb="FFFF0000"/>
        <rFont val="Calibri"/>
        <family val="2"/>
        <scheme val="minor"/>
      </rPr>
      <t xml:space="preserve">12 )  Problem:  Problem : </t>
    </r>
    <r>
      <rPr>
        <b/>
        <sz val="12"/>
        <rFont val="Calibri"/>
        <family val="2"/>
        <scheme val="minor"/>
      </rPr>
      <t xml:space="preserve"> </t>
    </r>
    <r>
      <rPr>
        <b/>
        <sz val="12"/>
        <color theme="1"/>
        <rFont val="Calibri"/>
        <family val="2"/>
        <scheme val="minor"/>
      </rPr>
      <t xml:space="preserve"> A company wants to analyze the monthly sales figures of its products to  understand the sales distribution across different price ranges.</t>
    </r>
  </si>
  <si>
    <t>Data: Let's consider the monthly sales figures (in thousands of dollars) for a sample of 50  products</t>
  </si>
  <si>
    <t>Histogram: Create a histogram to visualize the sales distribution across different price ranges.</t>
  </si>
  <si>
    <t>Sales Figures</t>
  </si>
  <si>
    <t>Measure of Central Tendency: What is the average monthly sales figure?</t>
  </si>
  <si>
    <t xml:space="preserve">Average of any data set is the Sum of all Data Set divided by number of data values </t>
  </si>
  <si>
    <t>Average  =</t>
  </si>
  <si>
    <t>The average of monthly Sales is 36.14</t>
  </si>
  <si>
    <t>Bar Chart: Create a bar chart to display the frequency of sales in different price  ranges</t>
  </si>
  <si>
    <t>Data:  Let's consider the response times (in milliseconds) for a sample of 200 user requests</t>
  </si>
  <si>
    <r>
      <rPr>
        <b/>
        <sz val="12"/>
        <color rgb="FFFF0000"/>
        <rFont val="Calibri"/>
        <family val="2"/>
        <scheme val="minor"/>
      </rPr>
      <t xml:space="preserve">13 )  Problem:  Problem : </t>
    </r>
    <r>
      <rPr>
        <b/>
        <sz val="12"/>
        <rFont val="Calibri"/>
        <family val="2"/>
        <scheme val="minor"/>
      </rPr>
      <t xml:space="preserve"> </t>
    </r>
    <r>
      <rPr>
        <b/>
        <sz val="12"/>
        <color theme="1"/>
        <rFont val="Calibri"/>
        <family val="2"/>
        <scheme val="minor"/>
      </rPr>
      <t xml:space="preserve"> A study was conducted to analyze the response times of a website for different user locations.</t>
    </r>
  </si>
  <si>
    <t xml:space="preserve"> Histogram: Create a histogram to visualize the distribution of response times.</t>
  </si>
  <si>
    <t xml:space="preserve">Median is the middle position in the entire data set </t>
  </si>
  <si>
    <t>Size of Median = 24 ( even )</t>
  </si>
  <si>
    <t xml:space="preserve">Median  = </t>
  </si>
  <si>
    <t>Average of 12th and 13th position</t>
  </si>
  <si>
    <t>Bar Chart: Create a bar chart to display the frequency of response times within different ranges</t>
  </si>
  <si>
    <t>Row Labels</t>
  </si>
  <si>
    <t>Grand Total</t>
  </si>
  <si>
    <t>Sum of Frequency</t>
  </si>
  <si>
    <t>Data: Let's consider the sales figures (in thousands of dollars) for a sample of 50 products in three regions:</t>
  </si>
  <si>
    <t xml:space="preserve">REGION 1 </t>
  </si>
  <si>
    <t>REGION 2</t>
  </si>
  <si>
    <t>REGION 3</t>
  </si>
  <si>
    <t>Bar Chart: Create a bar chart to compare the sales figures across the three regions.</t>
  </si>
  <si>
    <t>Column Labels</t>
  </si>
  <si>
    <t>REGION</t>
  </si>
  <si>
    <t>P1</t>
  </si>
  <si>
    <t>P2</t>
  </si>
  <si>
    <t>P3</t>
  </si>
  <si>
    <t>P4</t>
  </si>
  <si>
    <t>P5</t>
  </si>
  <si>
    <t>P6</t>
  </si>
  <si>
    <t>P7</t>
  </si>
  <si>
    <t>P8</t>
  </si>
  <si>
    <t>P9</t>
  </si>
  <si>
    <t>P10</t>
  </si>
  <si>
    <t>REGION 1</t>
  </si>
  <si>
    <t>Sum of P1</t>
  </si>
  <si>
    <t>Sum of P2</t>
  </si>
  <si>
    <t>Sum of P3</t>
  </si>
  <si>
    <t>Sum of P4</t>
  </si>
  <si>
    <t>Sum of P10</t>
  </si>
  <si>
    <t>Sum of P9</t>
  </si>
  <si>
    <t>Sum of P8</t>
  </si>
  <si>
    <t>Sum of P7</t>
  </si>
  <si>
    <t>Sum of P6</t>
  </si>
  <si>
    <t>Sum of P5</t>
  </si>
  <si>
    <t>Values</t>
  </si>
  <si>
    <t>Measure of Central Tendency: What is the average sales figure for each region?</t>
  </si>
  <si>
    <t xml:space="preserve">Average of the data set is the summation of all the data values divided by the count of the data values </t>
  </si>
  <si>
    <t>AVERAGE  - REGION 1</t>
  </si>
  <si>
    <t>AVERAGE  - REGION 2</t>
  </si>
  <si>
    <t>AVERAGE  - REGION 3</t>
  </si>
  <si>
    <t xml:space="preserve"> Measure of Dispersion : What is the range of sales figures in each region?</t>
  </si>
  <si>
    <t>Range of a Data Set is the difference between the Maximum and Minimum data values in the Data Set</t>
  </si>
  <si>
    <t>Range  - Region 1  =</t>
  </si>
  <si>
    <t>Range  - Region 2  =</t>
  </si>
  <si>
    <t>Range  - Region 3  =</t>
  </si>
  <si>
    <t xml:space="preserve">MEASURE OF SKEWNESS AND KURTOSIS </t>
  </si>
  <si>
    <r>
      <rPr>
        <b/>
        <sz val="12"/>
        <color rgb="FFFF0000"/>
        <rFont val="Calibri"/>
        <family val="2"/>
        <scheme val="minor"/>
      </rPr>
      <t xml:space="preserve">14 )  Problem:  Problem : </t>
    </r>
    <r>
      <rPr>
        <b/>
        <sz val="12"/>
        <rFont val="Calibri"/>
        <family val="2"/>
        <scheme val="minor"/>
      </rPr>
      <t xml:space="preserve"> </t>
    </r>
    <r>
      <rPr>
        <b/>
        <sz val="12"/>
        <color theme="1"/>
        <rFont val="Calibri"/>
        <family val="2"/>
        <scheme val="minor"/>
      </rPr>
      <t xml:space="preserve">  A company wants to analyze the sales performance of its products across different regions.</t>
    </r>
  </si>
  <si>
    <t>Data:  Let's consider the monthly returns (%) for the portfolio over a one-year period:</t>
  </si>
  <si>
    <t>Skewness: Calculate the skewness of the monthly returns</t>
  </si>
  <si>
    <r>
      <rPr>
        <b/>
        <sz val="20"/>
        <color rgb="FFFF0000"/>
        <rFont val="Calibri"/>
        <family val="2"/>
        <scheme val="minor"/>
      </rPr>
      <t xml:space="preserve">1 )  Problem:  Problem : </t>
    </r>
    <r>
      <rPr>
        <b/>
        <sz val="20"/>
        <rFont val="Calibri"/>
        <family val="2"/>
        <scheme val="minor"/>
      </rPr>
      <t xml:space="preserve"> </t>
    </r>
    <r>
      <rPr>
        <b/>
        <sz val="20"/>
        <color theme="1"/>
        <rFont val="Calibri"/>
        <family val="2"/>
        <scheme val="minor"/>
      </rPr>
      <t xml:space="preserve">  A company wants to analyze the monthly returns of its investment portfolio to understand the distribution and risk associated with the returns.</t>
    </r>
  </si>
  <si>
    <t>Skewness   of all the portfolios =</t>
  </si>
  <si>
    <t>skewness  - PORTFOLIO A</t>
  </si>
  <si>
    <t>skewness  - PORTFOLIO B</t>
  </si>
  <si>
    <t>skewness  - PORTFOLIO C</t>
  </si>
  <si>
    <t>skewness  - PORTFOLIO D</t>
  </si>
  <si>
    <t>skewness  - PORTFOLIO E</t>
  </si>
  <si>
    <t>Kurtosis: Calculate the kurtosis of the monthly returns.</t>
  </si>
  <si>
    <t>Positive Skewness indicates that the data of the investment portfolios are more on the positive side. In other words, more Revenew  is generated as compared to have lost</t>
  </si>
  <si>
    <t>Kurtosis is the measure of Tailness / peakness of the Data .  Basically it is used to find the Ouliers in the Data Set</t>
  </si>
  <si>
    <t>kurtosis   of all the portfolios =</t>
  </si>
  <si>
    <t>kurtosis   - PORTFOLIO A</t>
  </si>
  <si>
    <t>kurtosis   - PORTFOLIO B</t>
  </si>
  <si>
    <t>kurtosis   - PORTFOLIO C</t>
  </si>
  <si>
    <t>kurtosis   - PORTFOLIO D</t>
  </si>
  <si>
    <t>kurtosis   - PORTFOLIO E</t>
  </si>
  <si>
    <t>Interpretation: Based on the skewness and kurtosis values, what can be said about the distribution of returns?</t>
  </si>
  <si>
    <t>Skewness is a measurement of the distortion of symmetrical distribution or asymmetry in a data set</t>
  </si>
  <si>
    <r>
      <rPr>
        <b/>
        <sz val="20"/>
        <color rgb="FFFF0000"/>
        <rFont val="Calibri"/>
        <family val="2"/>
        <scheme val="minor"/>
      </rPr>
      <t xml:space="preserve">2 )  Problem:  Problem : </t>
    </r>
    <r>
      <rPr>
        <b/>
        <sz val="20"/>
        <rFont val="Calibri"/>
        <family val="2"/>
        <scheme val="minor"/>
      </rPr>
      <t xml:space="preserve"> </t>
    </r>
    <r>
      <rPr>
        <b/>
        <sz val="20"/>
        <color theme="1"/>
        <rFont val="Calibri"/>
        <family val="2"/>
        <scheme val="minor"/>
      </rPr>
      <t xml:space="preserve">  A research study wants to analyze the income distribution of a population to understand the level of income inequality.</t>
    </r>
  </si>
  <si>
    <t>Data: Let's consider the monthly incomes (in thousands of dollars) of a sample of 100  individuals:</t>
  </si>
  <si>
    <t>INCOMES  (IN THOUSAND DOLLARS )</t>
  </si>
  <si>
    <t>Skewness: Calculate the skewness of the income distribution</t>
  </si>
  <si>
    <t>Skewness   of incomes of all the employees  =</t>
  </si>
  <si>
    <t xml:space="preserve"> Skewness of this Data Set indicates that the skewness is approxmately zero  as the value is between  -0.5 and 0.5 . Which also means that the Data is approximately symmetrical</t>
  </si>
  <si>
    <t>Kurtosis: Calculate the kurtosis of the income distribution.</t>
  </si>
  <si>
    <t>Kurtiosis is the measure of Peakness / tailness of the data distribution</t>
  </si>
  <si>
    <t>kurtosis  of incomes of all the employees  =</t>
  </si>
  <si>
    <t>Interpretation: Based on the skewness and kurtosis values, what can be inferred about the income inequality?</t>
  </si>
  <si>
    <t>A survey was conducted to analyze the satisfaction ratings of customers on a scale of 1 to 5 for a specific product.</t>
  </si>
  <si>
    <r>
      <rPr>
        <b/>
        <sz val="18"/>
        <color rgb="FFFF0000"/>
        <rFont val="Calibri"/>
        <family val="2"/>
        <scheme val="minor"/>
      </rPr>
      <t xml:space="preserve">3 )  Problem:  Problem : </t>
    </r>
    <r>
      <rPr>
        <b/>
        <sz val="18"/>
        <rFont val="Calibri"/>
        <family val="2"/>
        <scheme val="minor"/>
      </rPr>
      <t xml:space="preserve"> </t>
    </r>
    <r>
      <rPr>
        <b/>
        <sz val="18"/>
        <color theme="1"/>
        <rFont val="Calibri"/>
        <family val="2"/>
        <scheme val="minor"/>
      </rPr>
      <t xml:space="preserve">   A survey was conducted to analyze the satisfaction ratings of customers on a scale of 1 to 5 for a specific product.</t>
    </r>
  </si>
  <si>
    <t>Ratings  :</t>
  </si>
  <si>
    <t>Skewness: Calculate the skewness of the satisfaction ratings</t>
  </si>
  <si>
    <t>Kurtosis: Calculate the kurtosis of the satisfaction ratings.</t>
  </si>
  <si>
    <t>Interpretation: Based on the skewness and kurtosis values, what can be inferred about the satisfaction ratings distribution?</t>
  </si>
  <si>
    <t xml:space="preserve">RATINGS </t>
  </si>
  <si>
    <t>COUNT</t>
  </si>
  <si>
    <r>
      <rPr>
        <b/>
        <sz val="18"/>
        <color rgb="FFFF0000"/>
        <rFont val="Calibri"/>
        <family val="2"/>
        <scheme val="minor"/>
      </rPr>
      <t xml:space="preserve">4 )  Problem:  Problem : </t>
    </r>
    <r>
      <rPr>
        <b/>
        <sz val="18"/>
        <rFont val="Calibri"/>
        <family val="2"/>
        <scheme val="minor"/>
      </rPr>
      <t xml:space="preserve"> </t>
    </r>
    <r>
      <rPr>
        <b/>
        <sz val="18"/>
        <color theme="1"/>
        <rFont val="Calibri"/>
        <family val="2"/>
        <scheme val="minor"/>
      </rPr>
      <t xml:space="preserve">     A study wants to analyze the distribution of house prices in a specific city to understand the market trends</t>
    </r>
  </si>
  <si>
    <t>Data:  Let's consider the house prices (in thousands of dollars) for  a sample of 100 houses:</t>
  </si>
  <si>
    <t>Skewness: Calculate the skewness of the house price distribution.</t>
  </si>
  <si>
    <t>Skewness is the measure of asymetry in the data distribution in the data set</t>
  </si>
  <si>
    <t>Kurtosis: Calculate the kurtosis of the house price distribution.</t>
  </si>
  <si>
    <t>We can observe that the tailness varies from price to price . Maximum number of houses were sold at $350,000.00 and least number of houses are sold at $ 340,000.00 and $390,000.00</t>
  </si>
  <si>
    <t>Skewness   of ratings  of all the customers  =</t>
  </si>
  <si>
    <t>kurtosis  of ratings  of all the customers  =</t>
  </si>
  <si>
    <t xml:space="preserve">The Negative Skewness value indicates that the data is spread towards the right sight side of the Bell curve </t>
  </si>
  <si>
    <t>Skewness   of house rates  =</t>
  </si>
  <si>
    <t>kurtosis  of house rates  =</t>
  </si>
  <si>
    <r>
      <rPr>
        <b/>
        <sz val="18"/>
        <color rgb="FFFF0000"/>
        <rFont val="Calibri"/>
        <family val="2"/>
        <scheme val="minor"/>
      </rPr>
      <t xml:space="preserve">5 )  Problem:  Problem : </t>
    </r>
    <r>
      <rPr>
        <b/>
        <sz val="18"/>
        <rFont val="Calibri"/>
        <family val="2"/>
        <scheme val="minor"/>
      </rPr>
      <t>A company wants to analyze the waiting times of customers at a service center to improve operational efficiency</t>
    </r>
  </si>
  <si>
    <t>Data: Let's consider the waiting times (in minutes) for a sample of 100 customers:</t>
  </si>
  <si>
    <t xml:space="preserve"> Skewness: Calculate the skewness of the waiting time distribution</t>
  </si>
  <si>
    <t>Kurtosis: Calculate the kurtosis of the waiting time distribution.</t>
  </si>
  <si>
    <t xml:space="preserve"> Interpretation: Based on the skewness and kurtosis values, what can be inferred about the waiting time distribution? </t>
  </si>
  <si>
    <t>Skewness   of waiting time =</t>
  </si>
  <si>
    <t>kurtosis  of waiting time   =</t>
  </si>
  <si>
    <t>As per our observation , the Skewness and Kurtosis are negative , which means the data is more inclined towards the right side of the mean and mildly tailed .</t>
  </si>
  <si>
    <t xml:space="preserve">MEASURE OF  PERCENTILE &amp; QUARTILES </t>
  </si>
  <si>
    <r>
      <rPr>
        <b/>
        <sz val="18"/>
        <color rgb="FFFF0000"/>
        <rFont val="Calibri"/>
        <family val="2"/>
        <scheme val="minor"/>
      </rPr>
      <t xml:space="preserve">1 )  Problem:  Problem : </t>
    </r>
    <r>
      <rPr>
        <b/>
        <sz val="18"/>
        <rFont val="Calibri"/>
        <family val="2"/>
        <scheme val="minor"/>
      </rPr>
      <t xml:space="preserve"> </t>
    </r>
    <r>
      <rPr>
        <b/>
        <sz val="18"/>
        <color theme="1"/>
        <rFont val="Calibri"/>
        <family val="2"/>
        <scheme val="minor"/>
      </rPr>
      <t>A company wants to analyze the salary distribution of its employees to determine the income levels at different percentiles.</t>
    </r>
  </si>
  <si>
    <t>Data:  Let's consider the monthly salaries (in thousands of dollars) of a sample of 200 employees:</t>
  </si>
  <si>
    <t>Quartiles: Calculate the first quartile (Q1), median (Q2), and third quartile (Q3) of the salary distribution.</t>
  </si>
  <si>
    <t>Quartiles  divides the number of data points into four parts, or quarters, of more-or-less equal size.</t>
  </si>
  <si>
    <t>Quartile ( Q1 ) =</t>
  </si>
  <si>
    <t>Quartile ( Q2 ) =</t>
  </si>
  <si>
    <t>Quartile ( Q3 ) =</t>
  </si>
  <si>
    <t>( 25%   to 50 % of the data values in the data set)</t>
  </si>
  <si>
    <t>( 0%   to 25 % of the data values in the data set)</t>
  </si>
  <si>
    <t>( 50%   to 75 % of the data values in the data set)</t>
  </si>
  <si>
    <t>Percentiles: Calculate the 10th percentile, 25th percentile, 75th percentile, and 90th
percentile of the salary distribution</t>
  </si>
  <si>
    <t xml:space="preserve">10th Percentile </t>
  </si>
  <si>
    <t xml:space="preserve">25th percentile </t>
  </si>
  <si>
    <t xml:space="preserve">75th Percentile </t>
  </si>
  <si>
    <t xml:space="preserve">PERCENTILE INCLUDING  </t>
  </si>
  <si>
    <t xml:space="preserve">90th Percentile </t>
  </si>
  <si>
    <t>PERCENTILE 
EXCLUDING</t>
  </si>
  <si>
    <t>Interpretation: Based on the quartiles and percentiles, what can be inferred about the income distribution of the employee ?</t>
  </si>
  <si>
    <t>According to the Quarentile information that majority of the people earn close to $250,000 yearly .</t>
  </si>
  <si>
    <t>According to the Percentile  data we can understand that around 25% employees live in a house costing between $126,000.00 to $166000.00 ,
Employees at 75 percentile are able to afford a house costing between $378,000.00   to $401,000.00 
Also employees at 90 percentile are able to afford a house costing between $459,000.00   to $465,000.00.</t>
  </si>
  <si>
    <t>Percentiles: Calculate the 20th percentile, 40th percentile, and 80th percentile of the
purchase amount distribution.</t>
  </si>
  <si>
    <r>
      <rPr>
        <b/>
        <sz val="18"/>
        <color rgb="FFFF0000"/>
        <rFont val="Calibri"/>
        <family val="2"/>
        <scheme val="minor"/>
      </rPr>
      <t xml:space="preserve">3 )  Problem:  Problem :  </t>
    </r>
    <r>
      <rPr>
        <b/>
        <sz val="18"/>
        <rFont val="Calibri"/>
        <family val="2"/>
        <scheme val="minor"/>
      </rPr>
      <t xml:space="preserve"> A retail store wants to analyze the distribution of customer purchase
amounts to identify their spending patterns</t>
    </r>
  </si>
  <si>
    <t>Data:  Let's consider the purchase amounts (in dollars) of a sample of 150 customers</t>
  </si>
  <si>
    <t>Purchase Amounts :</t>
  </si>
  <si>
    <t>Quartiles: Calculate the first quartile (Q1), median (Q2), and third quartile (Q3) of the
purchase amount distribution</t>
  </si>
  <si>
    <t xml:space="preserve">20th Percentile </t>
  </si>
  <si>
    <t xml:space="preserve">40th percentile </t>
  </si>
  <si>
    <t xml:space="preserve">80th Percentile </t>
  </si>
  <si>
    <t xml:space="preserve"> Interpretation: Based on the quartiles and percentiles, what can be inferred about the
spending patterns of the customers?</t>
  </si>
  <si>
    <t xml:space="preserve">Based on the Quartile and Percentile information we can say  that the probality of a random person spending  is around $270,000  to $300,000  </t>
  </si>
  <si>
    <r>
      <t xml:space="preserve">2 )  Problem:  Problem :  </t>
    </r>
    <r>
      <rPr>
        <b/>
        <sz val="18"/>
        <rFont val="Calibri"/>
        <family val="2"/>
        <scheme val="minor"/>
      </rPr>
      <t>A research study wants to analyze the weight distribution of a sample
of individuals to assess their health and body composition.</t>
    </r>
  </si>
  <si>
    <t>Data:  Let's consider the weights (in kilograms) of a sample of 100 individuals:</t>
  </si>
  <si>
    <t>Weights  :</t>
  </si>
  <si>
    <t>Quartiles: Calculate the first quartile (Q1), median (Q2), and third quartile (Q3) of the
weight distribution</t>
  </si>
  <si>
    <t>Percentiles: Calculate the 15th percentile, 50th percentile, and 85th percentile of the
weight distribution</t>
  </si>
  <si>
    <t xml:space="preserve">15th Percentile </t>
  </si>
  <si>
    <t xml:space="preserve">50th percentile </t>
  </si>
  <si>
    <t xml:space="preserve">85th Percentile </t>
  </si>
  <si>
    <t>Data: Let's consider the commute times (in minutes) of a sample of 250 employees:</t>
  </si>
  <si>
    <t>Commute Time :</t>
  </si>
  <si>
    <t>Quartiles: Calculate the first quartile (Q1), median (Q2), and third quartile (Q3) of the
commute time distribution.</t>
  </si>
  <si>
    <t>Percentiles: Calculate the 30th percentile, 50th percentile, and 70th percentile of the
commute time distribution .</t>
  </si>
  <si>
    <t xml:space="preserve">30th Percentile </t>
  </si>
  <si>
    <t xml:space="preserve">70th Percentile </t>
  </si>
  <si>
    <t>Interpretation: Based on the quartiles and percentiles, what can be inferred about the
average commute time of the employees?</t>
  </si>
  <si>
    <t>From Quartile Data we can say that we can segregate people into  Short  commuters and Long Commuters based on the time they commute Based on the Mark of 312.5Minutes. People taking more than 312.5 minutes to commutes are long commuters and people who take less time are the short commuters 
From Percentile data we can say that Around 29.9% people commute for less than or equal to 190 minutes , and from another 20% people commute for 315minutes approximately.
There are another 20% people who commute for  435 minutes approximately.</t>
  </si>
  <si>
    <t>Defect Rates :</t>
  </si>
  <si>
    <t>Bin</t>
  </si>
  <si>
    <t>More</t>
  </si>
  <si>
    <t>We can see  from the Data Set , Defect E occurs the most is DEFECT -E - 45 .</t>
  </si>
  <si>
    <t>BIN</t>
  </si>
  <si>
    <t xml:space="preserve">  QI </t>
  </si>
  <si>
    <t>QII</t>
  </si>
  <si>
    <t>QIII</t>
  </si>
  <si>
    <t>QIV</t>
  </si>
  <si>
    <t>Data: Let's consider the defect rates (in percentage) for a sample of 120 products:</t>
  </si>
  <si>
    <t>Quartiles: Calculate the first quartile (Q1), median (Q2), and third quartile (Q3) of the
defect rate distribution.</t>
  </si>
  <si>
    <t>Percentiles: Calculate the 25th percentile, 50th percentile, and 75th percentile of the
defect rate distribution.</t>
  </si>
  <si>
    <t xml:space="preserve">25th Percentile </t>
  </si>
  <si>
    <t>Interpretation: Based on the quartiles and percentiles, what can be inferred about the
quality of the products?</t>
  </si>
  <si>
    <r>
      <rPr>
        <b/>
        <sz val="18"/>
        <color rgb="FFFF0000"/>
        <rFont val="Calibri"/>
        <family val="2"/>
        <scheme val="minor"/>
      </rPr>
      <t xml:space="preserve">5 )  Problem:  Problem :  </t>
    </r>
    <r>
      <rPr>
        <b/>
        <sz val="18"/>
        <rFont val="Calibri"/>
        <family val="2"/>
        <scheme val="minor"/>
      </rPr>
      <t xml:space="preserve"> A manufacturing company wants to analyze the defect rates in its production process to evaluate product quality.</t>
    </r>
  </si>
  <si>
    <t>Data: Let's consider the monthly advertising expenditure (in thousands of dollars) and corresponding sales revenue (in thousands of dollars) for a sample of 12 months.</t>
  </si>
  <si>
    <t>ADVERTISING EXPENDITURE  :</t>
  </si>
  <si>
    <t>SALES REVENUE  :</t>
  </si>
  <si>
    <t>Calculate the correlation coefficient between advertising expenditure and sales revenue. Interpret the value of the correlation coefficient and explain the nature of the relationship between advertising expenditure and sales revenue.</t>
  </si>
  <si>
    <t xml:space="preserve">Correlation refers to a process for establishing the relationships between two variables. </t>
  </si>
  <si>
    <t xml:space="preserve">Correlation Coefficient = </t>
  </si>
  <si>
    <t>Correlation Coefficient is between 0 and 1  , the relation   between Advertising Expenditure and Sales Revenue  is positive  . 
In other words , we can say that with the increase  of Advertisement expenditure , sales revenue is proportionately increasing .</t>
  </si>
  <si>
    <t>Data: Let's consider the daily closing prices (in dollars) of Company A and Company B for a sample of 20 trading days:</t>
  </si>
  <si>
    <t>Company A  :</t>
  </si>
  <si>
    <t>Company B :</t>
  </si>
  <si>
    <t>Calculate the covariance between the stock prices of Company A and Company B. Interpret the value of the covariance and explain the nature of the relationship between the two stocks.</t>
  </si>
  <si>
    <t>Covarience  =</t>
  </si>
  <si>
    <r>
      <rPr>
        <b/>
        <sz val="18"/>
        <color rgb="FFFF0000"/>
        <rFont val="Calibri"/>
        <family val="2"/>
        <scheme val="minor"/>
      </rPr>
      <t xml:space="preserve">2 )  Problem:  Problem :  </t>
    </r>
    <r>
      <rPr>
        <b/>
        <sz val="18"/>
        <rFont val="Calibri"/>
        <family val="2"/>
        <scheme val="minor"/>
      </rPr>
      <t xml:space="preserve">  </t>
    </r>
    <r>
      <rPr>
        <b/>
        <sz val="18"/>
        <color theme="1"/>
        <rFont val="Calibri"/>
        <family val="2"/>
        <scheme val="minor"/>
      </rPr>
      <t>An investment analyst wants to assess the relationship between the stock prices of two companies to identify potential investment opportunities.</t>
    </r>
  </si>
  <si>
    <t>Covariance measures the total variation of two random variables from their expected values. Using covariance, we can only gauge the direction of the relationship (whether the variables tend to move in tandem or show an inverse relationship).</t>
  </si>
  <si>
    <r>
      <rPr>
        <b/>
        <sz val="18"/>
        <color rgb="FFFF0000"/>
        <rFont val="Calibri"/>
        <family val="2"/>
        <scheme val="minor"/>
      </rPr>
      <t xml:space="preserve">3 )  Problem:  Problem :  </t>
    </r>
    <r>
      <rPr>
        <b/>
        <sz val="18"/>
        <color theme="1"/>
        <rFont val="Calibri"/>
        <family val="2"/>
        <scheme val="minor"/>
      </rPr>
      <t>A researcher wants to examine the relationship between the hours spent studying and the exam scores of a group of students</t>
    </r>
  </si>
  <si>
    <t>Data:  Let's consider the number of hours spent studying and the corresponding exam scores  for a sample of 30 students:</t>
  </si>
  <si>
    <t>Hours Spent Studying  :</t>
  </si>
  <si>
    <t>Exam Scores :</t>
  </si>
  <si>
    <t>Calculate the correlation coefficient between the hours spent studying and the exam  scores. Interpret the value of the correlation coefficient and explain the nature of the relationship between studying hours and exam scores.</t>
  </si>
  <si>
    <r>
      <rPr>
        <b/>
        <sz val="16"/>
        <color theme="1"/>
        <rFont val="Calibri"/>
        <family val="2"/>
        <scheme val="minor"/>
      </rPr>
      <t>Correlation</t>
    </r>
    <r>
      <rPr>
        <sz val="16"/>
        <color theme="1"/>
        <rFont val="Calibri"/>
        <family val="2"/>
        <scheme val="minor"/>
      </rPr>
      <t xml:space="preserve"> refers to a process for establishing the relationships between two variables. </t>
    </r>
  </si>
  <si>
    <r>
      <rPr>
        <b/>
        <sz val="16"/>
        <color theme="1"/>
        <rFont val="Calibri"/>
        <family val="2"/>
        <scheme val="minor"/>
      </rPr>
      <t>Correlation Co-efficient</t>
    </r>
    <r>
      <rPr>
        <sz val="16"/>
        <color theme="1"/>
        <rFont val="Calibri"/>
        <family val="2"/>
        <scheme val="minor"/>
      </rPr>
      <t xml:space="preserve">   is the measure of the Strength of the linear relationship between the relative movements of two variables .
Its value ranges from -1  to +1.</t>
    </r>
  </si>
  <si>
    <t xml:space="preserve"> -   Correlation Co-efficient   value of -1 describes a perfectly negative or inversely proportional relation between two variables . 
-    On the other hand , correlation co-efficient value +1 describes a perfectly positive or directly proportional relationship between two variables. 
-    Correlation coefficient of 0 means there is no linear relationship.</t>
  </si>
  <si>
    <t xml:space="preserve">As per the above information , skewness indicates that the data is approximately symmetrical and the kurtosis suggests that the graph is approximately Flat-Topped. </t>
  </si>
  <si>
    <t xml:space="preserve"> Kurtosis  of this Data Set indicates that the  tailness is mild and is almost flat-topped curve . So, Kurtosis gives an idea whether the data values are close to each other or they are some values which stand out from the remaining values </t>
  </si>
  <si>
    <t>In the above two questions , we hacve seen that the skewness is positive and kurtosis  of the entire Data set  is negative . We can conclude from this that the data lies on the left side of the Bell Shaped Curved and the distribution has lighter tails  than the normal.  This also means that the diffirence between Minimum value and Maximum value of the Data Range is small . Hence we can say that the there has been approximately uniform.</t>
  </si>
  <si>
    <t>Based on the values of Skewness and Kurtosis we can infer that most of the Ratings are between 3 and 5 . Hence the customer Ratings are satisfactory .</t>
  </si>
  <si>
    <t xml:space="preserve">Measure of Central Tendency: What is the median response time? </t>
  </si>
  <si>
    <r>
      <rPr>
        <b/>
        <sz val="18"/>
        <color rgb="FFFF0000"/>
        <rFont val="Calibri"/>
        <family val="2"/>
        <scheme val="minor"/>
      </rPr>
      <t xml:space="preserve">4 )  Problem:  Problem :  </t>
    </r>
    <r>
      <rPr>
        <b/>
        <sz val="18"/>
        <rFont val="Calibri"/>
        <family val="2"/>
        <scheme val="minor"/>
      </rPr>
      <t xml:space="preserve"> A study wants to analyze the distribution of commute times of employees to determine the average time spent traveling to work.</t>
    </r>
  </si>
  <si>
    <t xml:space="preserve">Based on the Quartiles we can observe that about 25 % of the data is between 0.3 and 0.4 .
First half of the Data in the Data Range is from 0.3 to 0.7 . The Remaining half is between 0.7 and 0.9.
Based on the Percentiles we can see the Data Values in specific Positions 
</t>
  </si>
  <si>
    <t>USING DATA ANALYSIS</t>
  </si>
  <si>
    <t xml:space="preserve">Sorting data </t>
  </si>
  <si>
    <t>Hours of Study</t>
  </si>
  <si>
    <t>Exam Study</t>
  </si>
  <si>
    <t>Correlation =</t>
  </si>
  <si>
    <t>QUESTIONS ON CORRELATION AND COVARIENCE</t>
  </si>
  <si>
    <t xml:space="preserve">QUESTIONS ON HYPOTHESIS TESTING </t>
  </si>
  <si>
    <t>Data: Sample size (n) = 50, Test scores of the two groups</t>
  </si>
  <si>
    <t>Explanation: In this problem, we are interested in comparing the means of two groups  (new method vs. traditional method). The null hypothesis (H0) states that there is no significant difference between the means, while the alternative hypothesis (Ha) suggests that there is a significant difference</t>
  </si>
  <si>
    <t xml:space="preserve">GROUP-A </t>
  </si>
  <si>
    <t xml:space="preserve">GROUP-B </t>
  </si>
  <si>
    <t xml:space="preserve">TEST SCORES </t>
  </si>
  <si>
    <t xml:space="preserve">Each Group  consists of 25 students </t>
  </si>
  <si>
    <t>Hence we shall apply T TEST to compare the average of two groups of students</t>
  </si>
  <si>
    <t>t-Test: Two-Sample Assuming Equal Variances</t>
  </si>
  <si>
    <t>Mean</t>
  </si>
  <si>
    <t>Variance</t>
  </si>
  <si>
    <t>Observations</t>
  </si>
  <si>
    <t>Pooled Variance</t>
  </si>
  <si>
    <t>Hypothesized Mean Difference</t>
  </si>
  <si>
    <t>df</t>
  </si>
  <si>
    <t>t Stat</t>
  </si>
  <si>
    <t>P(T&lt;=t) one-tail</t>
  </si>
  <si>
    <t>t Critical one-tail</t>
  </si>
  <si>
    <t>P(T&lt;=t) two-tail</t>
  </si>
  <si>
    <t>t Critical two-tail</t>
  </si>
  <si>
    <t xml:space="preserve">H0 -  There is no  significant difference between both groups </t>
  </si>
  <si>
    <t xml:space="preserve">Ha - There is significant  difference between the Mean of Both the Groups </t>
  </si>
  <si>
    <r>
      <rPr>
        <b/>
        <sz val="14"/>
        <color rgb="FFFF0000"/>
        <rFont val="Calibri"/>
        <family val="2"/>
        <scheme val="minor"/>
      </rPr>
      <t xml:space="preserve">3)  Problem:  Problem :  </t>
    </r>
    <r>
      <rPr>
        <b/>
        <sz val="14"/>
        <rFont val="Calibri"/>
        <family val="2"/>
        <scheme val="minor"/>
      </rPr>
      <t xml:space="preserve"> </t>
    </r>
    <r>
      <rPr>
        <b/>
        <sz val="14"/>
        <color theme="1"/>
        <rFont val="Calibri"/>
        <family val="2"/>
        <scheme val="minor"/>
      </rPr>
      <t>A researcher wants to test whether a new teaching method improves student performance. A random sample of 50 students is divided into two groups: one group taught using the new method and the other using the traditional method. The average test scores of the two groups are compared. State the null and alternative  hypotheses for this study</t>
    </r>
  </si>
  <si>
    <r>
      <rPr>
        <b/>
        <sz val="14"/>
        <color rgb="FFFF0000"/>
        <rFont val="Calibri"/>
        <family val="2"/>
        <scheme val="minor"/>
      </rPr>
      <t xml:space="preserve">4)  Problem:  Problem :  </t>
    </r>
    <r>
      <rPr>
        <b/>
        <sz val="14"/>
        <rFont val="Calibri"/>
        <family val="2"/>
        <scheme val="minor"/>
      </rPr>
      <t xml:space="preserve"> </t>
    </r>
    <r>
      <rPr>
        <b/>
        <sz val="14"/>
        <color theme="1"/>
        <rFont val="Calibri"/>
        <family val="2"/>
        <scheme val="minor"/>
      </rPr>
      <t xml:space="preserve"> A manufacturing company claims that the average weight of its product is 500 grams. To test this claim, a random sample of 25 products is selected, and their  weights are measured. The sample mean weight is found to be 510 grams with a sample standard deviation of 20 grams. Perform a hypothesis test to determine if there  is evidence to support the company's claim</t>
    </r>
  </si>
  <si>
    <t>Data: Sample size (n) = 25, Sample mean (x̄) = 510 grams, Sample standard  deviation (s) = 20 grams, Population mean (μ) = 500 grams</t>
  </si>
  <si>
    <t>Explanation: In this problem, we are conducting a hypothesis test to assess whether the sample mean weight provides evidence to support the company's claim about the population mean weight. The null hypothesis (H0) assumes that the population mean weight is equal to the claimed value, while the alternative hypothesis (Ha) suggests otherwise.</t>
  </si>
  <si>
    <t>Sample Size</t>
  </si>
  <si>
    <t>Sample S.D.</t>
  </si>
  <si>
    <t>HO -  Population Mean is 500 Grms</t>
  </si>
  <si>
    <t xml:space="preserve">Ha - Population Mean is not 500 Grms </t>
  </si>
  <si>
    <t>Population Mean  ( Assumed )</t>
  </si>
  <si>
    <t xml:space="preserve">We can observe that Probability Value (P)  ( 0.3959) is more  than Significance Level ( Alpha )  (0.05).
Hence , we should accept the NULL HYPOTHESIS that there is no difference between the means of both Groups . </t>
  </si>
  <si>
    <t>Sample Mean  ( Calculated )</t>
  </si>
  <si>
    <t xml:space="preserve">Calculation of T value </t>
  </si>
  <si>
    <t>Degree of Freedom of Sample = 25-1 = 24</t>
  </si>
  <si>
    <t>Comparision of calculated T value  with the T distribution Table  for Significance Level of 0.05 , value is 1.710882</t>
  </si>
  <si>
    <t xml:space="preserve">T value calculated </t>
  </si>
  <si>
    <t>T value in Table for 
0.05 Significance</t>
  </si>
  <si>
    <t>We observe that Calculated T value is greater than T- Value in the T-TABLE . Hence we conclude that we reject the claim the Company makes on the Mean of Population Weight being 500gms.</t>
  </si>
  <si>
    <t>We will accept the Alternative Hypothesis  stating that the Mean of the Population of the product weight is not equal to 500 grms</t>
  </si>
  <si>
    <t>Median : [ (  4/2 th data point )  +   ( 4/2   +1) data point  ]     /2</t>
  </si>
  <si>
    <t>Data:  Let's consider the waiting times (in minutes) for the past 20 customers:</t>
  </si>
  <si>
    <t>Data: Let's consider the rental durations (in days) for a sample of 50 customers:</t>
  </si>
  <si>
    <r>
      <rPr>
        <b/>
        <sz val="14"/>
        <color rgb="FFFF0000"/>
        <rFont val="Calibri"/>
        <family val="2"/>
        <scheme val="minor"/>
      </rPr>
      <t xml:space="preserve">3)  Problem: </t>
    </r>
    <r>
      <rPr>
        <b/>
        <sz val="14"/>
        <color theme="1"/>
        <rFont val="Calibri"/>
        <family val="2"/>
        <scheme val="minor"/>
      </rPr>
      <t xml:space="preserve">  An e-commerce platform wants to analyze the delivery times of its shipments to understand the variability in order fulfillment and optimize its logistics operations.</t>
    </r>
  </si>
  <si>
    <r>
      <rPr>
        <b/>
        <sz val="16"/>
        <color rgb="FFFF0000"/>
        <rFont val="Calibri"/>
        <family val="2"/>
        <scheme val="minor"/>
      </rPr>
      <t xml:space="preserve">1 )  Problem:  Problem :  </t>
    </r>
    <r>
      <rPr>
        <b/>
        <sz val="16"/>
        <rFont val="Calibri"/>
        <family val="2"/>
        <scheme val="minor"/>
      </rPr>
      <t xml:space="preserve">  </t>
    </r>
    <r>
      <rPr>
        <b/>
        <sz val="16"/>
        <color theme="1"/>
        <rFont val="Calibri"/>
        <family val="2"/>
        <scheme val="minor"/>
      </rPr>
      <t>A marketing department wants to understand the relationship between advertising expenditure and sales revenue to assess the effectiveness of their advertising campaigns.</t>
    </r>
  </si>
  <si>
    <t>Company A</t>
  </si>
  <si>
    <t>Company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</si>
</sst>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000"/>
    <numFmt numFmtId="165" formatCode="0.000"/>
    <numFmt numFmtId="166" formatCode="0.0"/>
    <numFmt numFmtId="167" formatCode="0.00000"/>
  </numFmts>
  <fonts count="55"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4"/>
      <color theme="1"/>
      <name val="Calibri"/>
      <family val="2"/>
      <scheme val="minor"/>
    </font>
    <font>
      <sz val="16"/>
      <color theme="1"/>
      <name val="Calibri"/>
      <family val="2"/>
      <scheme val="minor"/>
    </font>
    <font>
      <b/>
      <sz val="16"/>
      <color rgb="FFFF0000"/>
      <name val="Calibri"/>
      <family val="2"/>
      <scheme val="minor"/>
    </font>
    <font>
      <b/>
      <sz val="14"/>
      <color rgb="FFFF0000"/>
      <name val="Calibri"/>
      <family val="2"/>
      <scheme val="minor"/>
    </font>
    <font>
      <sz val="16"/>
      <color rgb="FFFF0000"/>
      <name val="Calibri"/>
      <family val="2"/>
      <scheme val="minor"/>
    </font>
    <font>
      <b/>
      <u/>
      <sz val="16"/>
      <name val="Calibri"/>
      <family val="2"/>
      <scheme val="minor"/>
    </font>
    <font>
      <b/>
      <u/>
      <sz val="24"/>
      <name val="Calibri"/>
      <family val="2"/>
      <scheme val="minor"/>
    </font>
    <font>
      <b/>
      <sz val="14"/>
      <name val="Calibri"/>
      <family val="2"/>
      <scheme val="minor"/>
    </font>
    <font>
      <sz val="11"/>
      <name val="Calibri"/>
      <family val="2"/>
      <scheme val="minor"/>
    </font>
    <font>
      <b/>
      <sz val="16"/>
      <name val="Calibri"/>
      <family val="2"/>
      <scheme val="minor"/>
    </font>
    <font>
      <sz val="20"/>
      <color theme="1"/>
      <name val="Calibri"/>
      <family val="2"/>
      <scheme val="minor"/>
    </font>
    <font>
      <b/>
      <sz val="18"/>
      <color theme="1"/>
      <name val="Calibri"/>
      <family val="2"/>
      <scheme val="minor"/>
    </font>
    <font>
      <sz val="14"/>
      <name val="Calibri"/>
      <family val="2"/>
      <scheme val="minor"/>
    </font>
    <font>
      <sz val="14"/>
      <color rgb="FFFF0000"/>
      <name val="Calibri"/>
      <family val="2"/>
      <scheme val="minor"/>
    </font>
    <font>
      <sz val="12"/>
      <color rgb="FFFF0000"/>
      <name val="Calibri"/>
      <family val="2"/>
      <scheme val="minor"/>
    </font>
    <font>
      <b/>
      <sz val="12"/>
      <color rgb="FFFF0000"/>
      <name val="Calibri"/>
      <family val="2"/>
      <scheme val="minor"/>
    </font>
    <font>
      <b/>
      <sz val="11"/>
      <name val="Calibri"/>
      <family val="2"/>
      <scheme val="minor"/>
    </font>
    <font>
      <b/>
      <sz val="11"/>
      <color rgb="FFFF0000"/>
      <name val="Calibri"/>
      <family val="2"/>
      <scheme val="minor"/>
    </font>
    <font>
      <b/>
      <sz val="12"/>
      <name val="Calibri"/>
      <family val="2"/>
      <scheme val="minor"/>
    </font>
    <font>
      <sz val="8"/>
      <name val="Calibri"/>
      <family val="2"/>
      <scheme val="minor"/>
    </font>
    <font>
      <sz val="10"/>
      <color theme="1"/>
      <name val="Calibri"/>
      <family val="2"/>
      <scheme val="minor"/>
    </font>
    <font>
      <b/>
      <u/>
      <sz val="11"/>
      <color rgb="FFFF0000"/>
      <name val="Calibri"/>
      <family val="2"/>
      <scheme val="minor"/>
    </font>
    <font>
      <b/>
      <sz val="18"/>
      <name val="Calibri"/>
      <family val="2"/>
      <scheme val="minor"/>
    </font>
    <font>
      <b/>
      <u/>
      <sz val="11"/>
      <color theme="1"/>
      <name val="Calibri"/>
      <family val="2"/>
      <scheme val="minor"/>
    </font>
    <font>
      <sz val="11"/>
      <color rgb="FF000000"/>
      <name val="Arial"/>
      <family val="2"/>
    </font>
    <font>
      <sz val="11"/>
      <color indexed="8"/>
      <name val="Calibri"/>
      <family val="2"/>
    </font>
    <font>
      <b/>
      <sz val="18"/>
      <color rgb="FFFF0000"/>
      <name val="Calibri"/>
      <family val="2"/>
      <scheme val="minor"/>
    </font>
    <font>
      <b/>
      <u/>
      <sz val="20"/>
      <color theme="0"/>
      <name val="Calibri"/>
      <family val="2"/>
      <scheme val="minor"/>
    </font>
    <font>
      <b/>
      <sz val="20"/>
      <color theme="1"/>
      <name val="Calibri"/>
      <family val="2"/>
      <scheme val="minor"/>
    </font>
    <font>
      <b/>
      <sz val="20"/>
      <color rgb="FFFF0000"/>
      <name val="Calibri"/>
      <family val="2"/>
      <scheme val="minor"/>
    </font>
    <font>
      <b/>
      <sz val="20"/>
      <name val="Calibri"/>
      <family val="2"/>
      <scheme val="minor"/>
    </font>
    <font>
      <sz val="18"/>
      <color rgb="FFFF0000"/>
      <name val="Calibri"/>
      <family val="2"/>
      <scheme val="minor"/>
    </font>
    <font>
      <sz val="22"/>
      <color theme="1"/>
      <name val="Calibri"/>
      <family val="2"/>
      <scheme val="minor"/>
    </font>
    <font>
      <sz val="28"/>
      <color theme="1"/>
      <name val="Calibri"/>
      <family val="2"/>
      <scheme val="minor"/>
    </font>
    <font>
      <b/>
      <u/>
      <sz val="16"/>
      <color theme="1"/>
      <name val="Calibri"/>
      <family val="2"/>
      <scheme val="minor"/>
    </font>
    <font>
      <i/>
      <sz val="11"/>
      <color theme="1"/>
      <name val="Calibri"/>
      <family val="2"/>
      <scheme val="minor"/>
    </font>
    <font>
      <sz val="10"/>
      <color rgb="FFFF0000"/>
      <name val="Calibri"/>
      <family val="2"/>
      <scheme val="minor"/>
    </font>
    <font>
      <sz val="18"/>
      <color theme="1"/>
      <name val="Calibri"/>
      <family val="2"/>
      <scheme val="minor"/>
    </font>
    <font>
      <i/>
      <sz val="14"/>
      <color theme="1"/>
      <name val="Calibri"/>
      <family val="2"/>
      <scheme val="minor"/>
    </font>
    <font>
      <b/>
      <i/>
      <sz val="18"/>
      <color theme="1"/>
      <name val="Calibri"/>
      <family val="2"/>
      <scheme val="minor"/>
    </font>
    <font>
      <i/>
      <sz val="18"/>
      <color theme="1"/>
      <name val="Calibri"/>
      <family val="2"/>
      <scheme val="minor"/>
    </font>
    <font>
      <sz val="12"/>
      <color theme="1"/>
      <name val="Calibri"/>
      <family val="2"/>
      <scheme val="minor"/>
    </font>
    <font>
      <sz val="16"/>
      <color theme="0"/>
      <name val="Calibri"/>
      <family val="2"/>
      <scheme val="minor"/>
    </font>
    <font>
      <u/>
      <sz val="16"/>
      <color theme="0"/>
      <name val="Calibri"/>
      <family val="2"/>
      <scheme val="minor"/>
    </font>
    <font>
      <b/>
      <sz val="9"/>
      <color rgb="FFFF0000"/>
      <name val="Calibri"/>
      <family val="2"/>
      <scheme val="minor"/>
    </font>
    <font>
      <sz val="13"/>
      <color theme="1"/>
      <name val="Calibri"/>
      <family val="2"/>
      <scheme val="minor"/>
    </font>
    <font>
      <b/>
      <u/>
      <sz val="24"/>
      <color theme="0"/>
      <name val="Calibri"/>
      <family val="2"/>
      <scheme val="minor"/>
    </font>
    <font>
      <b/>
      <u/>
      <sz val="14"/>
      <color theme="1"/>
      <name val="Abadi Extra Light"/>
      <family val="2"/>
    </font>
  </fonts>
  <fills count="23">
    <fill>
      <patternFill patternType="none"/>
    </fill>
    <fill>
      <patternFill patternType="gray125"/>
    </fill>
    <fill>
      <patternFill patternType="solid">
        <fgColor theme="7"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7030A0"/>
        <bgColor indexed="64"/>
      </patternFill>
    </fill>
    <fill>
      <patternFill patternType="solid">
        <fgColor theme="4" tint="0.59999389629810485"/>
        <bgColor indexed="64"/>
      </patternFill>
    </fill>
    <fill>
      <patternFill patternType="solid">
        <fgColor theme="1"/>
        <bgColor indexed="64"/>
      </patternFill>
    </fill>
    <fill>
      <patternFill patternType="solid">
        <fgColor theme="9" tint="0.79998168889431442"/>
        <bgColor theme="9" tint="0.79998168889431442"/>
      </patternFill>
    </fill>
    <fill>
      <patternFill patternType="solid">
        <fgColor theme="9"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249977111117893"/>
        <bgColor indexed="64"/>
      </patternFill>
    </fill>
    <fill>
      <patternFill patternType="solid">
        <fgColor rgb="FF002060"/>
        <bgColor indexed="64"/>
      </patternFill>
    </fill>
    <fill>
      <patternFill patternType="solid">
        <fgColor theme="9"/>
        <bgColor indexed="64"/>
      </patternFill>
    </fill>
    <fill>
      <patternFill patternType="solid">
        <fgColor theme="7" tint="0.59999389629810485"/>
        <bgColor indexed="64"/>
      </patternFill>
    </fill>
    <fill>
      <patternFill patternType="solid">
        <fgColor theme="2"/>
        <bgColor indexed="64"/>
      </patternFill>
    </fill>
    <fill>
      <patternFill patternType="solid">
        <fgColor theme="5" tint="0.399975585192419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style="medium">
        <color indexed="64"/>
      </right>
      <top/>
      <bottom/>
      <diagonal/>
    </border>
    <border>
      <left style="thin">
        <color indexed="64"/>
      </left>
      <right style="thin">
        <color indexed="64"/>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2">
    <xf numFmtId="0" fontId="0" fillId="0" borderId="0"/>
    <xf numFmtId="44" fontId="1" fillId="0" borderId="0" applyFont="0" applyFill="0" applyBorder="0" applyAlignment="0" applyProtection="0"/>
  </cellStyleXfs>
  <cellXfs count="280">
    <xf numFmtId="0" fontId="0" fillId="0" borderId="0" xfId="0"/>
    <xf numFmtId="0" fontId="0" fillId="0" borderId="0" xfId="0" applyAlignment="1">
      <alignment wrapText="1"/>
    </xf>
    <xf numFmtId="0" fontId="7" fillId="0" borderId="0" xfId="0" applyFont="1"/>
    <xf numFmtId="0" fontId="8" fillId="0" borderId="0" xfId="0" applyFont="1" applyAlignment="1">
      <alignment horizontal="left" wrapText="1"/>
    </xf>
    <xf numFmtId="0" fontId="8" fillId="0" borderId="0" xfId="0" applyFont="1"/>
    <xf numFmtId="0" fontId="5" fillId="0" borderId="0" xfId="0" applyFont="1"/>
    <xf numFmtId="0" fontId="11" fillId="0" borderId="0" xfId="0" applyFont="1"/>
    <xf numFmtId="0" fontId="2" fillId="0" borderId="0" xfId="0" applyFont="1"/>
    <xf numFmtId="0" fontId="14" fillId="3" borderId="0" xfId="0" applyFont="1" applyFill="1"/>
    <xf numFmtId="0" fontId="17" fillId="0" borderId="0" xfId="0" applyFont="1"/>
    <xf numFmtId="0" fontId="8" fillId="0" borderId="0" xfId="0" applyFont="1" applyAlignment="1">
      <alignment wrapText="1"/>
    </xf>
    <xf numFmtId="0" fontId="8" fillId="0" borderId="0" xfId="0" applyFont="1" applyAlignment="1">
      <alignment horizontal="left"/>
    </xf>
    <xf numFmtId="0" fontId="3" fillId="0" borderId="0" xfId="0" applyFont="1"/>
    <xf numFmtId="0" fontId="6" fillId="3" borderId="0" xfId="0" applyFont="1" applyFill="1"/>
    <xf numFmtId="0" fontId="0" fillId="0" borderId="0" xfId="0" applyAlignment="1">
      <alignment horizontal="left"/>
    </xf>
    <xf numFmtId="0" fontId="20" fillId="0" borderId="0" xfId="0" applyFont="1"/>
    <xf numFmtId="0" fontId="0" fillId="0" borderId="0" xfId="0" applyAlignment="1">
      <alignment horizontal="center" vertical="center"/>
    </xf>
    <xf numFmtId="0" fontId="3" fillId="0" borderId="0" xfId="0" applyFont="1" applyAlignment="1">
      <alignment horizontal="center" vertical="center"/>
    </xf>
    <xf numFmtId="0" fontId="3" fillId="0" borderId="0" xfId="0" applyFont="1" applyAlignment="1">
      <alignment horizontal="left" wrapText="1"/>
    </xf>
    <xf numFmtId="0" fontId="0" fillId="0" borderId="1" xfId="0" applyBorder="1"/>
    <xf numFmtId="0" fontId="3" fillId="0" borderId="1" xfId="0" applyFont="1" applyBorder="1"/>
    <xf numFmtId="0" fontId="3" fillId="2" borderId="1" xfId="0" applyFont="1" applyFill="1" applyBorder="1"/>
    <xf numFmtId="0" fontId="0" fillId="0" borderId="1" xfId="0" applyBorder="1" applyAlignment="1">
      <alignment horizontal="center" vertical="center"/>
    </xf>
    <xf numFmtId="0" fontId="3" fillId="0" borderId="1" xfId="0" applyFont="1" applyBorder="1" applyAlignment="1">
      <alignment horizontal="center" vertical="center"/>
    </xf>
    <xf numFmtId="0" fontId="3" fillId="5" borderId="1" xfId="0" applyFont="1" applyFill="1" applyBorder="1" applyAlignment="1">
      <alignment horizontal="center" vertical="center"/>
    </xf>
    <xf numFmtId="0" fontId="23" fillId="0" borderId="0" xfId="0" applyFont="1" applyAlignment="1">
      <alignment vertical="center"/>
    </xf>
    <xf numFmtId="0" fontId="3" fillId="6" borderId="1" xfId="0" applyFont="1" applyFill="1" applyBorder="1" applyAlignment="1">
      <alignment horizontal="center" vertical="center"/>
    </xf>
    <xf numFmtId="44" fontId="0" fillId="0" borderId="1" xfId="1" applyFont="1" applyBorder="1" applyAlignment="1">
      <alignment horizontal="center" vertical="center"/>
    </xf>
    <xf numFmtId="0" fontId="3" fillId="3" borderId="1" xfId="0" applyFont="1" applyFill="1" applyBorder="1" applyAlignment="1">
      <alignment horizontal="center" vertical="center"/>
    </xf>
    <xf numFmtId="166" fontId="8" fillId="0" borderId="0" xfId="1" applyNumberFormat="1" applyFont="1"/>
    <xf numFmtId="0" fontId="3" fillId="2" borderId="1" xfId="0" applyFont="1" applyFill="1" applyBorder="1" applyAlignment="1">
      <alignment wrapText="1"/>
    </xf>
    <xf numFmtId="0" fontId="17" fillId="0" borderId="0" xfId="0" applyFont="1" applyAlignment="1">
      <alignment horizontal="center"/>
    </xf>
    <xf numFmtId="0" fontId="28" fillId="2" borderId="1" xfId="0" applyFont="1" applyFill="1" applyBorder="1" applyAlignment="1">
      <alignment horizontal="center" vertical="center" wrapText="1"/>
    </xf>
    <xf numFmtId="0" fontId="23" fillId="0" borderId="1" xfId="0" applyFont="1" applyBorder="1" applyAlignment="1">
      <alignment horizontal="center" vertical="center"/>
    </xf>
    <xf numFmtId="0" fontId="15" fillId="0" borderId="1" xfId="0" applyFont="1" applyBorder="1" applyAlignment="1">
      <alignment horizontal="center" vertical="center"/>
    </xf>
    <xf numFmtId="0" fontId="2" fillId="7" borderId="0" xfId="0" applyFont="1" applyFill="1"/>
    <xf numFmtId="0" fontId="20" fillId="7" borderId="0" xfId="0" applyFont="1" applyFill="1"/>
    <xf numFmtId="0" fontId="5" fillId="0" borderId="15" xfId="0" applyFont="1" applyBorder="1" applyAlignment="1">
      <alignment horizontal="center"/>
    </xf>
    <xf numFmtId="0" fontId="3" fillId="5" borderId="1" xfId="0" applyFont="1" applyFill="1" applyBorder="1"/>
    <xf numFmtId="0" fontId="30" fillId="5" borderId="1" xfId="0" applyFont="1" applyFill="1" applyBorder="1" applyAlignment="1">
      <alignment horizontal="center" vertical="center"/>
    </xf>
    <xf numFmtId="0" fontId="24" fillId="0" borderId="0" xfId="0" applyFont="1" applyAlignment="1">
      <alignment horizontal="center" vertical="center"/>
    </xf>
    <xf numFmtId="0" fontId="31" fillId="0" borderId="0" xfId="0" applyFont="1"/>
    <xf numFmtId="0" fontId="32" fillId="9" borderId="1" xfId="0" applyFont="1" applyFill="1" applyBorder="1"/>
    <xf numFmtId="0" fontId="0" fillId="9" borderId="1" xfId="0" applyFill="1" applyBorder="1"/>
    <xf numFmtId="0" fontId="0" fillId="0" borderId="0" xfId="0" pivotButton="1"/>
    <xf numFmtId="0" fontId="5" fillId="9" borderId="1" xfId="0" applyFont="1" applyFill="1" applyBorder="1" applyAlignment="1">
      <alignment horizontal="center" vertical="center"/>
    </xf>
    <xf numFmtId="0" fontId="0" fillId="0" borderId="0" xfId="0" applyAlignment="1">
      <alignment horizontal="left" wrapText="1"/>
    </xf>
    <xf numFmtId="0" fontId="0" fillId="0" borderId="0" xfId="0" pivotButton="1" applyAlignment="1">
      <alignment horizontal="center" vertical="center"/>
    </xf>
    <xf numFmtId="165" fontId="24" fillId="0" borderId="0" xfId="0" applyNumberFormat="1" applyFont="1"/>
    <xf numFmtId="0" fontId="24" fillId="0" borderId="0" xfId="0" applyFont="1"/>
    <xf numFmtId="166" fontId="0" fillId="0" borderId="0" xfId="0" applyNumberFormat="1"/>
    <xf numFmtId="0" fontId="36" fillId="0" borderId="0" xfId="0" applyFont="1" applyAlignment="1">
      <alignment horizontal="right"/>
    </xf>
    <xf numFmtId="0" fontId="35" fillId="3" borderId="0" xfId="0" applyFont="1" applyFill="1"/>
    <xf numFmtId="0" fontId="35" fillId="0" borderId="0" xfId="0" applyFont="1" applyAlignment="1">
      <alignment wrapText="1"/>
    </xf>
    <xf numFmtId="0" fontId="14" fillId="0" borderId="0" xfId="0" applyFont="1" applyAlignment="1">
      <alignment horizontal="center" wrapText="1"/>
    </xf>
    <xf numFmtId="2" fontId="5" fillId="0" borderId="0" xfId="0" applyNumberFormat="1" applyFont="1" applyAlignment="1">
      <alignment horizontal="center"/>
    </xf>
    <xf numFmtId="0" fontId="20" fillId="0" borderId="0" xfId="0" applyFont="1" applyAlignment="1">
      <alignment horizontal="center"/>
    </xf>
    <xf numFmtId="0" fontId="0" fillId="0" borderId="17" xfId="0" applyBorder="1"/>
    <xf numFmtId="0" fontId="42" fillId="0" borderId="18" xfId="0" applyFont="1" applyBorder="1" applyAlignment="1">
      <alignment horizontal="center"/>
    </xf>
    <xf numFmtId="0" fontId="15" fillId="0" borderId="2" xfId="0" applyFont="1" applyBorder="1" applyAlignment="1">
      <alignment horizontal="center" vertical="center"/>
    </xf>
    <xf numFmtId="0" fontId="15" fillId="0" borderId="3" xfId="0" applyFont="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3" fillId="3" borderId="5" xfId="0" applyFont="1" applyFill="1" applyBorder="1" applyAlignment="1">
      <alignment horizontal="center" vertical="center"/>
    </xf>
    <xf numFmtId="0" fontId="0" fillId="0" borderId="19" xfId="0" applyBorder="1"/>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5" fillId="0" borderId="20" xfId="0" applyFont="1" applyBorder="1" applyAlignment="1">
      <alignment horizontal="center" vertical="center"/>
    </xf>
    <xf numFmtId="0" fontId="15" fillId="0" borderId="4" xfId="0" applyFont="1" applyBorder="1" applyAlignment="1">
      <alignment horizontal="center" vertical="center"/>
    </xf>
    <xf numFmtId="0" fontId="0" fillId="0" borderId="8" xfId="0" applyBorder="1" applyAlignment="1">
      <alignment horizontal="center" vertical="center"/>
    </xf>
    <xf numFmtId="0" fontId="9" fillId="0" borderId="0" xfId="0" applyFont="1" applyAlignment="1">
      <alignment horizontal="left"/>
    </xf>
    <xf numFmtId="0" fontId="0" fillId="0" borderId="2" xfId="0" applyBorder="1"/>
    <xf numFmtId="0" fontId="0" fillId="0" borderId="4" xfId="0" applyBorder="1"/>
    <xf numFmtId="0" fontId="0" fillId="0" borderId="7" xfId="0" applyBorder="1"/>
    <xf numFmtId="0" fontId="0" fillId="0" borderId="9" xfId="0" applyBorder="1"/>
    <xf numFmtId="0" fontId="10" fillId="0" borderId="13" xfId="0" applyFont="1" applyBorder="1"/>
    <xf numFmtId="0" fontId="10" fillId="0" borderId="15" xfId="0" applyFont="1" applyBorder="1"/>
    <xf numFmtId="0" fontId="27" fillId="0" borderId="1" xfId="0" applyFont="1" applyBorder="1"/>
    <xf numFmtId="0" fontId="27" fillId="0" borderId="1" xfId="0" applyFont="1" applyBorder="1" applyAlignment="1">
      <alignment horizontal="center" vertical="center"/>
    </xf>
    <xf numFmtId="0" fontId="43" fillId="7" borderId="1" xfId="0" applyFont="1" applyFill="1" applyBorder="1" applyAlignment="1">
      <alignment wrapText="1"/>
    </xf>
    <xf numFmtId="0" fontId="43" fillId="7" borderId="1" xfId="0" applyFont="1" applyFill="1" applyBorder="1" applyAlignment="1">
      <alignment horizontal="center" vertical="center" wrapText="1"/>
    </xf>
    <xf numFmtId="166" fontId="0" fillId="0" borderId="1" xfId="0" applyNumberFormat="1" applyBorder="1"/>
    <xf numFmtId="166" fontId="0" fillId="0" borderId="5" xfId="0" applyNumberFormat="1" applyBorder="1"/>
    <xf numFmtId="166" fontId="0" fillId="0" borderId="6" xfId="0" applyNumberFormat="1" applyBorder="1"/>
    <xf numFmtId="166" fontId="0" fillId="0" borderId="7" xfId="0" applyNumberFormat="1" applyBorder="1"/>
    <xf numFmtId="166" fontId="0" fillId="0" borderId="8" xfId="0" applyNumberFormat="1" applyBorder="1"/>
    <xf numFmtId="166" fontId="0" fillId="0" borderId="9" xfId="0" applyNumberFormat="1" applyBorder="1"/>
    <xf numFmtId="0" fontId="7" fillId="0" borderId="1" xfId="0" applyFont="1" applyBorder="1" applyAlignment="1">
      <alignment horizontal="center" vertical="center"/>
    </xf>
    <xf numFmtId="0" fontId="8" fillId="12" borderId="0" xfId="0" applyFont="1" applyFill="1"/>
    <xf numFmtId="0" fontId="0" fillId="12" borderId="0" xfId="0" applyFill="1"/>
    <xf numFmtId="44" fontId="7" fillId="0" borderId="0" xfId="1" applyFont="1"/>
    <xf numFmtId="0" fontId="0" fillId="13" borderId="21" xfId="0" applyFill="1" applyBorder="1"/>
    <xf numFmtId="0" fontId="0" fillId="0" borderId="21" xfId="0" applyBorder="1"/>
    <xf numFmtId="0" fontId="48" fillId="0" borderId="0" xfId="0" applyFont="1"/>
    <xf numFmtId="0" fontId="51" fillId="0" borderId="2" xfId="0" applyFont="1" applyBorder="1" applyAlignment="1">
      <alignment wrapText="1"/>
    </xf>
    <xf numFmtId="0" fontId="51" fillId="0" borderId="3" xfId="0" applyFont="1" applyBorder="1" applyAlignment="1">
      <alignment wrapText="1"/>
    </xf>
    <xf numFmtId="0" fontId="51" fillId="0" borderId="4" xfId="0" applyFont="1" applyBorder="1" applyAlignment="1">
      <alignment wrapText="1"/>
    </xf>
    <xf numFmtId="0" fontId="0" fillId="4" borderId="1" xfId="0" applyFill="1" applyBorder="1" applyAlignment="1">
      <alignment horizontal="center" vertical="center"/>
    </xf>
    <xf numFmtId="0" fontId="0" fillId="4" borderId="8" xfId="0" applyFill="1" applyBorder="1" applyAlignment="1">
      <alignment horizontal="center" vertical="center"/>
    </xf>
    <xf numFmtId="0" fontId="5" fillId="2" borderId="5" xfId="0" applyFont="1" applyFill="1" applyBorder="1" applyAlignment="1">
      <alignment horizontal="center" vertical="center"/>
    </xf>
    <xf numFmtId="0" fontId="5" fillId="2" borderId="1" xfId="0" applyFont="1" applyFill="1" applyBorder="1" applyAlignment="1">
      <alignment horizontal="center" vertical="center"/>
    </xf>
    <xf numFmtId="0" fontId="0" fillId="4" borderId="6" xfId="0" applyFill="1" applyBorder="1" applyAlignment="1">
      <alignment horizontal="center" vertical="center"/>
    </xf>
    <xf numFmtId="0" fontId="5" fillId="2" borderId="7" xfId="0" applyFont="1" applyFill="1" applyBorder="1" applyAlignment="1">
      <alignment horizontal="center" vertical="center"/>
    </xf>
    <xf numFmtId="0" fontId="7" fillId="2" borderId="8" xfId="0" applyFont="1" applyFill="1" applyBorder="1" applyAlignment="1">
      <alignment horizontal="center" vertical="center"/>
    </xf>
    <xf numFmtId="0" fontId="0" fillId="4" borderId="9" xfId="0" applyFill="1" applyBorder="1" applyAlignment="1">
      <alignment horizontal="center" vertical="center"/>
    </xf>
    <xf numFmtId="166" fontId="8" fillId="0" borderId="0" xfId="0" applyNumberFormat="1" applyFont="1"/>
    <xf numFmtId="0" fontId="52" fillId="0" borderId="0" xfId="0" applyFont="1" applyAlignment="1">
      <alignment horizontal="center" vertical="center"/>
    </xf>
    <xf numFmtId="166" fontId="17" fillId="0" borderId="1" xfId="0" applyNumberFormat="1" applyFont="1" applyBorder="1"/>
    <xf numFmtId="0" fontId="36" fillId="4" borderId="1" xfId="0" applyFont="1" applyFill="1" applyBorder="1"/>
    <xf numFmtId="0" fontId="52" fillId="0" borderId="1" xfId="0" applyFont="1" applyBorder="1" applyAlignment="1">
      <alignment horizontal="center" vertical="center"/>
    </xf>
    <xf numFmtId="0" fontId="7" fillId="0" borderId="1" xfId="0" applyFont="1" applyBorder="1"/>
    <xf numFmtId="0" fontId="0" fillId="0" borderId="0" xfId="0"/>
    <xf numFmtId="2" fontId="7" fillId="0" borderId="0" xfId="0" applyNumberFormat="1" applyFont="1" applyAlignment="1">
      <alignment horizontal="center"/>
    </xf>
    <xf numFmtId="0" fontId="6" fillId="3" borderId="0" xfId="0" applyFont="1" applyFill="1" applyAlignment="1">
      <alignment horizontal="left"/>
    </xf>
    <xf numFmtId="0" fontId="6" fillId="0" borderId="0" xfId="0" applyFont="1"/>
    <xf numFmtId="0" fontId="8" fillId="0" borderId="0" xfId="0" applyFont="1"/>
    <xf numFmtId="0" fontId="6" fillId="0" borderId="0" xfId="0" applyFont="1" applyAlignment="1">
      <alignment horizontal="center" vertical="center"/>
    </xf>
    <xf numFmtId="0" fontId="6" fillId="3" borderId="0" xfId="0" applyFont="1" applyFill="1" applyAlignment="1">
      <alignment horizontal="left" wrapText="1"/>
    </xf>
    <xf numFmtId="0" fontId="19" fillId="0" borderId="0" xfId="0" applyFont="1" applyAlignment="1">
      <alignment horizontal="left"/>
    </xf>
    <xf numFmtId="0" fontId="8" fillId="0" borderId="0" xfId="0" applyFont="1" applyAlignment="1">
      <alignment horizontal="left" wrapText="1"/>
    </xf>
    <xf numFmtId="0" fontId="3" fillId="0" borderId="0" xfId="0" applyFont="1" applyAlignment="1">
      <alignment horizontal="left" vertical="center" wrapText="1"/>
    </xf>
    <xf numFmtId="0" fontId="6" fillId="0" borderId="0" xfId="0" applyFont="1" applyAlignment="1">
      <alignment horizontal="left" wrapText="1"/>
    </xf>
    <xf numFmtId="164" fontId="7" fillId="0" borderId="0" xfId="0" applyNumberFormat="1" applyFont="1" applyAlignment="1">
      <alignment horizontal="center"/>
    </xf>
    <xf numFmtId="0" fontId="8" fillId="0" borderId="0" xfId="0" applyFont="1" applyAlignment="1">
      <alignment horizontal="left"/>
    </xf>
    <xf numFmtId="0" fontId="8" fillId="12" borderId="0" xfId="0" applyFont="1" applyFill="1" applyAlignment="1">
      <alignment horizontal="left"/>
    </xf>
    <xf numFmtId="0" fontId="16" fillId="3" borderId="0" xfId="0" applyFont="1" applyFill="1" applyAlignment="1">
      <alignment horizontal="left" wrapText="1"/>
    </xf>
    <xf numFmtId="0" fontId="16" fillId="3" borderId="0" xfId="0" applyFont="1" applyFill="1" applyAlignment="1">
      <alignment horizontal="left"/>
    </xf>
    <xf numFmtId="0" fontId="13" fillId="2" borderId="0" xfId="0" applyFont="1" applyFill="1" applyAlignment="1">
      <alignment horizontal="center" vertical="center" wrapText="1"/>
    </xf>
    <xf numFmtId="0" fontId="5" fillId="0" borderId="0" xfId="0" applyFont="1" applyAlignment="1">
      <alignment horizontal="left"/>
    </xf>
    <xf numFmtId="0" fontId="7" fillId="0" borderId="0" xfId="0" applyFont="1" applyAlignment="1">
      <alignment horizontal="center"/>
    </xf>
    <xf numFmtId="0" fontId="4" fillId="0" borderId="0" xfId="0" applyFont="1" applyAlignment="1">
      <alignment horizontal="left" wrapText="1"/>
    </xf>
    <xf numFmtId="0" fontId="3" fillId="0" borderId="0" xfId="0" applyFont="1" applyAlignment="1">
      <alignment horizontal="left" wrapText="1"/>
    </xf>
    <xf numFmtId="0" fontId="23" fillId="0" borderId="0" xfId="0" applyFont="1" applyAlignment="1">
      <alignment horizontal="center" vertical="center"/>
    </xf>
    <xf numFmtId="0" fontId="25" fillId="0" borderId="0" xfId="0" applyFont="1" applyAlignment="1">
      <alignment horizontal="center" vertical="center"/>
    </xf>
    <xf numFmtId="0" fontId="21" fillId="0" borderId="0" xfId="0" applyFont="1" applyAlignment="1">
      <alignment horizontal="center" vertical="center"/>
    </xf>
    <xf numFmtId="0" fontId="5" fillId="0" borderId="0" xfId="0" applyFont="1" applyAlignment="1">
      <alignment horizontal="center"/>
    </xf>
    <xf numFmtId="2" fontId="5" fillId="0" borderId="0" xfId="0" applyNumberFormat="1" applyFont="1" applyAlignment="1">
      <alignment horizontal="center"/>
    </xf>
    <xf numFmtId="0" fontId="20" fillId="0" borderId="0" xfId="0" applyFont="1" applyAlignment="1">
      <alignment horizontal="center"/>
    </xf>
    <xf numFmtId="0" fontId="23" fillId="0" borderId="0" xfId="0" applyFont="1" applyAlignment="1">
      <alignment horizontal="left" vertical="center"/>
    </xf>
    <xf numFmtId="0" fontId="14" fillId="0" borderId="0" xfId="0" applyFont="1" applyAlignment="1">
      <alignment horizontal="center" wrapText="1"/>
    </xf>
    <xf numFmtId="0" fontId="19" fillId="0" borderId="0" xfId="0" applyFont="1" applyAlignment="1">
      <alignment horizontal="left" wrapText="1"/>
    </xf>
    <xf numFmtId="0" fontId="3" fillId="7" borderId="1" xfId="0" applyFont="1" applyFill="1" applyBorder="1" applyAlignment="1">
      <alignment horizontal="center" wrapText="1"/>
    </xf>
    <xf numFmtId="0" fontId="3" fillId="7" borderId="1" xfId="0" applyFont="1" applyFill="1" applyBorder="1" applyAlignment="1">
      <alignment horizontal="center"/>
    </xf>
    <xf numFmtId="44" fontId="23" fillId="0" borderId="0" xfId="0" applyNumberFormat="1" applyFont="1" applyAlignment="1">
      <alignment horizontal="left" vertical="center"/>
    </xf>
    <xf numFmtId="44" fontId="7" fillId="0" borderId="0" xfId="0" applyNumberFormat="1" applyFont="1" applyAlignment="1">
      <alignment horizontal="center"/>
    </xf>
    <xf numFmtId="0" fontId="5" fillId="0" borderId="0" xfId="0" applyFont="1" applyAlignment="1">
      <alignment horizontal="left" wrapText="1"/>
    </xf>
    <xf numFmtId="0" fontId="24" fillId="0" borderId="0" xfId="0" applyFont="1" applyAlignment="1">
      <alignment horizontal="center" wrapText="1"/>
    </xf>
    <xf numFmtId="0" fontId="24" fillId="0" borderId="0" xfId="0" applyFont="1" applyAlignment="1">
      <alignment horizontal="center"/>
    </xf>
    <xf numFmtId="0" fontId="20" fillId="0" borderId="0" xfId="0" applyFont="1" applyAlignment="1">
      <alignment horizontal="left"/>
    </xf>
    <xf numFmtId="0" fontId="13" fillId="16" borderId="0" xfId="0" applyFont="1" applyFill="1" applyAlignment="1">
      <alignment horizontal="center" vertical="center" wrapText="1"/>
    </xf>
    <xf numFmtId="0" fontId="7" fillId="0" borderId="0" xfId="0" applyFont="1" applyAlignment="1">
      <alignment horizontal="left"/>
    </xf>
    <xf numFmtId="0" fontId="24" fillId="0" borderId="0" xfId="0" applyFont="1" applyAlignment="1">
      <alignment horizontal="center" vertical="center"/>
    </xf>
    <xf numFmtId="165" fontId="24" fillId="0" borderId="0" xfId="0" applyNumberFormat="1" applyFont="1" applyAlignment="1">
      <alignment horizontal="center" vertical="center"/>
    </xf>
    <xf numFmtId="0" fontId="0" fillId="0" borderId="0" xfId="0" applyAlignment="1">
      <alignment horizontal="center"/>
    </xf>
    <xf numFmtId="0" fontId="24" fillId="7" borderId="1" xfId="0" applyFont="1" applyFill="1" applyBorder="1" applyAlignment="1">
      <alignment wrapText="1"/>
    </xf>
    <xf numFmtId="0" fontId="0" fillId="0" borderId="1" xfId="0" applyBorder="1" applyAlignment="1">
      <alignment horizontal="center" vertical="center"/>
    </xf>
    <xf numFmtId="0" fontId="24" fillId="7" borderId="0" xfId="0" applyFont="1" applyFill="1" applyAlignment="1">
      <alignment horizontal="left" wrapText="1"/>
    </xf>
    <xf numFmtId="0" fontId="24" fillId="7" borderId="0" xfId="0" applyFont="1" applyFill="1" applyAlignment="1">
      <alignment horizontal="left"/>
    </xf>
    <xf numFmtId="0" fontId="5" fillId="0" borderId="13" xfId="0" applyFont="1" applyBorder="1" applyAlignment="1">
      <alignment wrapText="1"/>
    </xf>
    <xf numFmtId="0" fontId="5" fillId="0" borderId="14" xfId="0" applyFont="1" applyBorder="1" applyAlignment="1">
      <alignment wrapText="1"/>
    </xf>
    <xf numFmtId="0" fontId="10" fillId="7" borderId="0" xfId="0" applyFont="1" applyFill="1" applyAlignment="1">
      <alignment horizontal="left"/>
    </xf>
    <xf numFmtId="0" fontId="5" fillId="0" borderId="13" xfId="0" applyFont="1" applyBorder="1" applyAlignment="1">
      <alignment horizontal="center" wrapText="1"/>
    </xf>
    <xf numFmtId="0" fontId="5" fillId="0" borderId="14" xfId="0" applyFont="1" applyBorder="1" applyAlignment="1">
      <alignment horizontal="center" wrapText="1"/>
    </xf>
    <xf numFmtId="0" fontId="30" fillId="5" borderId="1" xfId="0" applyFont="1" applyFill="1" applyBorder="1" applyAlignment="1">
      <alignment horizontal="center" vertical="center"/>
    </xf>
    <xf numFmtId="0" fontId="3" fillId="0" borderId="0" xfId="0" applyFont="1" applyAlignment="1">
      <alignment horizontal="center"/>
    </xf>
    <xf numFmtId="0" fontId="29" fillId="0" borderId="13" xfId="0" applyFont="1" applyBorder="1" applyAlignment="1">
      <alignment horizontal="center"/>
    </xf>
    <xf numFmtId="0" fontId="29" fillId="0" borderId="14" xfId="0" applyFont="1" applyBorder="1" applyAlignment="1">
      <alignment horizontal="center"/>
    </xf>
    <xf numFmtId="0" fontId="29" fillId="0" borderId="15" xfId="0" applyFont="1" applyBorder="1" applyAlignment="1">
      <alignment horizontal="center"/>
    </xf>
    <xf numFmtId="0" fontId="24" fillId="0" borderId="10" xfId="0" applyFont="1" applyBorder="1" applyAlignment="1">
      <alignment horizontal="center" vertical="center" wrapText="1"/>
    </xf>
    <xf numFmtId="0" fontId="7" fillId="0" borderId="0" xfId="0" applyFont="1" applyAlignment="1">
      <alignment horizontal="left" wrapText="1"/>
    </xf>
    <xf numFmtId="0" fontId="20" fillId="0" borderId="0" xfId="0" applyFont="1"/>
    <xf numFmtId="0" fontId="3" fillId="0" borderId="1"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2" borderId="1" xfId="0" applyFont="1" applyFill="1" applyBorder="1" applyAlignment="1">
      <alignment horizontal="center"/>
    </xf>
    <xf numFmtId="0" fontId="13" fillId="8" borderId="0" xfId="0" applyFont="1" applyFill="1" applyAlignment="1">
      <alignment horizontal="center" vertical="center" wrapText="1"/>
    </xf>
    <xf numFmtId="0" fontId="17" fillId="0" borderId="0" xfId="0" applyFont="1" applyAlignment="1">
      <alignment horizontal="left" wrapText="1"/>
    </xf>
    <xf numFmtId="0" fontId="17" fillId="0" borderId="0" xfId="0" applyFont="1" applyAlignment="1">
      <alignment horizontal="left"/>
    </xf>
    <xf numFmtId="0" fontId="35" fillId="3" borderId="0" xfId="0" applyFont="1" applyFill="1" applyAlignment="1">
      <alignment horizontal="left" wrapText="1"/>
    </xf>
    <xf numFmtId="0" fontId="35" fillId="3" borderId="0" xfId="0" applyFont="1" applyFill="1" applyAlignment="1">
      <alignment horizontal="left"/>
    </xf>
    <xf numFmtId="0" fontId="38" fillId="0" borderId="1" xfId="0" applyFont="1" applyBorder="1" applyAlignment="1">
      <alignment horizontal="center" vertical="center" wrapText="1"/>
    </xf>
    <xf numFmtId="2" fontId="38" fillId="0" borderId="1" xfId="0" applyNumberFormat="1" applyFont="1" applyBorder="1" applyAlignment="1">
      <alignment horizontal="center" vertical="center"/>
    </xf>
    <xf numFmtId="0" fontId="18" fillId="0" borderId="0" xfId="0" applyFont="1" applyAlignment="1">
      <alignment horizontal="left" wrapText="1"/>
    </xf>
    <xf numFmtId="0" fontId="41" fillId="0" borderId="0" xfId="0" applyFont="1" applyAlignment="1">
      <alignment horizontal="center"/>
    </xf>
    <xf numFmtId="0" fontId="35" fillId="0" borderId="0" xfId="0" applyFont="1" applyAlignment="1">
      <alignment horizontal="left" wrapText="1"/>
    </xf>
    <xf numFmtId="0" fontId="12" fillId="0" borderId="0" xfId="0" applyFont="1" applyAlignment="1">
      <alignment horizontal="center" wrapText="1"/>
    </xf>
    <xf numFmtId="0" fontId="17" fillId="0" borderId="0" xfId="0" applyFont="1" applyAlignment="1">
      <alignment horizontal="center"/>
    </xf>
    <xf numFmtId="0" fontId="38" fillId="0" borderId="0" xfId="0" applyFont="1" applyAlignment="1">
      <alignment horizontal="center" wrapText="1"/>
    </xf>
    <xf numFmtId="0" fontId="39" fillId="0" borderId="0" xfId="0" applyFont="1"/>
    <xf numFmtId="0" fontId="17" fillId="0" borderId="0" xfId="0" applyFont="1" applyAlignment="1">
      <alignment horizontal="center" wrapText="1"/>
    </xf>
    <xf numFmtId="0" fontId="38" fillId="0" borderId="0" xfId="0" applyFont="1" applyAlignment="1">
      <alignment horizontal="center"/>
    </xf>
    <xf numFmtId="0" fontId="53" fillId="10" borderId="0" xfId="0" applyFont="1" applyFill="1" applyAlignment="1">
      <alignment horizontal="center" vertical="center" wrapText="1"/>
    </xf>
    <xf numFmtId="0" fontId="40" fillId="0" borderId="0" xfId="0" applyFont="1" applyAlignment="1">
      <alignment horizontal="center" wrapText="1"/>
    </xf>
    <xf numFmtId="0" fontId="17" fillId="0" borderId="1" xfId="0" applyFont="1" applyBorder="1"/>
    <xf numFmtId="0" fontId="17" fillId="0" borderId="11" xfId="0" applyFont="1" applyBorder="1"/>
    <xf numFmtId="0" fontId="17" fillId="0" borderId="16" xfId="0" applyFont="1" applyBorder="1"/>
    <xf numFmtId="0" fontId="17" fillId="0" borderId="12" xfId="0" applyFont="1" applyBorder="1"/>
    <xf numFmtId="0" fontId="10" fillId="3" borderId="2" xfId="0" applyFont="1" applyFill="1" applyBorder="1" applyAlignment="1">
      <alignment horizontal="center"/>
    </xf>
    <xf numFmtId="0" fontId="10" fillId="3" borderId="3" xfId="0" applyFont="1" applyFill="1" applyBorder="1" applyAlignment="1">
      <alignment horizontal="center"/>
    </xf>
    <xf numFmtId="0" fontId="10" fillId="3" borderId="4" xfId="0" applyFont="1" applyFill="1" applyBorder="1" applyAlignment="1">
      <alignment horizontal="center"/>
    </xf>
    <xf numFmtId="0" fontId="39" fillId="0" borderId="0" xfId="0" applyFont="1" applyAlignment="1">
      <alignment horizontal="left" wrapText="1"/>
    </xf>
    <xf numFmtId="0" fontId="17" fillId="11" borderId="11" xfId="0" applyFont="1" applyFill="1" applyBorder="1"/>
    <xf numFmtId="0" fontId="17" fillId="11" borderId="16" xfId="0" applyFont="1" applyFill="1" applyBorder="1"/>
    <xf numFmtId="0" fontId="17" fillId="11" borderId="12" xfId="0" applyFont="1" applyFill="1" applyBorder="1"/>
    <xf numFmtId="0" fontId="35" fillId="0" borderId="1" xfId="0" applyFont="1" applyBorder="1" applyAlignment="1">
      <alignment horizontal="center" wrapText="1"/>
    </xf>
    <xf numFmtId="0" fontId="6" fillId="2" borderId="1" xfId="0" applyFont="1" applyFill="1" applyBorder="1" applyAlignment="1">
      <alignment horizontal="center" wrapText="1"/>
    </xf>
    <xf numFmtId="0" fontId="33" fillId="0" borderId="0" xfId="0" applyFont="1" applyAlignment="1">
      <alignment horizontal="left" wrapText="1"/>
    </xf>
    <xf numFmtId="0" fontId="35" fillId="2" borderId="1" xfId="0" applyFont="1" applyFill="1" applyBorder="1" applyAlignment="1">
      <alignment horizontal="center" wrapText="1"/>
    </xf>
    <xf numFmtId="0" fontId="34" fillId="17" borderId="0" xfId="0" applyFont="1" applyFill="1" applyAlignment="1">
      <alignment horizontal="center" vertical="center" wrapText="1"/>
    </xf>
    <xf numFmtId="0" fontId="7" fillId="0" borderId="1" xfId="0" applyFont="1" applyBorder="1" applyAlignment="1">
      <alignment horizontal="center" vertical="center"/>
    </xf>
    <xf numFmtId="0" fontId="7" fillId="0" borderId="6"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36" fillId="2" borderId="22" xfId="0" applyFont="1" applyFill="1" applyBorder="1" applyAlignment="1">
      <alignment horizontal="center"/>
    </xf>
    <xf numFmtId="0" fontId="36" fillId="2" borderId="23" xfId="0" applyFont="1" applyFill="1" applyBorder="1" applyAlignment="1">
      <alignment horizontal="center"/>
    </xf>
    <xf numFmtId="0" fontId="36" fillId="2" borderId="24" xfId="0" applyFont="1" applyFill="1" applyBorder="1" applyAlignment="1">
      <alignment horizontal="center"/>
    </xf>
    <xf numFmtId="0" fontId="17" fillId="15" borderId="0" xfId="0" applyFont="1" applyFill="1" applyAlignment="1">
      <alignment horizontal="center"/>
    </xf>
    <xf numFmtId="0" fontId="54" fillId="22" borderId="1" xfId="0" applyFont="1" applyFill="1" applyBorder="1" applyAlignment="1">
      <alignment horizontal="center"/>
    </xf>
    <xf numFmtId="0" fontId="42" fillId="0" borderId="2" xfId="0" applyFont="1" applyBorder="1" applyAlignment="1">
      <alignment horizontal="center"/>
    </xf>
    <xf numFmtId="0" fontId="42" fillId="0" borderId="3" xfId="0" applyFont="1" applyBorder="1" applyAlignment="1">
      <alignment horizontal="center"/>
    </xf>
    <xf numFmtId="0" fontId="44" fillId="7" borderId="5" xfId="0" applyFont="1" applyFill="1" applyBorder="1"/>
    <xf numFmtId="0" fontId="44" fillId="7" borderId="1" xfId="0" applyFont="1" applyFill="1" applyBorder="1"/>
    <xf numFmtId="0" fontId="44" fillId="7" borderId="7" xfId="0" applyFont="1" applyFill="1" applyBorder="1"/>
    <xf numFmtId="0" fontId="44" fillId="7" borderId="8" xfId="0" applyFont="1" applyFill="1" applyBorder="1"/>
    <xf numFmtId="0" fontId="46" fillId="14" borderId="3" xfId="0" applyFont="1" applyFill="1" applyBorder="1" applyAlignment="1">
      <alignment horizontal="center"/>
    </xf>
    <xf numFmtId="167" fontId="7" fillId="0" borderId="8" xfId="0" applyNumberFormat="1" applyFont="1" applyBorder="1" applyAlignment="1">
      <alignment horizontal="center" vertical="center"/>
    </xf>
    <xf numFmtId="0" fontId="46" fillId="14" borderId="4" xfId="0" applyFont="1" applyFill="1" applyBorder="1" applyAlignment="1">
      <alignment horizontal="center"/>
    </xf>
    <xf numFmtId="0" fontId="9" fillId="0" borderId="0" xfId="0" applyFont="1" applyAlignment="1">
      <alignment horizontal="center"/>
    </xf>
    <xf numFmtId="0" fontId="5" fillId="3" borderId="0" xfId="0" applyFont="1" applyFill="1" applyAlignment="1">
      <alignment horizontal="left" wrapText="1"/>
    </xf>
    <xf numFmtId="0" fontId="47" fillId="14" borderId="3" xfId="0" applyFont="1" applyFill="1" applyBorder="1" applyAlignment="1">
      <alignment horizontal="center"/>
    </xf>
    <xf numFmtId="0" fontId="47" fillId="14" borderId="4" xfId="0" applyFont="1" applyFill="1" applyBorder="1" applyAlignment="1">
      <alignment horizontal="center"/>
    </xf>
    <xf numFmtId="0" fontId="44" fillId="0" borderId="1" xfId="0" applyFont="1" applyBorder="1"/>
    <xf numFmtId="0" fontId="44" fillId="0" borderId="6" xfId="0" applyFont="1" applyBorder="1"/>
    <xf numFmtId="0" fontId="44" fillId="0" borderId="8" xfId="0" applyFont="1" applyBorder="1"/>
    <xf numFmtId="0" fontId="44" fillId="0" borderId="9" xfId="0" applyFont="1" applyBorder="1"/>
    <xf numFmtId="0" fontId="39" fillId="7" borderId="5" xfId="0" applyFont="1" applyFill="1" applyBorder="1"/>
    <xf numFmtId="0" fontId="39" fillId="7" borderId="1" xfId="0" applyFont="1" applyFill="1" applyBorder="1"/>
    <xf numFmtId="0" fontId="39" fillId="7" borderId="7" xfId="0" applyFont="1" applyFill="1" applyBorder="1"/>
    <xf numFmtId="0" fontId="39" fillId="7" borderId="8" xfId="0" applyFont="1" applyFill="1" applyBorder="1"/>
    <xf numFmtId="0" fontId="23" fillId="7" borderId="1" xfId="0" applyFont="1" applyFill="1" applyBorder="1"/>
    <xf numFmtId="0" fontId="9" fillId="0" borderId="0" xfId="0" applyFont="1" applyAlignment="1">
      <alignment wrapText="1"/>
    </xf>
    <xf numFmtId="165" fontId="35" fillId="0" borderId="0" xfId="0" applyNumberFormat="1" applyFont="1" applyAlignment="1">
      <alignment horizontal="center" wrapText="1"/>
    </xf>
    <xf numFmtId="0" fontId="44" fillId="0" borderId="0" xfId="0" applyFont="1" applyAlignment="1">
      <alignment horizontal="left" wrapText="1"/>
    </xf>
    <xf numFmtId="0" fontId="44" fillId="0" borderId="0" xfId="0" applyFont="1" applyAlignment="1">
      <alignment horizontal="left"/>
    </xf>
    <xf numFmtId="0" fontId="36" fillId="2" borderId="1" xfId="0" applyFont="1" applyFill="1" applyBorder="1" applyAlignment="1">
      <alignment horizontal="center"/>
    </xf>
    <xf numFmtId="166" fontId="6" fillId="0" borderId="0" xfId="0" applyNumberFormat="1" applyFont="1" applyAlignment="1">
      <alignment horizontal="center"/>
    </xf>
    <xf numFmtId="0" fontId="45" fillId="0" borderId="1" xfId="0" applyFont="1" applyBorder="1" applyAlignment="1">
      <alignment horizontal="center"/>
    </xf>
    <xf numFmtId="0" fontId="6" fillId="7" borderId="1" xfId="0" applyFont="1" applyFill="1" applyBorder="1" applyAlignment="1">
      <alignment wrapText="1"/>
    </xf>
    <xf numFmtId="0" fontId="46" fillId="4" borderId="1" xfId="0" applyFont="1" applyFill="1" applyBorder="1" applyAlignment="1">
      <alignment horizontal="center" wrapText="1"/>
    </xf>
    <xf numFmtId="0" fontId="18" fillId="3" borderId="0" xfId="0" applyFont="1" applyFill="1" applyAlignment="1">
      <alignment horizontal="left" wrapText="1"/>
    </xf>
    <xf numFmtId="0" fontId="34" fillId="18" borderId="0" xfId="0" applyFont="1" applyFill="1" applyAlignment="1">
      <alignment horizontal="center" vertical="center" wrapText="1"/>
    </xf>
    <xf numFmtId="0" fontId="10" fillId="7" borderId="1" xfId="0" applyFont="1" applyFill="1" applyBorder="1" applyAlignment="1">
      <alignment wrapText="1"/>
    </xf>
    <xf numFmtId="0" fontId="0" fillId="0" borderId="0" xfId="0" applyAlignment="1">
      <alignment horizontal="left"/>
    </xf>
    <xf numFmtId="0" fontId="0" fillId="0" borderId="0" xfId="0" applyAlignment="1">
      <alignment horizontal="left" wrapText="1"/>
    </xf>
    <xf numFmtId="0" fontId="9" fillId="21" borderId="13" xfId="0" applyFont="1" applyFill="1" applyBorder="1" applyAlignment="1">
      <alignment horizontal="center"/>
    </xf>
    <xf numFmtId="0" fontId="9" fillId="21" borderId="14" xfId="0" applyFont="1" applyFill="1" applyBorder="1" applyAlignment="1">
      <alignment horizontal="center"/>
    </xf>
    <xf numFmtId="0" fontId="9" fillId="21" borderId="15" xfId="0" applyFont="1" applyFill="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48" fillId="0" borderId="0" xfId="0" applyFont="1" applyAlignment="1">
      <alignment horizontal="left"/>
    </xf>
    <xf numFmtId="0" fontId="50" fillId="19" borderId="1" xfId="0" applyFont="1" applyFill="1" applyBorder="1" applyAlignment="1">
      <alignment horizontal="center" vertical="center"/>
    </xf>
    <xf numFmtId="0" fontId="0" fillId="0" borderId="1" xfId="0" applyBorder="1"/>
    <xf numFmtId="0" fontId="3" fillId="0" borderId="1" xfId="0" applyFont="1" applyBorder="1"/>
    <xf numFmtId="0" fontId="50" fillId="19" borderId="6" xfId="0" applyFont="1" applyFill="1" applyBorder="1" applyAlignment="1">
      <alignment horizontal="center" vertical="center"/>
    </xf>
    <xf numFmtId="0" fontId="0" fillId="0" borderId="6" xfId="0" applyBorder="1"/>
    <xf numFmtId="0" fontId="0" fillId="20" borderId="5" xfId="0" applyFill="1" applyBorder="1"/>
    <xf numFmtId="0" fontId="0" fillId="20" borderId="1" xfId="0" applyFill="1" applyBorder="1"/>
    <xf numFmtId="0" fontId="0" fillId="20" borderId="7" xfId="0" applyFill="1" applyBorder="1"/>
    <xf numFmtId="0" fontId="0" fillId="20" borderId="8" xfId="0" applyFill="1" applyBorder="1"/>
    <xf numFmtId="0" fontId="0" fillId="0" borderId="8" xfId="0" applyBorder="1"/>
    <xf numFmtId="0" fontId="0" fillId="0" borderId="9" xfId="0" applyBorder="1"/>
    <xf numFmtId="0" fontId="3" fillId="20" borderId="5" xfId="0" applyFont="1" applyFill="1" applyBorder="1"/>
    <xf numFmtId="0" fontId="3" fillId="20" borderId="1" xfId="0" applyFont="1" applyFill="1" applyBorder="1"/>
    <xf numFmtId="0" fontId="3" fillId="0" borderId="6" xfId="0" applyFont="1" applyBorder="1"/>
    <xf numFmtId="0" fontId="49" fillId="19" borderId="25" xfId="0" applyFont="1" applyFill="1" applyBorder="1" applyAlignment="1">
      <alignment horizontal="center"/>
    </xf>
    <xf numFmtId="0" fontId="49" fillId="19" borderId="16" xfId="0" applyFont="1" applyFill="1" applyBorder="1" applyAlignment="1">
      <alignment horizontal="center"/>
    </xf>
    <xf numFmtId="0" fontId="49" fillId="19" borderId="12" xfId="0" applyFont="1" applyFill="1" applyBorder="1" applyAlignment="1">
      <alignment horizontal="center"/>
    </xf>
    <xf numFmtId="0" fontId="6" fillId="0" borderId="0" xfId="0" applyFont="1" applyAlignment="1">
      <alignment horizontal="center"/>
    </xf>
  </cellXfs>
  <cellStyles count="2">
    <cellStyle name="Currency" xfId="1" builtinId="4"/>
    <cellStyle name="Normal" xfId="0" builtinId="0"/>
  </cellStyles>
  <dxfs count="35">
    <dxf>
      <font>
        <b/>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wrapText="1"/>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3.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pivotTable" Target="pivotTables/pivotTabl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DIFFERENT DEFECTS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1"/>
          <c:tx>
            <c:strRef>
              <c:f>'MORE STATISTICS - 8 to14'!$D$137</c:f>
              <c:strCache>
                <c:ptCount val="1"/>
                <c:pt idx="0">
                  <c:v>FREQUENCY</c:v>
                </c:pt>
              </c:strCache>
            </c:strRef>
          </c:tx>
          <c:spPr>
            <a:solidFill>
              <a:schemeClr val="accent2"/>
            </a:solidFill>
            <a:ln>
              <a:noFill/>
            </a:ln>
            <a:effectLst/>
          </c:spPr>
          <c:invertIfNegative val="0"/>
          <c:cat>
            <c:strRef>
              <c:f>'MORE STATISTICS - 8 to14'!$B$138:$B$144</c:f>
              <c:strCache>
                <c:ptCount val="7"/>
                <c:pt idx="0">
                  <c:v>A</c:v>
                </c:pt>
                <c:pt idx="1">
                  <c:v>B</c:v>
                </c:pt>
                <c:pt idx="2">
                  <c:v>C</c:v>
                </c:pt>
                <c:pt idx="3">
                  <c:v>D </c:v>
                </c:pt>
                <c:pt idx="4">
                  <c:v>E</c:v>
                </c:pt>
                <c:pt idx="5">
                  <c:v>F</c:v>
                </c:pt>
                <c:pt idx="6">
                  <c:v>G</c:v>
                </c:pt>
              </c:strCache>
            </c:strRef>
          </c:cat>
          <c:val>
            <c:numRef>
              <c:f>'MORE STATISTICS - 8 to14'!$D$138:$D$144</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10FB-425A-B99B-A5BB3BE25834}"/>
            </c:ext>
          </c:extLst>
        </c:ser>
        <c:dLbls>
          <c:showLegendKey val="0"/>
          <c:showVal val="0"/>
          <c:showCatName val="0"/>
          <c:showSerName val="0"/>
          <c:showPercent val="0"/>
          <c:showBubbleSize val="0"/>
        </c:dLbls>
        <c:gapWidth val="182"/>
        <c:axId val="1968139456"/>
        <c:axId val="1968140288"/>
        <c:extLst>
          <c:ext xmlns:c15="http://schemas.microsoft.com/office/drawing/2012/chart" uri="{02D57815-91ED-43cb-92C2-25804820EDAC}">
            <c15:filteredBarSeries>
              <c15:ser>
                <c:idx val="0"/>
                <c:order val="0"/>
                <c:tx>
                  <c:strRef>
                    <c:extLst>
                      <c:ext uri="{02D57815-91ED-43cb-92C2-25804820EDAC}">
                        <c15:formulaRef>
                          <c15:sqref>'MORE STATISTICS - 8 to14'!$C$137</c15:sqref>
                        </c15:formulaRef>
                      </c:ext>
                    </c:extLst>
                    <c:strCache>
                      <c:ptCount val="1"/>
                    </c:strCache>
                  </c:strRef>
                </c:tx>
                <c:spPr>
                  <a:solidFill>
                    <a:schemeClr val="accent1"/>
                  </a:solidFill>
                  <a:ln>
                    <a:noFill/>
                  </a:ln>
                  <a:effectLst/>
                </c:spPr>
                <c:invertIfNegative val="0"/>
                <c:cat>
                  <c:strRef>
                    <c:extLst>
                      <c:ext uri="{02D57815-91ED-43cb-92C2-25804820EDAC}">
                        <c15:formulaRef>
                          <c15:sqref>'MORE STATISTICS - 8 to14'!$B$138:$B$144</c15:sqref>
                        </c15:formulaRef>
                      </c:ext>
                    </c:extLst>
                    <c:strCache>
                      <c:ptCount val="7"/>
                      <c:pt idx="0">
                        <c:v>A</c:v>
                      </c:pt>
                      <c:pt idx="1">
                        <c:v>B</c:v>
                      </c:pt>
                      <c:pt idx="2">
                        <c:v>C</c:v>
                      </c:pt>
                      <c:pt idx="3">
                        <c:v>D </c:v>
                      </c:pt>
                      <c:pt idx="4">
                        <c:v>E</c:v>
                      </c:pt>
                      <c:pt idx="5">
                        <c:v>F</c:v>
                      </c:pt>
                      <c:pt idx="6">
                        <c:v>G</c:v>
                      </c:pt>
                    </c:strCache>
                  </c:strRef>
                </c:cat>
                <c:val>
                  <c:numRef>
                    <c:extLst>
                      <c:ext uri="{02D57815-91ED-43cb-92C2-25804820EDAC}">
                        <c15:formulaRef>
                          <c15:sqref>'MORE STATISTICS - 8 to14'!$C$138:$C$144</c15:sqref>
                        </c15:formulaRef>
                      </c:ext>
                    </c:extLst>
                    <c:numCache>
                      <c:formatCode>General</c:formatCode>
                      <c:ptCount val="7"/>
                    </c:numCache>
                  </c:numRef>
                </c:val>
                <c:extLst>
                  <c:ext xmlns:c16="http://schemas.microsoft.com/office/drawing/2014/chart" uri="{C3380CC4-5D6E-409C-BE32-E72D297353CC}">
                    <c16:uniqueId val="{00000001-10FB-425A-B99B-A5BB3BE25834}"/>
                  </c:ext>
                </c:extLst>
              </c15:ser>
            </c15:filteredBarSeries>
          </c:ext>
        </c:extLst>
      </c:barChart>
      <c:catAx>
        <c:axId val="1968139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140288"/>
        <c:crosses val="autoZero"/>
        <c:auto val="1"/>
        <c:lblAlgn val="ctr"/>
        <c:lblOffset val="100"/>
        <c:noMultiLvlLbl val="0"/>
      </c:catAx>
      <c:valAx>
        <c:axId val="1968140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139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'MORE STATISTICS - 8 to14'!$I$358:$I$381</c:f>
              <c:strCache>
                <c:ptCount val="23"/>
                <c:pt idx="0">
                  <c:v>136</c:v>
                </c:pt>
                <c:pt idx="1">
                  <c:v>133</c:v>
                </c:pt>
                <c:pt idx="2">
                  <c:v>132</c:v>
                </c:pt>
                <c:pt idx="3">
                  <c:v>122</c:v>
                </c:pt>
                <c:pt idx="4">
                  <c:v>126</c:v>
                </c:pt>
                <c:pt idx="5">
                  <c:v>128</c:v>
                </c:pt>
                <c:pt idx="6">
                  <c:v>135</c:v>
                </c:pt>
                <c:pt idx="7">
                  <c:v>141</c:v>
                </c:pt>
                <c:pt idx="8">
                  <c:v>119</c:v>
                </c:pt>
                <c:pt idx="9">
                  <c:v>124</c:v>
                </c:pt>
                <c:pt idx="10">
                  <c:v>127</c:v>
                </c:pt>
                <c:pt idx="11">
                  <c:v>131</c:v>
                </c:pt>
                <c:pt idx="12">
                  <c:v>134</c:v>
                </c:pt>
                <c:pt idx="13">
                  <c:v>140</c:v>
                </c:pt>
                <c:pt idx="14">
                  <c:v>118</c:v>
                </c:pt>
                <c:pt idx="15">
                  <c:v>120</c:v>
                </c:pt>
                <c:pt idx="16">
                  <c:v>123</c:v>
                </c:pt>
                <c:pt idx="17">
                  <c:v>129</c:v>
                </c:pt>
                <c:pt idx="18">
                  <c:v>137</c:v>
                </c:pt>
                <c:pt idx="19">
                  <c:v>138</c:v>
                </c:pt>
                <c:pt idx="20">
                  <c:v>145</c:v>
                </c:pt>
                <c:pt idx="21">
                  <c:v>148</c:v>
                </c:pt>
                <c:pt idx="22">
                  <c:v>More</c:v>
                </c:pt>
              </c:strCache>
            </c:strRef>
          </c:cat>
          <c:val>
            <c:numRef>
              <c:f>'MORE STATISTICS - 8 to14'!$J$358:$J$381</c:f>
              <c:numCache>
                <c:formatCode>General</c:formatCode>
                <c:ptCount val="24"/>
                <c:pt idx="0">
                  <c:v>9</c:v>
                </c:pt>
                <c:pt idx="1">
                  <c:v>8</c:v>
                </c:pt>
                <c:pt idx="2">
                  <c:v>7</c:v>
                </c:pt>
                <c:pt idx="3">
                  <c:v>5</c:v>
                </c:pt>
                <c:pt idx="4">
                  <c:v>5</c:v>
                </c:pt>
                <c:pt idx="5">
                  <c:v>5</c:v>
                </c:pt>
                <c:pt idx="6">
                  <c:v>5</c:v>
                </c:pt>
                <c:pt idx="7">
                  <c:v>5</c:v>
                </c:pt>
                <c:pt idx="8">
                  <c:v>4</c:v>
                </c:pt>
                <c:pt idx="9">
                  <c:v>4</c:v>
                </c:pt>
                <c:pt idx="10">
                  <c:v>4</c:v>
                </c:pt>
                <c:pt idx="11">
                  <c:v>4</c:v>
                </c:pt>
                <c:pt idx="12">
                  <c:v>4</c:v>
                </c:pt>
                <c:pt idx="13">
                  <c:v>4</c:v>
                </c:pt>
                <c:pt idx="14">
                  <c:v>1</c:v>
                </c:pt>
                <c:pt idx="15">
                  <c:v>1</c:v>
                </c:pt>
                <c:pt idx="16">
                  <c:v>1</c:v>
                </c:pt>
                <c:pt idx="17">
                  <c:v>1</c:v>
                </c:pt>
                <c:pt idx="18">
                  <c:v>1</c:v>
                </c:pt>
                <c:pt idx="19">
                  <c:v>1</c:v>
                </c:pt>
                <c:pt idx="20">
                  <c:v>1</c:v>
                </c:pt>
                <c:pt idx="21">
                  <c:v>1</c:v>
                </c:pt>
                <c:pt idx="22">
                  <c:v>0</c:v>
                </c:pt>
                <c:pt idx="23">
                  <c:v>0</c:v>
                </c:pt>
              </c:numCache>
            </c:numRef>
          </c:val>
          <c:extLst>
            <c:ext xmlns:c16="http://schemas.microsoft.com/office/drawing/2014/chart" uri="{C3380CC4-5D6E-409C-BE32-E72D297353CC}">
              <c16:uniqueId val="{00000001-D551-4DA5-9EE1-F13B7A13F6B9}"/>
            </c:ext>
          </c:extLst>
        </c:ser>
        <c:dLbls>
          <c:showLegendKey val="0"/>
          <c:showVal val="0"/>
          <c:showCatName val="0"/>
          <c:showSerName val="0"/>
          <c:showPercent val="0"/>
          <c:showBubbleSize val="0"/>
        </c:dLbls>
        <c:gapWidth val="150"/>
        <c:axId val="241949584"/>
        <c:axId val="241950000"/>
      </c:barChart>
      <c:catAx>
        <c:axId val="241949584"/>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241950000"/>
        <c:crosses val="autoZero"/>
        <c:auto val="1"/>
        <c:lblAlgn val="ctr"/>
        <c:lblOffset val="100"/>
        <c:noMultiLvlLbl val="0"/>
      </c:catAx>
      <c:valAx>
        <c:axId val="241950000"/>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24194958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'MORE STATISTICS - 8 to14'!$G$356:$G$380</c:f>
              <c:strCache>
                <c:ptCount val="25"/>
                <c:pt idx="0">
                  <c:v>118</c:v>
                </c:pt>
                <c:pt idx="1">
                  <c:v>119</c:v>
                </c:pt>
                <c:pt idx="2">
                  <c:v>120</c:v>
                </c:pt>
                <c:pt idx="3">
                  <c:v>122</c:v>
                </c:pt>
                <c:pt idx="4">
                  <c:v>123</c:v>
                </c:pt>
                <c:pt idx="5">
                  <c:v>124</c:v>
                </c:pt>
                <c:pt idx="6">
                  <c:v>125</c:v>
                </c:pt>
                <c:pt idx="7">
                  <c:v>126</c:v>
                </c:pt>
                <c:pt idx="8">
                  <c:v>127</c:v>
                </c:pt>
                <c:pt idx="9">
                  <c:v>128</c:v>
                </c:pt>
                <c:pt idx="10">
                  <c:v>129</c:v>
                </c:pt>
                <c:pt idx="11">
                  <c:v>130</c:v>
                </c:pt>
                <c:pt idx="12">
                  <c:v>131</c:v>
                </c:pt>
                <c:pt idx="13">
                  <c:v>132</c:v>
                </c:pt>
                <c:pt idx="14">
                  <c:v>133</c:v>
                </c:pt>
                <c:pt idx="15">
                  <c:v>134</c:v>
                </c:pt>
                <c:pt idx="16">
                  <c:v>135</c:v>
                </c:pt>
                <c:pt idx="17">
                  <c:v>136</c:v>
                </c:pt>
                <c:pt idx="18">
                  <c:v>137</c:v>
                </c:pt>
                <c:pt idx="19">
                  <c:v>138</c:v>
                </c:pt>
                <c:pt idx="20">
                  <c:v>140</c:v>
                </c:pt>
                <c:pt idx="21">
                  <c:v>141</c:v>
                </c:pt>
                <c:pt idx="22">
                  <c:v>145</c:v>
                </c:pt>
                <c:pt idx="23">
                  <c:v>148</c:v>
                </c:pt>
                <c:pt idx="24">
                  <c:v>More</c:v>
                </c:pt>
              </c:strCache>
            </c:strRef>
          </c:cat>
          <c:val>
            <c:numRef>
              <c:f>'MORE STATISTICS - 8 to14'!$H$356:$H$380</c:f>
              <c:numCache>
                <c:formatCode>General</c:formatCode>
                <c:ptCount val="25"/>
                <c:pt idx="0">
                  <c:v>1</c:v>
                </c:pt>
                <c:pt idx="1">
                  <c:v>4</c:v>
                </c:pt>
                <c:pt idx="2">
                  <c:v>1</c:v>
                </c:pt>
                <c:pt idx="3">
                  <c:v>5</c:v>
                </c:pt>
                <c:pt idx="4">
                  <c:v>1</c:v>
                </c:pt>
                <c:pt idx="5">
                  <c:v>4</c:v>
                </c:pt>
                <c:pt idx="6">
                  <c:v>10</c:v>
                </c:pt>
                <c:pt idx="7">
                  <c:v>5</c:v>
                </c:pt>
                <c:pt idx="8">
                  <c:v>4</c:v>
                </c:pt>
                <c:pt idx="9">
                  <c:v>5</c:v>
                </c:pt>
                <c:pt idx="10">
                  <c:v>1</c:v>
                </c:pt>
                <c:pt idx="11">
                  <c:v>9</c:v>
                </c:pt>
                <c:pt idx="12">
                  <c:v>4</c:v>
                </c:pt>
                <c:pt idx="13">
                  <c:v>7</c:v>
                </c:pt>
                <c:pt idx="14">
                  <c:v>8</c:v>
                </c:pt>
                <c:pt idx="15">
                  <c:v>4</c:v>
                </c:pt>
                <c:pt idx="16">
                  <c:v>5</c:v>
                </c:pt>
                <c:pt idx="17">
                  <c:v>9</c:v>
                </c:pt>
                <c:pt idx="18">
                  <c:v>1</c:v>
                </c:pt>
                <c:pt idx="19">
                  <c:v>1</c:v>
                </c:pt>
                <c:pt idx="20">
                  <c:v>4</c:v>
                </c:pt>
                <c:pt idx="21">
                  <c:v>5</c:v>
                </c:pt>
                <c:pt idx="22">
                  <c:v>1</c:v>
                </c:pt>
                <c:pt idx="23">
                  <c:v>1</c:v>
                </c:pt>
                <c:pt idx="24">
                  <c:v>0</c:v>
                </c:pt>
              </c:numCache>
            </c:numRef>
          </c:val>
          <c:extLst>
            <c:ext xmlns:c16="http://schemas.microsoft.com/office/drawing/2014/chart" uri="{C3380CC4-5D6E-409C-BE32-E72D297353CC}">
              <c16:uniqueId val="{00000000-3ECE-4DB5-ADD8-BB67F1AFBD2B}"/>
            </c:ext>
          </c:extLst>
        </c:ser>
        <c:dLbls>
          <c:showLegendKey val="0"/>
          <c:showVal val="0"/>
          <c:showCatName val="0"/>
          <c:showSerName val="0"/>
          <c:showPercent val="0"/>
          <c:showBubbleSize val="0"/>
        </c:dLbls>
        <c:gapWidth val="150"/>
        <c:axId val="241881776"/>
        <c:axId val="241882192"/>
      </c:barChart>
      <c:catAx>
        <c:axId val="241881776"/>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241882192"/>
        <c:crosses val="autoZero"/>
        <c:auto val="1"/>
        <c:lblAlgn val="ctr"/>
        <c:lblOffset val="100"/>
        <c:noMultiLvlLbl val="0"/>
      </c:catAx>
      <c:valAx>
        <c:axId val="241882192"/>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24188177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270</c:v>
              </c:pt>
              <c:pt idx="1">
                <c:v>280</c:v>
              </c:pt>
              <c:pt idx="2">
                <c:v>290</c:v>
              </c:pt>
              <c:pt idx="3">
                <c:v>300</c:v>
              </c:pt>
              <c:pt idx="4">
                <c:v>310</c:v>
              </c:pt>
              <c:pt idx="5">
                <c:v>320</c:v>
              </c:pt>
              <c:pt idx="6">
                <c:v>330</c:v>
              </c:pt>
              <c:pt idx="7">
                <c:v>340</c:v>
              </c:pt>
              <c:pt idx="8">
                <c:v>350</c:v>
              </c:pt>
              <c:pt idx="9">
                <c:v>370</c:v>
              </c:pt>
              <c:pt idx="10">
                <c:v>380</c:v>
              </c:pt>
              <c:pt idx="11">
                <c:v>390</c:v>
              </c:pt>
            </c:strLit>
          </c:cat>
          <c:val>
            <c:numLit>
              <c:formatCode>General</c:formatCode>
              <c:ptCount val="12"/>
              <c:pt idx="0">
                <c:v>10</c:v>
              </c:pt>
              <c:pt idx="1">
                <c:v>10</c:v>
              </c:pt>
              <c:pt idx="2">
                <c:v>10</c:v>
              </c:pt>
              <c:pt idx="3">
                <c:v>9</c:v>
              </c:pt>
              <c:pt idx="4">
                <c:v>11</c:v>
              </c:pt>
              <c:pt idx="5">
                <c:v>10</c:v>
              </c:pt>
              <c:pt idx="6">
                <c:v>9</c:v>
              </c:pt>
              <c:pt idx="7">
                <c:v>1</c:v>
              </c:pt>
              <c:pt idx="8">
                <c:v>19</c:v>
              </c:pt>
              <c:pt idx="9">
                <c:v>9</c:v>
              </c:pt>
              <c:pt idx="10">
                <c:v>1</c:v>
              </c:pt>
              <c:pt idx="11">
                <c:v>1</c:v>
              </c:pt>
            </c:numLit>
          </c:val>
          <c:smooth val="0"/>
          <c:extLst>
            <c:ext xmlns:c16="http://schemas.microsoft.com/office/drawing/2014/chart" uri="{C3380CC4-5D6E-409C-BE32-E72D297353CC}">
              <c16:uniqueId val="{00000000-DE6F-4D27-9DC3-6EE276B26627}"/>
            </c:ext>
          </c:extLst>
        </c:ser>
        <c:dLbls>
          <c:showLegendKey val="0"/>
          <c:showVal val="1"/>
          <c:showCatName val="0"/>
          <c:showSerName val="0"/>
          <c:showPercent val="0"/>
          <c:showBubbleSize val="0"/>
        </c:dLbls>
        <c:smooth val="0"/>
        <c:axId val="1266446848"/>
        <c:axId val="1266445600"/>
      </c:lineChart>
      <c:catAx>
        <c:axId val="126644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HOUSE PRICE</a:t>
                </a:r>
                <a:r>
                  <a:rPr lang="en-US" baseline="0"/>
                  <a: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445600"/>
        <c:crosses val="autoZero"/>
        <c:auto val="1"/>
        <c:lblAlgn val="ctr"/>
        <c:lblOffset val="100"/>
        <c:noMultiLvlLbl val="0"/>
        <c:extLst>
          <c:ext xmlns:c15="http://schemas.microsoft.com/office/drawing/2012/chart" uri="{F40574EE-89B7-4290-83BB-5DA773EAF853}">
            <c15:numFmt c:formatCode="General" c:sourceLinked="1"/>
          </c:ext>
        </c:extLst>
      </c:catAx>
      <c:valAx>
        <c:axId val="126644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HOUSES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44684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[STATS-ASSIGNMENT-GAYATRI.xlsx]PivotChartTable1</c15:name>
        <c15:fmtId val="2"/>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'MORE STATISTICS - 8 to14'!$C$176:$C$180</c:f>
              <c:strCache>
                <c:ptCount val="5"/>
                <c:pt idx="0">
                  <c:v>10</c:v>
                </c:pt>
                <c:pt idx="1">
                  <c:v>20</c:v>
                </c:pt>
                <c:pt idx="2">
                  <c:v>30</c:v>
                </c:pt>
                <c:pt idx="3">
                  <c:v>40</c:v>
                </c:pt>
                <c:pt idx="4">
                  <c:v>More</c:v>
                </c:pt>
              </c:strCache>
            </c:strRef>
          </c:cat>
          <c:val>
            <c:numRef>
              <c:f>'MORE STATISTICS - 8 to14'!$D$176:$D$180</c:f>
              <c:numCache>
                <c:formatCode>General</c:formatCode>
                <c:ptCount val="5"/>
                <c:pt idx="0">
                  <c:v>1</c:v>
                </c:pt>
                <c:pt idx="1">
                  <c:v>1</c:v>
                </c:pt>
                <c:pt idx="2">
                  <c:v>3</c:v>
                </c:pt>
                <c:pt idx="3">
                  <c:v>1</c:v>
                </c:pt>
                <c:pt idx="4">
                  <c:v>1</c:v>
                </c:pt>
              </c:numCache>
            </c:numRef>
          </c:val>
          <c:extLst>
            <c:ext xmlns:c16="http://schemas.microsoft.com/office/drawing/2014/chart" uri="{C3380CC4-5D6E-409C-BE32-E72D297353CC}">
              <c16:uniqueId val="{00000000-498F-4B92-99C2-424FB746CE46}"/>
            </c:ext>
          </c:extLst>
        </c:ser>
        <c:dLbls>
          <c:showLegendKey val="0"/>
          <c:showVal val="0"/>
          <c:showCatName val="0"/>
          <c:showSerName val="0"/>
          <c:showPercent val="0"/>
          <c:showBubbleSize val="0"/>
        </c:dLbls>
        <c:gapWidth val="150"/>
        <c:axId val="1406821744"/>
        <c:axId val="1406835056"/>
      </c:barChart>
      <c:catAx>
        <c:axId val="1406821744"/>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406835056"/>
        <c:crosses val="autoZero"/>
        <c:auto val="1"/>
        <c:lblAlgn val="ctr"/>
        <c:lblOffset val="100"/>
        <c:noMultiLvlLbl val="0"/>
      </c:catAx>
      <c:valAx>
        <c:axId val="1406835056"/>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40682174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'MORE STATISTICS - 8 to14'!$B$210</c:f>
              <c:strCache>
                <c:ptCount val="1"/>
                <c:pt idx="0">
                  <c:v>Count of Customers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'MORE STATISTICS - 8 to14'!$C$209:$H$209</c:f>
              <c:numCache>
                <c:formatCode>General</c:formatCode>
                <c:ptCount val="6"/>
                <c:pt idx="1">
                  <c:v>1</c:v>
                </c:pt>
                <c:pt idx="2">
                  <c:v>2</c:v>
                </c:pt>
                <c:pt idx="3">
                  <c:v>3</c:v>
                </c:pt>
                <c:pt idx="4">
                  <c:v>4</c:v>
                </c:pt>
                <c:pt idx="5">
                  <c:v>5</c:v>
                </c:pt>
              </c:numCache>
            </c:numRef>
          </c:cat>
          <c:val>
            <c:numRef>
              <c:f>'MORE STATISTICS - 8 to14'!$C$210:$H$210</c:f>
              <c:numCache>
                <c:formatCode>General</c:formatCode>
                <c:ptCount val="6"/>
                <c:pt idx="1">
                  <c:v>0</c:v>
                </c:pt>
                <c:pt idx="2">
                  <c:v>8</c:v>
                </c:pt>
                <c:pt idx="3">
                  <c:v>30</c:v>
                </c:pt>
                <c:pt idx="4">
                  <c:v>39</c:v>
                </c:pt>
                <c:pt idx="5">
                  <c:v>23</c:v>
                </c:pt>
              </c:numCache>
            </c:numRef>
          </c:val>
          <c:extLst>
            <c:ext xmlns:c16="http://schemas.microsoft.com/office/drawing/2014/chart" uri="{C3380CC4-5D6E-409C-BE32-E72D297353CC}">
              <c16:uniqueId val="{00000000-26B7-4FAE-ADD1-190BDA122C6A}"/>
            </c:ext>
          </c:extLst>
        </c:ser>
        <c:dLbls>
          <c:dLblPos val="outEnd"/>
          <c:showLegendKey val="0"/>
          <c:showVal val="1"/>
          <c:showCatName val="0"/>
          <c:showSerName val="0"/>
          <c:showPercent val="0"/>
          <c:showBubbleSize val="0"/>
        </c:dLbls>
        <c:gapWidth val="182"/>
        <c:axId val="889254368"/>
        <c:axId val="889254784"/>
      </c:barChart>
      <c:catAx>
        <c:axId val="8892543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254784"/>
        <c:crosses val="autoZero"/>
        <c:auto val="1"/>
        <c:lblAlgn val="ctr"/>
        <c:lblOffset val="100"/>
        <c:noMultiLvlLbl val="0"/>
      </c:catAx>
      <c:valAx>
        <c:axId val="8892547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254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FEEDBACK</a:t>
            </a:r>
            <a:r>
              <a:rPr lang="en-US" baseline="0"/>
              <a:t>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'MORE STATISTICS - 8 to14'!$D$239:$H$239</c:f>
              <c:numCache>
                <c:formatCode>General</c:formatCode>
                <c:ptCount val="5"/>
                <c:pt idx="0">
                  <c:v>0</c:v>
                </c:pt>
                <c:pt idx="1">
                  <c:v>8</c:v>
                </c:pt>
                <c:pt idx="2">
                  <c:v>30</c:v>
                </c:pt>
                <c:pt idx="3">
                  <c:v>39</c:v>
                </c:pt>
                <c:pt idx="4">
                  <c:v>23</c:v>
                </c:pt>
              </c:numCache>
            </c:numRef>
          </c:val>
          <c:extLst>
            <c:ext xmlns:c16="http://schemas.microsoft.com/office/drawing/2014/chart" uri="{C3380CC4-5D6E-409C-BE32-E72D297353CC}">
              <c16:uniqueId val="{00000000-71D9-408D-8963-C979C81A84FC}"/>
            </c:ext>
          </c:extLst>
        </c:ser>
        <c:dLbls>
          <c:dLblPos val="outEnd"/>
          <c:showLegendKey val="0"/>
          <c:showVal val="1"/>
          <c:showCatName val="0"/>
          <c:showSerName val="0"/>
          <c:showPercent val="0"/>
          <c:showBubbleSize val="0"/>
        </c:dLbls>
        <c:gapWidth val="219"/>
        <c:overlap val="-27"/>
        <c:axId val="26682096"/>
        <c:axId val="26676272"/>
      </c:barChart>
      <c:catAx>
        <c:axId val="2668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76272"/>
        <c:crosses val="autoZero"/>
        <c:auto val="1"/>
        <c:lblAlgn val="ctr"/>
        <c:lblOffset val="100"/>
        <c:noMultiLvlLbl val="0"/>
      </c:catAx>
      <c:valAx>
        <c:axId val="266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RATINGS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82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'MORE STATISTICS - 8 to14'!$E$271</c:f>
              <c:strCache>
                <c:ptCount val="1"/>
                <c:pt idx="0">
                  <c:v>Frequency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'MORE STATISTICS - 8 to14'!$D$272:$D$286</c:f>
              <c:numCache>
                <c:formatCode>General</c:formatCode>
                <c:ptCount val="15"/>
                <c:pt idx="0">
                  <c:v>28</c:v>
                </c:pt>
                <c:pt idx="1">
                  <c:v>31</c:v>
                </c:pt>
                <c:pt idx="2">
                  <c:v>32</c:v>
                </c:pt>
                <c:pt idx="3">
                  <c:v>34</c:v>
                </c:pt>
                <c:pt idx="4">
                  <c:v>35</c:v>
                </c:pt>
                <c:pt idx="5">
                  <c:v>36</c:v>
                </c:pt>
                <c:pt idx="6">
                  <c:v>37</c:v>
                </c:pt>
                <c:pt idx="7">
                  <c:v>37</c:v>
                </c:pt>
                <c:pt idx="8">
                  <c:v>39</c:v>
                </c:pt>
                <c:pt idx="9">
                  <c:v>40</c:v>
                </c:pt>
                <c:pt idx="10">
                  <c:v>42</c:v>
                </c:pt>
                <c:pt idx="11">
                  <c:v>43</c:v>
                </c:pt>
                <c:pt idx="12">
                  <c:v>45</c:v>
                </c:pt>
                <c:pt idx="13">
                  <c:v>46</c:v>
                </c:pt>
                <c:pt idx="14">
                  <c:v>47</c:v>
                </c:pt>
              </c:numCache>
            </c:numRef>
          </c:cat>
          <c:val>
            <c:numRef>
              <c:f>'MORE STATISTICS - 8 to14'!$E$272:$E$286</c:f>
              <c:numCache>
                <c:formatCode>General</c:formatCode>
                <c:ptCount val="15"/>
                <c:pt idx="0">
                  <c:v>4</c:v>
                </c:pt>
                <c:pt idx="1">
                  <c:v>3</c:v>
                </c:pt>
                <c:pt idx="2">
                  <c:v>2</c:v>
                </c:pt>
                <c:pt idx="3">
                  <c:v>2</c:v>
                </c:pt>
                <c:pt idx="4">
                  <c:v>3</c:v>
                </c:pt>
                <c:pt idx="5">
                  <c:v>3</c:v>
                </c:pt>
                <c:pt idx="6">
                  <c:v>3</c:v>
                </c:pt>
                <c:pt idx="7">
                  <c:v>3</c:v>
                </c:pt>
                <c:pt idx="8">
                  <c:v>4</c:v>
                </c:pt>
                <c:pt idx="9">
                  <c:v>2</c:v>
                </c:pt>
                <c:pt idx="10">
                  <c:v>3</c:v>
                </c:pt>
                <c:pt idx="11">
                  <c:v>3</c:v>
                </c:pt>
                <c:pt idx="12">
                  <c:v>2</c:v>
                </c:pt>
                <c:pt idx="13">
                  <c:v>1</c:v>
                </c:pt>
                <c:pt idx="14">
                  <c:v>1</c:v>
                </c:pt>
              </c:numCache>
            </c:numRef>
          </c:val>
          <c:extLst>
            <c:ext xmlns:c16="http://schemas.microsoft.com/office/drawing/2014/chart" uri="{C3380CC4-5D6E-409C-BE32-E72D297353CC}">
              <c16:uniqueId val="{00000000-3B45-42DC-81F0-976396AD8683}"/>
            </c:ext>
          </c:extLst>
        </c:ser>
        <c:dLbls>
          <c:dLblPos val="outEnd"/>
          <c:showLegendKey val="0"/>
          <c:showVal val="1"/>
          <c:showCatName val="0"/>
          <c:showSerName val="0"/>
          <c:showPercent val="0"/>
          <c:showBubbleSize val="0"/>
        </c:dLbls>
        <c:gapWidth val="219"/>
        <c:overlap val="-27"/>
        <c:axId val="1432684687"/>
        <c:axId val="1432684271"/>
      </c:barChart>
      <c:catAx>
        <c:axId val="143268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DATA VALUES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684271"/>
        <c:crosses val="autoZero"/>
        <c:auto val="1"/>
        <c:lblAlgn val="ctr"/>
        <c:lblOffset val="100"/>
        <c:noMultiLvlLbl val="0"/>
      </c:catAx>
      <c:valAx>
        <c:axId val="1432684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684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FREQUENCY  IN DIFFERENT PRICE RANGE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'MORE STATISTICS - 8 to14'!$D$300</c:f>
              <c:strCache>
                <c:ptCount val="1"/>
                <c:pt idx="0">
                  <c:v>Frequency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'MORE STATISTICS - 8 to14'!$C$301:$C$315</c:f>
              <c:numCache>
                <c:formatCode>General</c:formatCode>
                <c:ptCount val="15"/>
                <c:pt idx="0">
                  <c:v>28</c:v>
                </c:pt>
                <c:pt idx="1">
                  <c:v>31</c:v>
                </c:pt>
                <c:pt idx="2">
                  <c:v>32</c:v>
                </c:pt>
                <c:pt idx="3">
                  <c:v>34</c:v>
                </c:pt>
                <c:pt idx="4">
                  <c:v>35</c:v>
                </c:pt>
                <c:pt idx="5">
                  <c:v>36</c:v>
                </c:pt>
                <c:pt idx="6">
                  <c:v>37</c:v>
                </c:pt>
                <c:pt idx="7">
                  <c:v>37</c:v>
                </c:pt>
                <c:pt idx="8">
                  <c:v>39</c:v>
                </c:pt>
                <c:pt idx="9">
                  <c:v>40</c:v>
                </c:pt>
                <c:pt idx="10">
                  <c:v>42</c:v>
                </c:pt>
                <c:pt idx="11">
                  <c:v>43</c:v>
                </c:pt>
                <c:pt idx="12">
                  <c:v>45</c:v>
                </c:pt>
                <c:pt idx="13">
                  <c:v>46</c:v>
                </c:pt>
                <c:pt idx="14">
                  <c:v>47</c:v>
                </c:pt>
              </c:numCache>
            </c:numRef>
          </c:cat>
          <c:val>
            <c:numRef>
              <c:f>'MORE STATISTICS - 8 to14'!$D$301:$D$315</c:f>
              <c:numCache>
                <c:formatCode>General</c:formatCode>
                <c:ptCount val="15"/>
                <c:pt idx="0">
                  <c:v>4</c:v>
                </c:pt>
                <c:pt idx="1">
                  <c:v>3</c:v>
                </c:pt>
                <c:pt idx="2">
                  <c:v>2</c:v>
                </c:pt>
                <c:pt idx="3">
                  <c:v>2</c:v>
                </c:pt>
                <c:pt idx="4">
                  <c:v>3</c:v>
                </c:pt>
                <c:pt idx="5">
                  <c:v>3</c:v>
                </c:pt>
                <c:pt idx="6">
                  <c:v>3</c:v>
                </c:pt>
                <c:pt idx="7">
                  <c:v>3</c:v>
                </c:pt>
                <c:pt idx="8">
                  <c:v>4</c:v>
                </c:pt>
                <c:pt idx="9">
                  <c:v>2</c:v>
                </c:pt>
                <c:pt idx="10">
                  <c:v>3</c:v>
                </c:pt>
                <c:pt idx="11">
                  <c:v>3</c:v>
                </c:pt>
                <c:pt idx="12">
                  <c:v>2</c:v>
                </c:pt>
                <c:pt idx="13">
                  <c:v>1</c:v>
                </c:pt>
                <c:pt idx="14">
                  <c:v>1</c:v>
                </c:pt>
              </c:numCache>
            </c:numRef>
          </c:val>
          <c:extLst>
            <c:ext xmlns:c16="http://schemas.microsoft.com/office/drawing/2014/chart" uri="{C3380CC4-5D6E-409C-BE32-E72D297353CC}">
              <c16:uniqueId val="{00000000-B3A5-457B-AAC3-AF0112BAD9D8}"/>
            </c:ext>
          </c:extLst>
        </c:ser>
        <c:dLbls>
          <c:dLblPos val="outEnd"/>
          <c:showLegendKey val="0"/>
          <c:showVal val="1"/>
          <c:showCatName val="0"/>
          <c:showSerName val="0"/>
          <c:showPercent val="0"/>
          <c:showBubbleSize val="0"/>
        </c:dLbls>
        <c:gapWidth val="115"/>
        <c:overlap val="-20"/>
        <c:axId val="1417950112"/>
        <c:axId val="1417944704"/>
      </c:barChart>
      <c:catAx>
        <c:axId val="141795011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SALES FIGURES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944704"/>
        <c:crosses val="autoZero"/>
        <c:auto val="1"/>
        <c:lblAlgn val="ctr"/>
        <c:lblOffset val="100"/>
        <c:noMultiLvlLbl val="0"/>
      </c:catAx>
      <c:valAx>
        <c:axId val="14179447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950112"/>
        <c:crosses val="autoZero"/>
        <c:crossBetween val="between"/>
      </c:valAx>
      <c:dTable>
        <c:showHorzBorder val="1"/>
        <c:showVertBorder val="1"/>
        <c:showOutline val="1"/>
        <c:showKeys val="1"/>
        <c:spPr>
          <a:noFill/>
          <a:ln w="25400" cap="flat" cmpd="sng" algn="ctr">
            <a:no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[STATS-ASSIGNMENT-GAYATRI.xlsx]MORE STATISTICS - 8 to14!PivotTable19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'MORE STATISTICS - 8 to14'!$C$388</c:f>
              <c:strCache>
                <c:ptCount val="1"/>
                <c:pt idx="0">
                  <c:v>Total</c:v>
                </c:pt>
              </c:strCache>
            </c:strRef>
          </c:tx>
          <c:spPr>
            <a:solidFill>
              <a:schemeClr val="accent1"/>
            </a:solidFill>
            <a:ln>
              <a:noFill/>
            </a:ln>
            <a:effectLst/>
          </c:spPr>
          <c:invertIfNegative val="0"/>
          <c:cat>
            <c:strRef>
              <c:f>'MORE STATISTICS - 8 to14'!$B$389:$B$413</c:f>
              <c:strCache>
                <c:ptCount val="24"/>
                <c:pt idx="0">
                  <c:v>118</c:v>
                </c:pt>
                <c:pt idx="1">
                  <c:v>119</c:v>
                </c:pt>
                <c:pt idx="2">
                  <c:v>120</c:v>
                </c:pt>
                <c:pt idx="3">
                  <c:v>122</c:v>
                </c:pt>
                <c:pt idx="4">
                  <c:v>123</c:v>
                </c:pt>
                <c:pt idx="5">
                  <c:v>124</c:v>
                </c:pt>
                <c:pt idx="6">
                  <c:v>125</c:v>
                </c:pt>
                <c:pt idx="7">
                  <c:v>126</c:v>
                </c:pt>
                <c:pt idx="8">
                  <c:v>127</c:v>
                </c:pt>
                <c:pt idx="9">
                  <c:v>128</c:v>
                </c:pt>
                <c:pt idx="10">
                  <c:v>129</c:v>
                </c:pt>
                <c:pt idx="11">
                  <c:v>130</c:v>
                </c:pt>
                <c:pt idx="12">
                  <c:v>131</c:v>
                </c:pt>
                <c:pt idx="13">
                  <c:v>132</c:v>
                </c:pt>
                <c:pt idx="14">
                  <c:v>133</c:v>
                </c:pt>
                <c:pt idx="15">
                  <c:v>134</c:v>
                </c:pt>
                <c:pt idx="16">
                  <c:v>135</c:v>
                </c:pt>
                <c:pt idx="17">
                  <c:v>136</c:v>
                </c:pt>
                <c:pt idx="18">
                  <c:v>137</c:v>
                </c:pt>
                <c:pt idx="19">
                  <c:v>138</c:v>
                </c:pt>
                <c:pt idx="20">
                  <c:v>140</c:v>
                </c:pt>
                <c:pt idx="21">
                  <c:v>141</c:v>
                </c:pt>
                <c:pt idx="22">
                  <c:v>145</c:v>
                </c:pt>
                <c:pt idx="23">
                  <c:v>148</c:v>
                </c:pt>
              </c:strCache>
            </c:strRef>
          </c:cat>
          <c:val>
            <c:numRef>
              <c:f>'MORE STATISTICS - 8 to14'!$C$389:$C$413</c:f>
              <c:numCache>
                <c:formatCode>General</c:formatCode>
                <c:ptCount val="24"/>
                <c:pt idx="0">
                  <c:v>1</c:v>
                </c:pt>
                <c:pt idx="1">
                  <c:v>4</c:v>
                </c:pt>
                <c:pt idx="2">
                  <c:v>1</c:v>
                </c:pt>
                <c:pt idx="3">
                  <c:v>5</c:v>
                </c:pt>
                <c:pt idx="4">
                  <c:v>1</c:v>
                </c:pt>
                <c:pt idx="5">
                  <c:v>4</c:v>
                </c:pt>
                <c:pt idx="6">
                  <c:v>10</c:v>
                </c:pt>
                <c:pt idx="7">
                  <c:v>5</c:v>
                </c:pt>
                <c:pt idx="8">
                  <c:v>4</c:v>
                </c:pt>
                <c:pt idx="9">
                  <c:v>5</c:v>
                </c:pt>
                <c:pt idx="10">
                  <c:v>1</c:v>
                </c:pt>
                <c:pt idx="11">
                  <c:v>9</c:v>
                </c:pt>
                <c:pt idx="12">
                  <c:v>4</c:v>
                </c:pt>
                <c:pt idx="13">
                  <c:v>7</c:v>
                </c:pt>
                <c:pt idx="14">
                  <c:v>8</c:v>
                </c:pt>
                <c:pt idx="15">
                  <c:v>4</c:v>
                </c:pt>
                <c:pt idx="16">
                  <c:v>5</c:v>
                </c:pt>
                <c:pt idx="17">
                  <c:v>9</c:v>
                </c:pt>
                <c:pt idx="18">
                  <c:v>1</c:v>
                </c:pt>
                <c:pt idx="19">
                  <c:v>1</c:v>
                </c:pt>
                <c:pt idx="20">
                  <c:v>4</c:v>
                </c:pt>
                <c:pt idx="21">
                  <c:v>5</c:v>
                </c:pt>
                <c:pt idx="22">
                  <c:v>1</c:v>
                </c:pt>
                <c:pt idx="23">
                  <c:v>1</c:v>
                </c:pt>
              </c:numCache>
            </c:numRef>
          </c:val>
          <c:extLst>
            <c:ext xmlns:c16="http://schemas.microsoft.com/office/drawing/2014/chart" uri="{C3380CC4-5D6E-409C-BE32-E72D297353CC}">
              <c16:uniqueId val="{00000000-DDB7-4EC8-8659-CCE1A9FB77D3}"/>
            </c:ext>
          </c:extLst>
        </c:ser>
        <c:dLbls>
          <c:showLegendKey val="0"/>
          <c:showVal val="0"/>
          <c:showCatName val="0"/>
          <c:showSerName val="0"/>
          <c:showPercent val="0"/>
          <c:showBubbleSize val="0"/>
        </c:dLbls>
        <c:gapWidth val="219"/>
        <c:overlap val="-27"/>
        <c:axId val="892202752"/>
        <c:axId val="892206912"/>
      </c:barChart>
      <c:catAx>
        <c:axId val="89220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206912"/>
        <c:crosses val="autoZero"/>
        <c:auto val="1"/>
        <c:lblAlgn val="ctr"/>
        <c:lblOffset val="100"/>
        <c:noMultiLvlLbl val="0"/>
      </c:catAx>
      <c:valAx>
        <c:axId val="89220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20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[STATS-ASSIGNMENT-GAYATRI.xlsx]MORE STATISTICS - 8 to14!PivotTable26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'MORE STATISTICS - 8 to14'!$B$429:$B$430</c:f>
              <c:strCache>
                <c:ptCount val="1"/>
                <c:pt idx="0">
                  <c:v>REGION 1</c:v>
                </c:pt>
              </c:strCache>
            </c:strRef>
          </c:tx>
          <c:spPr>
            <a:solidFill>
              <a:schemeClr val="accent1"/>
            </a:solidFill>
            <a:ln>
              <a:noFill/>
            </a:ln>
            <a:effectLst/>
          </c:spPr>
          <c:invertIfNegative val="0"/>
          <c:cat>
            <c:strRef>
              <c:f>'MORE STATISTICS - 8 to14'!$A$431:$A$440</c:f>
              <c:strCache>
                <c:ptCount val="10"/>
                <c:pt idx="0">
                  <c:v>Sum of P1</c:v>
                </c:pt>
                <c:pt idx="1">
                  <c:v>Sum of P2</c:v>
                </c:pt>
                <c:pt idx="2">
                  <c:v>Sum of P3</c:v>
                </c:pt>
                <c:pt idx="3">
                  <c:v>Sum of P4</c:v>
                </c:pt>
                <c:pt idx="4">
                  <c:v>Sum of P10</c:v>
                </c:pt>
                <c:pt idx="5">
                  <c:v>Sum of P9</c:v>
                </c:pt>
                <c:pt idx="6">
                  <c:v>Sum of P8</c:v>
                </c:pt>
                <c:pt idx="7">
                  <c:v>Sum of P7</c:v>
                </c:pt>
                <c:pt idx="8">
                  <c:v>Sum of P6</c:v>
                </c:pt>
                <c:pt idx="9">
                  <c:v>Sum of P5</c:v>
                </c:pt>
              </c:strCache>
            </c:strRef>
          </c:cat>
          <c:val>
            <c:numRef>
              <c:f>'MORE STATISTICS - 8 to14'!$B$431:$B$440</c:f>
              <c:numCache>
                <c:formatCode>General</c:formatCode>
                <c:ptCount val="10"/>
                <c:pt idx="0">
                  <c:v>45</c:v>
                </c:pt>
                <c:pt idx="1">
                  <c:v>35</c:v>
                </c:pt>
                <c:pt idx="2">
                  <c:v>40</c:v>
                </c:pt>
                <c:pt idx="3">
                  <c:v>38</c:v>
                </c:pt>
                <c:pt idx="4">
                  <c:v>41</c:v>
                </c:pt>
                <c:pt idx="5">
                  <c:v>44</c:v>
                </c:pt>
                <c:pt idx="6">
                  <c:v>43</c:v>
                </c:pt>
                <c:pt idx="7">
                  <c:v>39</c:v>
                </c:pt>
                <c:pt idx="8">
                  <c:v>37</c:v>
                </c:pt>
                <c:pt idx="9">
                  <c:v>42</c:v>
                </c:pt>
              </c:numCache>
            </c:numRef>
          </c:val>
          <c:extLst>
            <c:ext xmlns:c16="http://schemas.microsoft.com/office/drawing/2014/chart" uri="{C3380CC4-5D6E-409C-BE32-E72D297353CC}">
              <c16:uniqueId val="{00000000-7E2D-4042-A5D9-A4BD2D53CBA8}"/>
            </c:ext>
          </c:extLst>
        </c:ser>
        <c:ser>
          <c:idx val="1"/>
          <c:order val="1"/>
          <c:tx>
            <c:strRef>
              <c:f>'MORE STATISTICS - 8 to14'!$C$429:$C$430</c:f>
              <c:strCache>
                <c:ptCount val="1"/>
                <c:pt idx="0">
                  <c:v>REGION 2</c:v>
                </c:pt>
              </c:strCache>
            </c:strRef>
          </c:tx>
          <c:spPr>
            <a:solidFill>
              <a:schemeClr val="accent2"/>
            </a:solidFill>
            <a:ln>
              <a:noFill/>
            </a:ln>
            <a:effectLst/>
          </c:spPr>
          <c:invertIfNegative val="0"/>
          <c:cat>
            <c:strRef>
              <c:f>'MORE STATISTICS - 8 to14'!$A$431:$A$440</c:f>
              <c:strCache>
                <c:ptCount val="10"/>
                <c:pt idx="0">
                  <c:v>Sum of P1</c:v>
                </c:pt>
                <c:pt idx="1">
                  <c:v>Sum of P2</c:v>
                </c:pt>
                <c:pt idx="2">
                  <c:v>Sum of P3</c:v>
                </c:pt>
                <c:pt idx="3">
                  <c:v>Sum of P4</c:v>
                </c:pt>
                <c:pt idx="4">
                  <c:v>Sum of P10</c:v>
                </c:pt>
                <c:pt idx="5">
                  <c:v>Sum of P9</c:v>
                </c:pt>
                <c:pt idx="6">
                  <c:v>Sum of P8</c:v>
                </c:pt>
                <c:pt idx="7">
                  <c:v>Sum of P7</c:v>
                </c:pt>
                <c:pt idx="8">
                  <c:v>Sum of P6</c:v>
                </c:pt>
                <c:pt idx="9">
                  <c:v>Sum of P5</c:v>
                </c:pt>
              </c:strCache>
            </c:strRef>
          </c:cat>
          <c:val>
            <c:numRef>
              <c:f>'MORE STATISTICS - 8 to14'!$C$431:$C$440</c:f>
              <c:numCache>
                <c:formatCode>General</c:formatCode>
                <c:ptCount val="10"/>
                <c:pt idx="0">
                  <c:v>32</c:v>
                </c:pt>
                <c:pt idx="1">
                  <c:v>28</c:v>
                </c:pt>
                <c:pt idx="2">
                  <c:v>30</c:v>
                </c:pt>
                <c:pt idx="3">
                  <c:v>34</c:v>
                </c:pt>
                <c:pt idx="4">
                  <c:v>37</c:v>
                </c:pt>
                <c:pt idx="5">
                  <c:v>36</c:v>
                </c:pt>
                <c:pt idx="6">
                  <c:v>29</c:v>
                </c:pt>
                <c:pt idx="7">
                  <c:v>31</c:v>
                </c:pt>
                <c:pt idx="8">
                  <c:v>35</c:v>
                </c:pt>
                <c:pt idx="9">
                  <c:v>33</c:v>
                </c:pt>
              </c:numCache>
            </c:numRef>
          </c:val>
          <c:extLst>
            <c:ext xmlns:c16="http://schemas.microsoft.com/office/drawing/2014/chart" uri="{C3380CC4-5D6E-409C-BE32-E72D297353CC}">
              <c16:uniqueId val="{00000001-7E2D-4042-A5D9-A4BD2D53CBA8}"/>
            </c:ext>
          </c:extLst>
        </c:ser>
        <c:ser>
          <c:idx val="2"/>
          <c:order val="2"/>
          <c:tx>
            <c:strRef>
              <c:f>'MORE STATISTICS - 8 to14'!$D$429:$D$430</c:f>
              <c:strCache>
                <c:ptCount val="1"/>
                <c:pt idx="0">
                  <c:v>REGION 3</c:v>
                </c:pt>
              </c:strCache>
            </c:strRef>
          </c:tx>
          <c:spPr>
            <a:solidFill>
              <a:schemeClr val="accent3"/>
            </a:solidFill>
            <a:ln>
              <a:noFill/>
            </a:ln>
            <a:effectLst/>
          </c:spPr>
          <c:invertIfNegative val="0"/>
          <c:cat>
            <c:strRef>
              <c:f>'MORE STATISTICS - 8 to14'!$A$431:$A$440</c:f>
              <c:strCache>
                <c:ptCount val="10"/>
                <c:pt idx="0">
                  <c:v>Sum of P1</c:v>
                </c:pt>
                <c:pt idx="1">
                  <c:v>Sum of P2</c:v>
                </c:pt>
                <c:pt idx="2">
                  <c:v>Sum of P3</c:v>
                </c:pt>
                <c:pt idx="3">
                  <c:v>Sum of P4</c:v>
                </c:pt>
                <c:pt idx="4">
                  <c:v>Sum of P10</c:v>
                </c:pt>
                <c:pt idx="5">
                  <c:v>Sum of P9</c:v>
                </c:pt>
                <c:pt idx="6">
                  <c:v>Sum of P8</c:v>
                </c:pt>
                <c:pt idx="7">
                  <c:v>Sum of P7</c:v>
                </c:pt>
                <c:pt idx="8">
                  <c:v>Sum of P6</c:v>
                </c:pt>
                <c:pt idx="9">
                  <c:v>Sum of P5</c:v>
                </c:pt>
              </c:strCache>
            </c:strRef>
          </c:cat>
          <c:val>
            <c:numRef>
              <c:f>'MORE STATISTICS - 8 to14'!$D$431:$D$440</c:f>
              <c:numCache>
                <c:formatCode>General</c:formatCode>
                <c:ptCount val="10"/>
                <c:pt idx="0">
                  <c:v>40</c:v>
                </c:pt>
                <c:pt idx="1">
                  <c:v>39</c:v>
                </c:pt>
                <c:pt idx="2">
                  <c:v>42</c:v>
                </c:pt>
                <c:pt idx="3">
                  <c:v>41</c:v>
                </c:pt>
                <c:pt idx="4">
                  <c:v>37</c:v>
                </c:pt>
                <c:pt idx="5">
                  <c:v>41</c:v>
                </c:pt>
                <c:pt idx="6">
                  <c:v>44</c:v>
                </c:pt>
                <c:pt idx="7">
                  <c:v>45</c:v>
                </c:pt>
                <c:pt idx="8">
                  <c:v>43</c:v>
                </c:pt>
                <c:pt idx="9">
                  <c:v>38</c:v>
                </c:pt>
              </c:numCache>
            </c:numRef>
          </c:val>
          <c:extLst>
            <c:ext xmlns:c16="http://schemas.microsoft.com/office/drawing/2014/chart" uri="{C3380CC4-5D6E-409C-BE32-E72D297353CC}">
              <c16:uniqueId val="{00000002-7E2D-4042-A5D9-A4BD2D53CBA8}"/>
            </c:ext>
          </c:extLst>
        </c:ser>
        <c:dLbls>
          <c:showLegendKey val="0"/>
          <c:showVal val="0"/>
          <c:showCatName val="0"/>
          <c:showSerName val="0"/>
          <c:showPercent val="0"/>
          <c:showBubbleSize val="0"/>
        </c:dLbls>
        <c:gapWidth val="219"/>
        <c:overlap val="-27"/>
        <c:axId val="1676446336"/>
        <c:axId val="1676437600"/>
      </c:barChart>
      <c:catAx>
        <c:axId val="167644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437600"/>
        <c:crosses val="autoZero"/>
        <c:auto val="1"/>
        <c:lblAlgn val="ctr"/>
        <c:lblOffset val="100"/>
        <c:noMultiLvlLbl val="0"/>
      </c:catAx>
      <c:valAx>
        <c:axId val="167643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44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'MORE STATISTICS - 8 to14'!$G$35555:$G$35578</c:f>
              <c:strCache>
                <c:ptCount val="24"/>
                <c:pt idx="0">
                  <c:v>118</c:v>
                </c:pt>
                <c:pt idx="1">
                  <c:v>119</c:v>
                </c:pt>
                <c:pt idx="2">
                  <c:v>120</c:v>
                </c:pt>
                <c:pt idx="3">
                  <c:v>122</c:v>
                </c:pt>
                <c:pt idx="4">
                  <c:v>123</c:v>
                </c:pt>
                <c:pt idx="5">
                  <c:v>124</c:v>
                </c:pt>
                <c:pt idx="6">
                  <c:v>125</c:v>
                </c:pt>
                <c:pt idx="7">
                  <c:v>126</c:v>
                </c:pt>
                <c:pt idx="8">
                  <c:v>127</c:v>
                </c:pt>
                <c:pt idx="9">
                  <c:v>128</c:v>
                </c:pt>
                <c:pt idx="10">
                  <c:v>129</c:v>
                </c:pt>
                <c:pt idx="11">
                  <c:v>130</c:v>
                </c:pt>
                <c:pt idx="12">
                  <c:v>131</c:v>
                </c:pt>
                <c:pt idx="13">
                  <c:v>132</c:v>
                </c:pt>
                <c:pt idx="14">
                  <c:v>133</c:v>
                </c:pt>
                <c:pt idx="15">
                  <c:v>134</c:v>
                </c:pt>
                <c:pt idx="16">
                  <c:v>135</c:v>
                </c:pt>
                <c:pt idx="17">
                  <c:v>136</c:v>
                </c:pt>
                <c:pt idx="18">
                  <c:v>137</c:v>
                </c:pt>
                <c:pt idx="19">
                  <c:v>138</c:v>
                </c:pt>
                <c:pt idx="20">
                  <c:v>140</c:v>
                </c:pt>
                <c:pt idx="21">
                  <c:v>141</c:v>
                </c:pt>
                <c:pt idx="22">
                  <c:v>145</c:v>
                </c:pt>
                <c:pt idx="23">
                  <c:v>More</c:v>
                </c:pt>
              </c:strCache>
            </c:strRef>
          </c:cat>
          <c:val>
            <c:numRef>
              <c:f>'MORE STATISTICS - 8 to14'!$H$35555:$H$35578</c:f>
              <c:numCache>
                <c:formatCode>General</c:formatCode>
                <c:ptCount val="24"/>
                <c:pt idx="0">
                  <c:v>24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1-A7FB-4389-9BE7-8D69BA792F48}"/>
            </c:ext>
          </c:extLst>
        </c:ser>
        <c:dLbls>
          <c:showLegendKey val="0"/>
          <c:showVal val="0"/>
          <c:showCatName val="0"/>
          <c:showSerName val="0"/>
          <c:showPercent val="0"/>
          <c:showBubbleSize val="0"/>
        </c:dLbls>
        <c:gapWidth val="150"/>
        <c:axId val="241890096"/>
        <c:axId val="241878448"/>
      </c:barChart>
      <c:catAx>
        <c:axId val="241890096"/>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241878448"/>
        <c:crosses val="autoZero"/>
        <c:auto val="1"/>
        <c:lblAlgn val="ctr"/>
        <c:lblOffset val="100"/>
        <c:noMultiLvlLbl val="0"/>
      </c:catAx>
      <c:valAx>
        <c:axId val="241878448"/>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24189009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3</xdr:col>
      <xdr:colOff>114300</xdr:colOff>
      <xdr:row>27</xdr:row>
      <xdr:rowOff>7620</xdr:rowOff>
    </xdr:from>
    <xdr:to>
      <xdr:col>11</xdr:col>
      <xdr:colOff>373380</xdr:colOff>
      <xdr:row>45</xdr:row>
      <xdr:rowOff>160020</xdr:rowOff>
    </xdr:to>
    <xdr:pic>
      <xdr:nvPicPr>
        <xdr:cNvPr id="12" name="Picture 11">
          <a:extLst>
            <a:ext uri="{FF2B5EF4-FFF2-40B4-BE49-F238E27FC236}">
              <a16:creationId xmlns:a16="http://schemas.microsoft.com/office/drawing/2014/main" id="{6489F718-D326-4DA9-A773-BB95EB2E714E}"/>
            </a:ext>
          </a:extLst>
        </xdr:cNvPr>
        <xdr:cNvPicPr>
          <a:picLocks noChangeAspect="1"/>
        </xdr:cNvPicPr>
      </xdr:nvPicPr>
      <xdr:blipFill rotWithShape="1">
        <a:blip xmlns:r="http://schemas.openxmlformats.org/officeDocument/2006/relationships" r:embed="rId1"/>
        <a:srcRect l="1552" t="1716" r="3393" b="1297"/>
        <a:stretch/>
      </xdr:blipFill>
      <xdr:spPr>
        <a:xfrm>
          <a:off x="2034540" y="6629400"/>
          <a:ext cx="5135880" cy="3444240"/>
        </a:xfrm>
        <a:prstGeom prst="rect">
          <a:avLst/>
        </a:prstGeom>
      </xdr:spPr>
    </xdr:pic>
    <xdr:clientData/>
  </xdr:twoCellAnchor>
  <xdr:twoCellAnchor editAs="oneCell">
    <xdr:from>
      <xdr:col>3</xdr:col>
      <xdr:colOff>106680</xdr:colOff>
      <xdr:row>51</xdr:row>
      <xdr:rowOff>60960</xdr:rowOff>
    </xdr:from>
    <xdr:to>
      <xdr:col>12</xdr:col>
      <xdr:colOff>594878</xdr:colOff>
      <xdr:row>61</xdr:row>
      <xdr:rowOff>76368</xdr:rowOff>
    </xdr:to>
    <xdr:pic>
      <xdr:nvPicPr>
        <xdr:cNvPr id="13" name="Picture 12">
          <a:extLst>
            <a:ext uri="{FF2B5EF4-FFF2-40B4-BE49-F238E27FC236}">
              <a16:creationId xmlns:a16="http://schemas.microsoft.com/office/drawing/2014/main" id="{2B6E677B-3AA9-45FA-8AF4-CE3AB864EF3B}"/>
            </a:ext>
          </a:extLst>
        </xdr:cNvPr>
        <xdr:cNvPicPr>
          <a:picLocks noChangeAspect="1"/>
        </xdr:cNvPicPr>
      </xdr:nvPicPr>
      <xdr:blipFill rotWithShape="1">
        <a:blip xmlns:r="http://schemas.openxmlformats.org/officeDocument/2006/relationships" r:embed="rId2"/>
        <a:srcRect t="5098"/>
        <a:stretch/>
      </xdr:blipFill>
      <xdr:spPr>
        <a:xfrm>
          <a:off x="2026920" y="10911840"/>
          <a:ext cx="5974598" cy="1844208"/>
        </a:xfrm>
        <a:prstGeom prst="rect">
          <a:avLst/>
        </a:prstGeom>
      </xdr:spPr>
    </xdr:pic>
    <xdr:clientData/>
  </xdr:twoCellAnchor>
  <xdr:oneCellAnchor>
    <xdr:from>
      <xdr:col>3</xdr:col>
      <xdr:colOff>114300</xdr:colOff>
      <xdr:row>91</xdr:row>
      <xdr:rowOff>7620</xdr:rowOff>
    </xdr:from>
    <xdr:ext cx="5135880" cy="3215640"/>
    <xdr:pic>
      <xdr:nvPicPr>
        <xdr:cNvPr id="4" name="Picture 3">
          <a:extLst>
            <a:ext uri="{FF2B5EF4-FFF2-40B4-BE49-F238E27FC236}">
              <a16:creationId xmlns:a16="http://schemas.microsoft.com/office/drawing/2014/main" id="{0753A35C-4447-44AB-8C32-B6D3DFD68463}"/>
            </a:ext>
          </a:extLst>
        </xdr:cNvPr>
        <xdr:cNvPicPr>
          <a:picLocks noChangeAspect="1"/>
        </xdr:cNvPicPr>
      </xdr:nvPicPr>
      <xdr:blipFill rotWithShape="1">
        <a:blip xmlns:r="http://schemas.openxmlformats.org/officeDocument/2006/relationships" r:embed="rId1"/>
        <a:srcRect l="1552" t="1716" r="3393" b="1297"/>
        <a:stretch/>
      </xdr:blipFill>
      <xdr:spPr>
        <a:xfrm>
          <a:off x="1943100" y="4792980"/>
          <a:ext cx="5135880" cy="3215640"/>
        </a:xfrm>
        <a:prstGeom prst="rect">
          <a:avLst/>
        </a:prstGeom>
      </xdr:spPr>
    </xdr:pic>
    <xdr:clientData/>
  </xdr:oneCellAnchor>
  <xdr:oneCellAnchor>
    <xdr:from>
      <xdr:col>3</xdr:col>
      <xdr:colOff>106680</xdr:colOff>
      <xdr:row>115</xdr:row>
      <xdr:rowOff>60960</xdr:rowOff>
    </xdr:from>
    <xdr:ext cx="5974598" cy="1524168"/>
    <xdr:pic>
      <xdr:nvPicPr>
        <xdr:cNvPr id="5" name="Picture 4">
          <a:extLst>
            <a:ext uri="{FF2B5EF4-FFF2-40B4-BE49-F238E27FC236}">
              <a16:creationId xmlns:a16="http://schemas.microsoft.com/office/drawing/2014/main" id="{87859794-C98E-439F-9E9B-B3F1169DDE7C}"/>
            </a:ext>
          </a:extLst>
        </xdr:cNvPr>
        <xdr:cNvPicPr>
          <a:picLocks noChangeAspect="1"/>
        </xdr:cNvPicPr>
      </xdr:nvPicPr>
      <xdr:blipFill rotWithShape="1">
        <a:blip xmlns:r="http://schemas.openxmlformats.org/officeDocument/2006/relationships" r:embed="rId2"/>
        <a:srcRect t="5098"/>
        <a:stretch/>
      </xdr:blipFill>
      <xdr:spPr>
        <a:xfrm>
          <a:off x="1935480" y="9235440"/>
          <a:ext cx="5974598" cy="1524168"/>
        </a:xfrm>
        <a:prstGeom prst="rect">
          <a:avLst/>
        </a:prstGeom>
      </xdr:spPr>
    </xdr:pic>
    <xdr:clientData/>
  </xdr:oneCellAnchor>
  <xdr:oneCellAnchor>
    <xdr:from>
      <xdr:col>3</xdr:col>
      <xdr:colOff>114300</xdr:colOff>
      <xdr:row>150</xdr:row>
      <xdr:rowOff>7620</xdr:rowOff>
    </xdr:from>
    <xdr:ext cx="5135880" cy="3215640"/>
    <xdr:pic>
      <xdr:nvPicPr>
        <xdr:cNvPr id="6" name="Picture 5">
          <a:extLst>
            <a:ext uri="{FF2B5EF4-FFF2-40B4-BE49-F238E27FC236}">
              <a16:creationId xmlns:a16="http://schemas.microsoft.com/office/drawing/2014/main" id="{1A7F2C88-55C6-4E11-BDF5-B0082CF5B844}"/>
            </a:ext>
          </a:extLst>
        </xdr:cNvPr>
        <xdr:cNvPicPr>
          <a:picLocks noChangeAspect="1"/>
        </xdr:cNvPicPr>
      </xdr:nvPicPr>
      <xdr:blipFill rotWithShape="1">
        <a:blip xmlns:r="http://schemas.openxmlformats.org/officeDocument/2006/relationships" r:embed="rId1"/>
        <a:srcRect l="1552" t="1716" r="3393" b="1297"/>
        <a:stretch/>
      </xdr:blipFill>
      <xdr:spPr>
        <a:xfrm>
          <a:off x="1943100" y="4381500"/>
          <a:ext cx="5135880" cy="3215640"/>
        </a:xfrm>
        <a:prstGeom prst="rect">
          <a:avLst/>
        </a:prstGeom>
      </xdr:spPr>
    </xdr:pic>
    <xdr:clientData/>
  </xdr:oneCellAnchor>
  <xdr:oneCellAnchor>
    <xdr:from>
      <xdr:col>3</xdr:col>
      <xdr:colOff>106680</xdr:colOff>
      <xdr:row>174</xdr:row>
      <xdr:rowOff>60960</xdr:rowOff>
    </xdr:from>
    <xdr:ext cx="5974598" cy="1524168"/>
    <xdr:pic>
      <xdr:nvPicPr>
        <xdr:cNvPr id="7" name="Picture 6">
          <a:extLst>
            <a:ext uri="{FF2B5EF4-FFF2-40B4-BE49-F238E27FC236}">
              <a16:creationId xmlns:a16="http://schemas.microsoft.com/office/drawing/2014/main" id="{446183CD-48D4-42B8-8D02-997BD874749D}"/>
            </a:ext>
          </a:extLst>
        </xdr:cNvPr>
        <xdr:cNvPicPr>
          <a:picLocks noChangeAspect="1"/>
        </xdr:cNvPicPr>
      </xdr:nvPicPr>
      <xdr:blipFill rotWithShape="1">
        <a:blip xmlns:r="http://schemas.openxmlformats.org/officeDocument/2006/relationships" r:embed="rId2"/>
        <a:srcRect t="5098"/>
        <a:stretch/>
      </xdr:blipFill>
      <xdr:spPr>
        <a:xfrm>
          <a:off x="1935480" y="9060180"/>
          <a:ext cx="5974598" cy="1524168"/>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xdr:col>
      <xdr:colOff>0</xdr:colOff>
      <xdr:row>146</xdr:row>
      <xdr:rowOff>217170</xdr:rowOff>
    </xdr:from>
    <xdr:to>
      <xdr:col>12</xdr:col>
      <xdr:colOff>60960</xdr:colOff>
      <xdr:row>162</xdr:row>
      <xdr:rowOff>121920</xdr:rowOff>
    </xdr:to>
    <xdr:graphicFrame macro="">
      <xdr:nvGraphicFramePr>
        <xdr:cNvPr id="2" name="Chart 1">
          <a:extLst>
            <a:ext uri="{FF2B5EF4-FFF2-40B4-BE49-F238E27FC236}">
              <a16:creationId xmlns:a16="http://schemas.microsoft.com/office/drawing/2014/main" id="{AE60B7E1-4473-4904-9046-EE869C108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167640</xdr:colOff>
      <xdr:row>174</xdr:row>
      <xdr:rowOff>7620</xdr:rowOff>
    </xdr:from>
    <xdr:to>
      <xdr:col>12</xdr:col>
      <xdr:colOff>533400</xdr:colOff>
      <xdr:row>187</xdr:row>
      <xdr:rowOff>99060</xdr:rowOff>
    </xdr:to>
    <xdr:graphicFrame macro="">
      <xdr:nvGraphicFramePr>
        <xdr:cNvPr id="3" name="Chart 2">
          <a:extLst>
            <a:ext uri="{FF2B5EF4-FFF2-40B4-BE49-F238E27FC236}">
              <a16:creationId xmlns:a16="http://schemas.microsoft.com/office/drawing/2014/main" id="{35DC0A38-2F3C-418F-BD73-0EC798E79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426720</xdr:colOff>
      <xdr:row>211</xdr:row>
      <xdr:rowOff>15240</xdr:rowOff>
    </xdr:from>
    <xdr:to>
      <xdr:col>8</xdr:col>
      <xdr:colOff>563880</xdr:colOff>
      <xdr:row>229</xdr:row>
      <xdr:rowOff>38100</xdr:rowOff>
    </xdr:to>
    <xdr:graphicFrame macro="">
      <xdr:nvGraphicFramePr>
        <xdr:cNvPr id="4" name="Chart 3">
          <a:extLst>
            <a:ext uri="{FF2B5EF4-FFF2-40B4-BE49-F238E27FC236}">
              <a16:creationId xmlns:a16="http://schemas.microsoft.com/office/drawing/2014/main" id="{4A163D1F-E634-45B2-819B-8FADBFBE3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83820</xdr:colOff>
      <xdr:row>241</xdr:row>
      <xdr:rowOff>11430</xdr:rowOff>
    </xdr:from>
    <xdr:to>
      <xdr:col>12</xdr:col>
      <xdr:colOff>182880</xdr:colOff>
      <xdr:row>256</xdr:row>
      <xdr:rowOff>22860</xdr:rowOff>
    </xdr:to>
    <xdr:graphicFrame macro="">
      <xdr:nvGraphicFramePr>
        <xdr:cNvPr id="5" name="Chart 4">
          <a:extLst>
            <a:ext uri="{FF2B5EF4-FFF2-40B4-BE49-F238E27FC236}">
              <a16:creationId xmlns:a16="http://schemas.microsoft.com/office/drawing/2014/main" id="{E5A8FBFD-2950-4A19-8F30-3472DFD3A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99060</xdr:colOff>
      <xdr:row>269</xdr:row>
      <xdr:rowOff>201930</xdr:rowOff>
    </xdr:from>
    <xdr:to>
      <xdr:col>17</xdr:col>
      <xdr:colOff>548640</xdr:colOff>
      <xdr:row>290</xdr:row>
      <xdr:rowOff>129540</xdr:rowOff>
    </xdr:to>
    <xdr:graphicFrame macro="">
      <xdr:nvGraphicFramePr>
        <xdr:cNvPr id="6" name="Chart 5">
          <a:extLst>
            <a:ext uri="{FF2B5EF4-FFF2-40B4-BE49-F238E27FC236}">
              <a16:creationId xmlns:a16="http://schemas.microsoft.com/office/drawing/2014/main" id="{97A5FD83-8CD2-47D6-90AE-4971C5830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342900</xdr:colOff>
      <xdr:row>299</xdr:row>
      <xdr:rowOff>148590</xdr:rowOff>
    </xdr:from>
    <xdr:to>
      <xdr:col>18</xdr:col>
      <xdr:colOff>403860</xdr:colOff>
      <xdr:row>333</xdr:row>
      <xdr:rowOff>129540</xdr:rowOff>
    </xdr:to>
    <xdr:graphicFrame macro="">
      <xdr:nvGraphicFramePr>
        <xdr:cNvPr id="7" name="Chart 6">
          <a:extLst>
            <a:ext uri="{FF2B5EF4-FFF2-40B4-BE49-F238E27FC236}">
              <a16:creationId xmlns:a16="http://schemas.microsoft.com/office/drawing/2014/main" id="{10EA6655-4921-440F-A1D2-1D1BD45F2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586740</xdr:colOff>
      <xdr:row>391</xdr:row>
      <xdr:rowOff>87630</xdr:rowOff>
    </xdr:from>
    <xdr:to>
      <xdr:col>16</xdr:col>
      <xdr:colOff>129540</xdr:colOff>
      <xdr:row>407</xdr:row>
      <xdr:rowOff>68580</xdr:rowOff>
    </xdr:to>
    <xdr:graphicFrame macro="">
      <xdr:nvGraphicFramePr>
        <xdr:cNvPr id="8" name="Chart 7">
          <a:extLst>
            <a:ext uri="{FF2B5EF4-FFF2-40B4-BE49-F238E27FC236}">
              <a16:creationId xmlns:a16="http://schemas.microsoft.com/office/drawing/2014/main" id="{4D4F6320-2539-44B2-8289-6010A6233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428</xdr:row>
      <xdr:rowOff>0</xdr:rowOff>
    </xdr:from>
    <xdr:to>
      <xdr:col>20</xdr:col>
      <xdr:colOff>579120</xdr:colOff>
      <xdr:row>441</xdr:row>
      <xdr:rowOff>140970</xdr:rowOff>
    </xdr:to>
    <xdr:graphicFrame macro="">
      <xdr:nvGraphicFramePr>
        <xdr:cNvPr id="9" name="Chart 8">
          <a:extLst>
            <a:ext uri="{FF2B5EF4-FFF2-40B4-BE49-F238E27FC236}">
              <a16:creationId xmlns:a16="http://schemas.microsoft.com/office/drawing/2014/main" id="{06A81AB6-BADE-45AA-B5F9-85043FCED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251460</xdr:colOff>
      <xdr:row>35157</xdr:row>
      <xdr:rowOff>68421</xdr:rowOff>
    </xdr:from>
    <xdr:to>
      <xdr:col>15</xdr:col>
      <xdr:colOff>251460</xdr:colOff>
      <xdr:row>35167</xdr:row>
      <xdr:rowOff>68421</xdr:rowOff>
    </xdr:to>
    <xdr:graphicFrame macro="">
      <xdr:nvGraphicFramePr>
        <xdr:cNvPr id="11" name="Chart 10">
          <a:extLst>
            <a:ext uri="{FF2B5EF4-FFF2-40B4-BE49-F238E27FC236}">
              <a16:creationId xmlns:a16="http://schemas.microsoft.com/office/drawing/2014/main" id="{60BBF86B-1755-4876-8F4E-199F9926C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388620</xdr:colOff>
      <xdr:row>35495</xdr:row>
      <xdr:rowOff>64770</xdr:rowOff>
    </xdr:from>
    <xdr:to>
      <xdr:col>17</xdr:col>
      <xdr:colOff>388620</xdr:colOff>
      <xdr:row>35505</xdr:row>
      <xdr:rowOff>64770</xdr:rowOff>
    </xdr:to>
    <xdr:graphicFrame macro="">
      <xdr:nvGraphicFramePr>
        <xdr:cNvPr id="12" name="Chart 11">
          <a:extLst>
            <a:ext uri="{FF2B5EF4-FFF2-40B4-BE49-F238E27FC236}">
              <a16:creationId xmlns:a16="http://schemas.microsoft.com/office/drawing/2014/main" id="{9451A565-79C8-48AB-B9CA-536B2886C4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0</xdr:colOff>
      <xdr:row>354</xdr:row>
      <xdr:rowOff>0</xdr:rowOff>
    </xdr:from>
    <xdr:to>
      <xdr:col>21</xdr:col>
      <xdr:colOff>464820</xdr:colOff>
      <xdr:row>372</xdr:row>
      <xdr:rowOff>91440</xdr:rowOff>
    </xdr:to>
    <xdr:graphicFrame macro="">
      <xdr:nvGraphicFramePr>
        <xdr:cNvPr id="14" name="Chart 13">
          <a:extLst>
            <a:ext uri="{FF2B5EF4-FFF2-40B4-BE49-F238E27FC236}">
              <a16:creationId xmlns:a16="http://schemas.microsoft.com/office/drawing/2014/main" id="{A298CE9B-21C0-4AC4-B501-F59B7EAC7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446315</xdr:colOff>
      <xdr:row>147</xdr:row>
      <xdr:rowOff>118111</xdr:rowOff>
    </xdr:from>
    <xdr:to>
      <xdr:col>21</xdr:col>
      <xdr:colOff>168729</xdr:colOff>
      <xdr:row>164</xdr:row>
      <xdr:rowOff>137160</xdr:rowOff>
    </xdr:to>
    <xdr:graphicFrame macro="">
      <xdr:nvGraphicFramePr>
        <xdr:cNvPr id="3" name="Chart 2">
          <a:extLst>
            <a:ext uri="{FF2B5EF4-FFF2-40B4-BE49-F238E27FC236}">
              <a16:creationId xmlns:a16="http://schemas.microsoft.com/office/drawing/2014/main" id="{CDF99562-CAD8-40E9-A5D8-D4EC749A8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MEASURE%20OF%20SKEWNESS%20KURTOSIS%20-D"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ORE%20STATISTICS%20-%2013"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MORE%20STATISTICS%20-%201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SURE OF SKEWNESS KURTOSIS -D"/>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RE STATISTICS - 13"/>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RE STATISTICS - 14"/>
    </sheetNames>
    <sheetDataSet>
      <sheetData sheetId="0"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YATRI" refreshedDate="45301.518847569445" backgroundQuery="1" createdVersion="7" refreshedVersion="7" minRefreshableVersion="3" recordCount="0" supportSubquery="1" supportAdvancedDrill="1" xr:uid="{E4B37EC9-1CF1-4EB8-9101-77448707F21B}">
  <cacheSource type="external" connectionId="2"/>
  <cacheFields count="2">
    <cacheField name="[Range].[Data Value].[Data Value]" caption="Data Value" numFmtId="0" level="1">
      <sharedItems containsSemiMixedTypes="0" containsString="0" containsNumber="1" containsInteger="1" minValue="118" maxValue="148" count="24">
        <n v="118"/>
        <n v="119"/>
        <n v="120"/>
        <n v="122"/>
        <n v="123"/>
        <n v="124"/>
        <n v="125"/>
        <n v="126"/>
        <n v="127"/>
        <n v="128"/>
        <n v="129"/>
        <n v="130"/>
        <n v="131"/>
        <n v="132"/>
        <n v="133"/>
        <n v="134"/>
        <n v="135"/>
        <n v="136"/>
        <n v="137"/>
        <n v="138"/>
        <n v="140"/>
        <n v="141"/>
        <n v="145"/>
        <n v="148"/>
      </sharedItems>
      <extLst>
        <ext xmlns:x15="http://schemas.microsoft.com/office/spreadsheetml/2010/11/main" uri="{4F2E5C28-24EA-4eb8-9CBF-B6C8F9C3D259}">
          <x15:cachedUniqueNames>
            <x15:cachedUniqueName index="0" name="[Range].[Data Value].&amp;[118]"/>
            <x15:cachedUniqueName index="1" name="[Range].[Data Value].&amp;[119]"/>
            <x15:cachedUniqueName index="2" name="[Range].[Data Value].&amp;[120]"/>
            <x15:cachedUniqueName index="3" name="[Range].[Data Value].&amp;[122]"/>
            <x15:cachedUniqueName index="4" name="[Range].[Data Value].&amp;[123]"/>
            <x15:cachedUniqueName index="5" name="[Range].[Data Value].&amp;[124]"/>
            <x15:cachedUniqueName index="6" name="[Range].[Data Value].&amp;[125]"/>
            <x15:cachedUniqueName index="7" name="[Range].[Data Value].&amp;[126]"/>
            <x15:cachedUniqueName index="8" name="[Range].[Data Value].&amp;[127]"/>
            <x15:cachedUniqueName index="9" name="[Range].[Data Value].&amp;[128]"/>
            <x15:cachedUniqueName index="10" name="[Range].[Data Value].&amp;[129]"/>
            <x15:cachedUniqueName index="11" name="[Range].[Data Value].&amp;[130]"/>
            <x15:cachedUniqueName index="12" name="[Range].[Data Value].&amp;[131]"/>
            <x15:cachedUniqueName index="13" name="[Range].[Data Value].&amp;[132]"/>
            <x15:cachedUniqueName index="14" name="[Range].[Data Value].&amp;[133]"/>
            <x15:cachedUniqueName index="15" name="[Range].[Data Value].&amp;[134]"/>
            <x15:cachedUniqueName index="16" name="[Range].[Data Value].&amp;[135]"/>
            <x15:cachedUniqueName index="17" name="[Range].[Data Value].&amp;[136]"/>
            <x15:cachedUniqueName index="18" name="[Range].[Data Value].&amp;[137]"/>
            <x15:cachedUniqueName index="19" name="[Range].[Data Value].&amp;[138]"/>
            <x15:cachedUniqueName index="20" name="[Range].[Data Value].&amp;[140]"/>
            <x15:cachedUniqueName index="21" name="[Range].[Data Value].&amp;[141]"/>
            <x15:cachedUniqueName index="22" name="[Range].[Data Value].&amp;[145]"/>
            <x15:cachedUniqueName index="23" name="[Range].[Data Value].&amp;[148]"/>
          </x15:cachedUniqueNames>
        </ext>
      </extLst>
    </cacheField>
    <cacheField name="[Measures].[Sum of Frequency]" caption="Sum of Frequency" numFmtId="0" hierarchy="33" level="32767"/>
  </cacheFields>
  <cacheHierarchies count="47">
    <cacheHierarchy uniqueName="[Range].[Data Value]" caption="Data Value" attribute="1" defaultMemberUniqueName="[Range].[Data Value].[All]" allUniqueName="[Range].[Data Value].[All]" dimensionUniqueName="[Range]" displayFolder="" count="2" memberValueDatatype="20" unbalanced="0">
      <fieldsUsage count="2">
        <fieldUsage x="-1"/>
        <fieldUsage x="0"/>
      </fieldsUsage>
    </cacheHierarchy>
    <cacheHierarchy uniqueName="[Range].[Frequency]" caption="Frequency" attribute="1" defaultMemberUniqueName="[Range].[Frequency].[All]" allUniqueName="[Range].[Frequency].[All]" dimensionUniqueName="[Range]" displayFolder="" count="0" memberValueDatatype="20" unbalanced="0"/>
    <cacheHierarchy uniqueName="[Range 1].[HOUSE PRICE]" caption="HOUSE PRICE" attribute="1" defaultMemberUniqueName="[Range 1].[HOUSE PRICE].[All]" allUniqueName="[Range 1].[HOUSE PRICE].[All]" dimensionUniqueName="[Range 1]" displayFolder="" count="0" memberValueDatatype="20" unbalanced="0"/>
    <cacheHierarchy uniqueName="[Range 1].[COUNT]" caption="COUNT" attribute="1" defaultMemberUniqueName="[Range 1].[COUNT].[All]" allUniqueName="[Range 1].[COUNT].[All]" dimensionUniqueName="[Range 1]" displayFolder="" count="0" memberValueDatatype="20" unbalanced="0"/>
    <cacheHierarchy uniqueName="[Range 2].[REGION]" caption="REGION" attribute="1" defaultMemberUniqueName="[Range 2].[REGION].[All]" allUniqueName="[Range 2].[REGION].[All]" dimensionUniqueName="[Range 2]" displayFolder="" count="0" memberValueDatatype="130" unbalanced="0"/>
    <cacheHierarchy uniqueName="[Range 2].[P1]" caption="P1" attribute="1" defaultMemberUniqueName="[Range 2].[P1].[All]" allUniqueName="[Range 2].[P1].[All]" dimensionUniqueName="[Range 2]" displayFolder="" count="0" memberValueDatatype="20" unbalanced="0"/>
    <cacheHierarchy uniqueName="[Range 2].[P2]" caption="P2" attribute="1" defaultMemberUniqueName="[Range 2].[P2].[All]" allUniqueName="[Range 2].[P2].[All]" dimensionUniqueName="[Range 2]" displayFolder="" count="0" memberValueDatatype="20" unbalanced="0"/>
    <cacheHierarchy uniqueName="[Range 2].[P3]" caption="P3" attribute="1" defaultMemberUniqueName="[Range 2].[P3].[All]" allUniqueName="[Range 2].[P3].[All]" dimensionUniqueName="[Range 2]" displayFolder="" count="0" memberValueDatatype="20" unbalanced="0"/>
    <cacheHierarchy uniqueName="[Range 2].[P4]" caption="P4" attribute="1" defaultMemberUniqueName="[Range 2].[P4].[All]" allUniqueName="[Range 2].[P4].[All]" dimensionUniqueName="[Range 2]" displayFolder="" count="0" memberValueDatatype="20" unbalanced="0"/>
    <cacheHierarchy uniqueName="[Range 2].[P5]" caption="P5" attribute="1" defaultMemberUniqueName="[Range 2].[P5].[All]" allUniqueName="[Range 2].[P5].[All]" dimensionUniqueName="[Range 2]" displayFolder="" count="0" memberValueDatatype="20" unbalanced="0"/>
    <cacheHierarchy uniqueName="[Range 2].[P6]" caption="P6" attribute="1" defaultMemberUniqueName="[Range 2].[P6].[All]" allUniqueName="[Range 2].[P6].[All]" dimensionUniqueName="[Range 2]" displayFolder="" count="0" memberValueDatatype="20" unbalanced="0"/>
    <cacheHierarchy uniqueName="[Range 2].[P7]" caption="P7" attribute="1" defaultMemberUniqueName="[Range 2].[P7].[All]" allUniqueName="[Range 2].[P7].[All]" dimensionUniqueName="[Range 2]" displayFolder="" count="0" memberValueDatatype="20" unbalanced="0"/>
    <cacheHierarchy uniqueName="[Range 2].[P8]" caption="P8" attribute="1" defaultMemberUniqueName="[Range 2].[P8].[All]" allUniqueName="[Range 2].[P8].[All]" dimensionUniqueName="[Range 2]" displayFolder="" count="0" memberValueDatatype="20" unbalanced="0"/>
    <cacheHierarchy uniqueName="[Range 2].[P9]" caption="P9" attribute="1" defaultMemberUniqueName="[Range 2].[P9].[All]" allUniqueName="[Range 2].[P9].[All]" dimensionUniqueName="[Range 2]" displayFolder="" count="0" memberValueDatatype="20" unbalanced="0"/>
    <cacheHierarchy uniqueName="[Range 2].[P10]" caption="P10" attribute="1" defaultMemberUniqueName="[Range 2].[P10].[All]" allUniqueName="[Range 2].[P10].[All]" dimensionUniqueName="[Range 2]" displayFolder="" count="0" memberValueDatatype="20" unbalanced="0"/>
    <cacheHierarchy uniqueName="[Range 3].[HOUSE PRICE]" caption="HOUSE PRICE" attribute="1" defaultMemberUniqueName="[Range 3].[HOUSE PRICE].[All]" allUniqueName="[Range 3].[HOUSE PRICE].[All]" dimensionUniqueName="[Range 3]" displayFolder="" count="0" memberValueDatatype="20" unbalanced="0"/>
    <cacheHierarchy uniqueName="[Range 3].[COUNT]" caption="COUNT" attribute="1" defaultMemberUniqueName="[Range 3].[COUNT].[All]" allUniqueName="[Range 3].[COUNT].[All]" dimensionUniqueName="[Range 3]" displayFolder="" count="0" memberValueDatatype="20" unbalanced="0"/>
    <cacheHierarchy uniqueName="[Range 4].[40]" caption="40" attribute="1" defaultMemberUniqueName="[Range 4].[40].[All]" allUniqueName="[Range 4].[40].[All]" dimensionUniqueName="[Range 4]" displayFolder="" count="0" memberValueDatatype="20" unbalanced="0"/>
    <cacheHierarchy uniqueName="[Range 4].[45]" caption="45" attribute="1" defaultMemberUniqueName="[Range 4].[45].[All]" allUniqueName="[Range 4].[45].[All]" dimensionUniqueName="[Range 4]" displayFolder="" count="0" memberValueDatatype="20" unbalanced="0"/>
    <cacheHierarchy uniqueName="[Range 4].[50]" caption="50" attribute="1" defaultMemberUniqueName="[Range 4].[50].[All]" allUniqueName="[Range 4].[50].[All]" dimensionUniqueName="[Range 4]" displayFolder="" count="0" memberValueDatatype="20" unbalanced="0"/>
    <cacheHierarchy uniqueName="[Range 4].[55]" caption="55" attribute="1" defaultMemberUniqueName="[Range 4].[55].[All]" allUniqueName="[Range 4].[55].[All]" dimensionUniqueName="[Range 4]" displayFolder="" count="0" memberValueDatatype="20" unbalanced="0"/>
    <cacheHierarchy uniqueName="[Range 4].[60]" caption="60" attribute="1" defaultMemberUniqueName="[Range 4].[60].[All]" allUniqueName="[Range 4].[60].[All]" dimensionUniqueName="[Range 4]" displayFolder="" count="0" memberValueDatatype="20" unbalanced="0"/>
    <cacheHierarchy uniqueName="[Range 4].[62]" caption="62" attribute="1" defaultMemberUniqueName="[Range 4].[62].[All]" allUniqueName="[Range 4].[62].[All]" dimensionUniqueName="[Range 4]" displayFolder="" count="0" memberValueDatatype="20" unbalanced="0"/>
    <cacheHierarchy uniqueName="[Range 4].[65]" caption="65" attribute="1" defaultMemberUniqueName="[Range 4].[65].[All]" allUniqueName="[Range 4].[65].[All]" dimensionUniqueName="[Range 4]" displayFolder="" count="0" memberValueDatatype="20" unbalanced="0"/>
    <cacheHierarchy uniqueName="[Range 4].[68]" caption="68" attribute="1" defaultMemberUniqueName="[Range 4].[68].[All]" allUniqueName="[Range 4].[68].[All]" dimensionUniqueName="[Range 4]" displayFolder="" count="0" memberValueDatatype="20" unbalanced="0"/>
    <cacheHierarchy uniqueName="[Range 4].[70]" caption="70" attribute="1" defaultMemberUniqueName="[Range 4].[70].[All]" allUniqueName="[Range 4].[70].[All]" dimensionUniqueName="[Range 4]" displayFolder="" count="0" memberValueDatatype="20" unbalanced="0"/>
    <cacheHierarchy uniqueName="[Range 4].[72]" caption="72" attribute="1" defaultMemberUniqueName="[Range 4].[72].[All]" allUniqueName="[Range 4].[72].[All]" dimensionUniqueName="[Range 4]" displayFolder="" count="0" memberValueDatatype="20" unbalanced="0"/>
    <cacheHierarchy uniqueName="[Measures].[__XL_Count Range]" caption="__XL_Count Range" measure="1" displayFolder="" measureGroup="Range" count="0" hidden="1"/>
    <cacheHierarchy uniqueName="[Measures].[__XL_Count Range 2]" caption="__XL_Count Range 2" measure="1" displayFolder="" measureGroup="Range 2" count="0" hidden="1"/>
    <cacheHierarchy uniqueName="[Measures].[__XL_Count Range 1]" caption="__XL_Count Range 1" measure="1" displayFolder="" measureGroup="Range 1"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Sum of Frequency]" caption="Sum of Frequency"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P1]" caption="Sum of P1" measure="1" displayFolder="" measureGroup="Range 2" count="0" hidden="1">
      <extLst>
        <ext xmlns:x15="http://schemas.microsoft.com/office/spreadsheetml/2010/11/main" uri="{B97F6D7D-B522-45F9-BDA1-12C45D357490}">
          <x15:cacheHierarchy aggregatedColumn="5"/>
        </ext>
      </extLst>
    </cacheHierarchy>
    <cacheHierarchy uniqueName="[Measures].[Sum of P2]" caption="Sum of P2" measure="1" displayFolder="" measureGroup="Range 2" count="0" hidden="1">
      <extLst>
        <ext xmlns:x15="http://schemas.microsoft.com/office/spreadsheetml/2010/11/main" uri="{B97F6D7D-B522-45F9-BDA1-12C45D357490}">
          <x15:cacheHierarchy aggregatedColumn="6"/>
        </ext>
      </extLst>
    </cacheHierarchy>
    <cacheHierarchy uniqueName="[Measures].[Sum of P3]" caption="Sum of P3" measure="1" displayFolder="" measureGroup="Range 2" count="0" hidden="1">
      <extLst>
        <ext xmlns:x15="http://schemas.microsoft.com/office/spreadsheetml/2010/11/main" uri="{B97F6D7D-B522-45F9-BDA1-12C45D357490}">
          <x15:cacheHierarchy aggregatedColumn="7"/>
        </ext>
      </extLst>
    </cacheHierarchy>
    <cacheHierarchy uniqueName="[Measures].[Sum of P4]" caption="Sum of P4" measure="1" displayFolder="" measureGroup="Range 2" count="0" hidden="1">
      <extLst>
        <ext xmlns:x15="http://schemas.microsoft.com/office/spreadsheetml/2010/11/main" uri="{B97F6D7D-B522-45F9-BDA1-12C45D357490}">
          <x15:cacheHierarchy aggregatedColumn="8"/>
        </ext>
      </extLst>
    </cacheHierarchy>
    <cacheHierarchy uniqueName="[Measures].[Sum of P10]" caption="Sum of P10" measure="1" displayFolder="" measureGroup="Range 2" count="0" hidden="1">
      <extLst>
        <ext xmlns:x15="http://schemas.microsoft.com/office/spreadsheetml/2010/11/main" uri="{B97F6D7D-B522-45F9-BDA1-12C45D357490}">
          <x15:cacheHierarchy aggregatedColumn="14"/>
        </ext>
      </extLst>
    </cacheHierarchy>
    <cacheHierarchy uniqueName="[Measures].[Sum of P9]" caption="Sum of P9" measure="1" displayFolder="" measureGroup="Range 2" count="0" hidden="1">
      <extLst>
        <ext xmlns:x15="http://schemas.microsoft.com/office/spreadsheetml/2010/11/main" uri="{B97F6D7D-B522-45F9-BDA1-12C45D357490}">
          <x15:cacheHierarchy aggregatedColumn="13"/>
        </ext>
      </extLst>
    </cacheHierarchy>
    <cacheHierarchy uniqueName="[Measures].[Sum of P8]" caption="Sum of P8" measure="1" displayFolder="" measureGroup="Range 2" count="0" hidden="1">
      <extLst>
        <ext xmlns:x15="http://schemas.microsoft.com/office/spreadsheetml/2010/11/main" uri="{B97F6D7D-B522-45F9-BDA1-12C45D357490}">
          <x15:cacheHierarchy aggregatedColumn="12"/>
        </ext>
      </extLst>
    </cacheHierarchy>
    <cacheHierarchy uniqueName="[Measures].[Sum of P7]" caption="Sum of P7" measure="1" displayFolder="" measureGroup="Range 2" count="0" hidden="1">
      <extLst>
        <ext xmlns:x15="http://schemas.microsoft.com/office/spreadsheetml/2010/11/main" uri="{B97F6D7D-B522-45F9-BDA1-12C45D357490}">
          <x15:cacheHierarchy aggregatedColumn="11"/>
        </ext>
      </extLst>
    </cacheHierarchy>
    <cacheHierarchy uniqueName="[Measures].[Sum of P6]" caption="Sum of P6" measure="1" displayFolder="" measureGroup="Range 2" count="0" hidden="1">
      <extLst>
        <ext xmlns:x15="http://schemas.microsoft.com/office/spreadsheetml/2010/11/main" uri="{B97F6D7D-B522-45F9-BDA1-12C45D357490}">
          <x15:cacheHierarchy aggregatedColumn="10"/>
        </ext>
      </extLst>
    </cacheHierarchy>
    <cacheHierarchy uniqueName="[Measures].[Sum of P5]" caption="Sum of P5" measure="1" displayFolder="" measureGroup="Range 2" count="0" hidden="1">
      <extLst>
        <ext xmlns:x15="http://schemas.microsoft.com/office/spreadsheetml/2010/11/main" uri="{B97F6D7D-B522-45F9-BDA1-12C45D357490}">
          <x15:cacheHierarchy aggregatedColumn="9"/>
        </ext>
      </extLst>
    </cacheHierarchy>
    <cacheHierarchy uniqueName="[Measures].[Sum of COUNT]" caption="Sum of COUNT" measure="1" displayFolder="" measureGroup="Range 1" count="0" hidden="1">
      <extLst>
        <ext xmlns:x15="http://schemas.microsoft.com/office/spreadsheetml/2010/11/main" uri="{B97F6D7D-B522-45F9-BDA1-12C45D357490}">
          <x15:cacheHierarchy aggregatedColumn="3"/>
        </ext>
      </extLst>
    </cacheHierarchy>
    <cacheHierarchy uniqueName="[Measures].[Sum of COUNT 2]" caption="Sum of COUNT 2" measure="1" displayFolder="" measureGroup="Range 3" count="0" hidden="1">
      <extLst>
        <ext xmlns:x15="http://schemas.microsoft.com/office/spreadsheetml/2010/11/main" uri="{B97F6D7D-B522-45F9-BDA1-12C45D357490}">
          <x15:cacheHierarchy aggregatedColumn="16"/>
        </ext>
      </extLst>
    </cacheHierarchy>
    <cacheHierarchy uniqueName="[Measures].[Sum of HOUSE PRICE]" caption="Sum of HOUSE PRICE" measure="1" displayFolder="" measureGroup="Range 3" count="0" hidden="1">
      <extLst>
        <ext xmlns:x15="http://schemas.microsoft.com/office/spreadsheetml/2010/11/main" uri="{B97F6D7D-B522-45F9-BDA1-12C45D357490}">
          <x15:cacheHierarchy aggregatedColumn="15"/>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YATRI" refreshedDate="45301.534538657404" backgroundQuery="1" createdVersion="7" refreshedVersion="7" minRefreshableVersion="3" recordCount="0" supportSubquery="1" supportAdvancedDrill="1" xr:uid="{4E2F18A4-2BF9-437F-96D0-8CD9D3693778}">
  <cacheSource type="external" connectionId="2"/>
  <cacheFields count="11">
    <cacheField name="[Measures].[Sum of P1]" caption="Sum of P1" numFmtId="0" hierarchy="34" level="32767"/>
    <cacheField name="[Measures].[Sum of P2]" caption="Sum of P2" numFmtId="0" hierarchy="35" level="32767"/>
    <cacheField name="[Measures].[Sum of P3]" caption="Sum of P3" numFmtId="0" hierarchy="36" level="32767"/>
    <cacheField name="[Measures].[Sum of P4]" caption="Sum of P4" numFmtId="0" hierarchy="37" level="32767"/>
    <cacheField name="[Measures].[Sum of P10]" caption="Sum of P10" numFmtId="0" hierarchy="38" level="32767"/>
    <cacheField name="[Measures].[Sum of P9]" caption="Sum of P9" numFmtId="0" hierarchy="39" level="32767"/>
    <cacheField name="[Measures].[Sum of P8]" caption="Sum of P8" numFmtId="0" hierarchy="40" level="32767"/>
    <cacheField name="[Measures].[Sum of P7]" caption="Sum of P7" numFmtId="0" hierarchy="41" level="32767"/>
    <cacheField name="[Measures].[Sum of P6]" caption="Sum of P6" numFmtId="0" hierarchy="42" level="32767"/>
    <cacheField name="[Measures].[Sum of P5]" caption="Sum of P5" numFmtId="0" hierarchy="43" level="32767"/>
    <cacheField name="[Range 2].[REGION].[REGION]" caption="REGION" numFmtId="0" hierarchy="4" level="1">
      <sharedItems count="3">
        <s v="REGION 1"/>
        <s v="REGION 2"/>
        <s v="REGION 3"/>
      </sharedItems>
    </cacheField>
  </cacheFields>
  <cacheHierarchies count="47">
    <cacheHierarchy uniqueName="[Range].[Data Value]" caption="Data Value" attribute="1" defaultMemberUniqueName="[Range].[Data Value].[All]" allUniqueName="[Range].[Data Value].[All]" dimensionUniqueName="[Range]" displayFolder="" count="0" memberValueDatatype="20" unbalanced="0"/>
    <cacheHierarchy uniqueName="[Range].[Frequency]" caption="Frequency" attribute="1" defaultMemberUniqueName="[Range].[Frequency].[All]" allUniqueName="[Range].[Frequency].[All]" dimensionUniqueName="[Range]" displayFolder="" count="0" memberValueDatatype="20" unbalanced="0"/>
    <cacheHierarchy uniqueName="[Range 1].[HOUSE PRICE]" caption="HOUSE PRICE" attribute="1" defaultMemberUniqueName="[Range 1].[HOUSE PRICE].[All]" allUniqueName="[Range 1].[HOUSE PRICE].[All]" dimensionUniqueName="[Range 1]" displayFolder="" count="0" memberValueDatatype="20" unbalanced="0"/>
    <cacheHierarchy uniqueName="[Range 1].[COUNT]" caption="COUNT" attribute="1" defaultMemberUniqueName="[Range 1].[COUNT].[All]" allUniqueName="[Range 1].[COUNT].[All]" dimensionUniqueName="[Range 1]" displayFolder="" count="0" memberValueDatatype="20" unbalanced="0"/>
    <cacheHierarchy uniqueName="[Range 2].[REGION]" caption="REGION" attribute="1" defaultMemberUniqueName="[Range 2].[REGION].[All]" allUniqueName="[Range 2].[REGION].[All]" dimensionUniqueName="[Range 2]" displayFolder="" count="2" memberValueDatatype="130" unbalanced="0">
      <fieldsUsage count="2">
        <fieldUsage x="-1"/>
        <fieldUsage x="10"/>
      </fieldsUsage>
    </cacheHierarchy>
    <cacheHierarchy uniqueName="[Range 2].[P1]" caption="P1" attribute="1" defaultMemberUniqueName="[Range 2].[P1].[All]" allUniqueName="[Range 2].[P1].[All]" dimensionUniqueName="[Range 2]" displayFolder="" count="0" memberValueDatatype="20" unbalanced="0"/>
    <cacheHierarchy uniqueName="[Range 2].[P2]" caption="P2" attribute="1" defaultMemberUniqueName="[Range 2].[P2].[All]" allUniqueName="[Range 2].[P2].[All]" dimensionUniqueName="[Range 2]" displayFolder="" count="0" memberValueDatatype="20" unbalanced="0"/>
    <cacheHierarchy uniqueName="[Range 2].[P3]" caption="P3" attribute="1" defaultMemberUniqueName="[Range 2].[P3].[All]" allUniqueName="[Range 2].[P3].[All]" dimensionUniqueName="[Range 2]" displayFolder="" count="0" memberValueDatatype="20" unbalanced="0"/>
    <cacheHierarchy uniqueName="[Range 2].[P4]" caption="P4" attribute="1" defaultMemberUniqueName="[Range 2].[P4].[All]" allUniqueName="[Range 2].[P4].[All]" dimensionUniqueName="[Range 2]" displayFolder="" count="0" memberValueDatatype="20" unbalanced="0"/>
    <cacheHierarchy uniqueName="[Range 2].[P5]" caption="P5" attribute="1" defaultMemberUniqueName="[Range 2].[P5].[All]" allUniqueName="[Range 2].[P5].[All]" dimensionUniqueName="[Range 2]" displayFolder="" count="0" memberValueDatatype="20" unbalanced="0"/>
    <cacheHierarchy uniqueName="[Range 2].[P6]" caption="P6" attribute="1" defaultMemberUniqueName="[Range 2].[P6].[All]" allUniqueName="[Range 2].[P6].[All]" dimensionUniqueName="[Range 2]" displayFolder="" count="0" memberValueDatatype="20" unbalanced="0"/>
    <cacheHierarchy uniqueName="[Range 2].[P7]" caption="P7" attribute="1" defaultMemberUniqueName="[Range 2].[P7].[All]" allUniqueName="[Range 2].[P7].[All]" dimensionUniqueName="[Range 2]" displayFolder="" count="0" memberValueDatatype="20" unbalanced="0"/>
    <cacheHierarchy uniqueName="[Range 2].[P8]" caption="P8" attribute="1" defaultMemberUniqueName="[Range 2].[P8].[All]" allUniqueName="[Range 2].[P8].[All]" dimensionUniqueName="[Range 2]" displayFolder="" count="0" memberValueDatatype="20" unbalanced="0"/>
    <cacheHierarchy uniqueName="[Range 2].[P9]" caption="P9" attribute="1" defaultMemberUniqueName="[Range 2].[P9].[All]" allUniqueName="[Range 2].[P9].[All]" dimensionUniqueName="[Range 2]" displayFolder="" count="0" memberValueDatatype="20" unbalanced="0"/>
    <cacheHierarchy uniqueName="[Range 2].[P10]" caption="P10" attribute="1" defaultMemberUniqueName="[Range 2].[P10].[All]" allUniqueName="[Range 2].[P10].[All]" dimensionUniqueName="[Range 2]" displayFolder="" count="0" memberValueDatatype="20" unbalanced="0"/>
    <cacheHierarchy uniqueName="[Range 3].[HOUSE PRICE]" caption="HOUSE PRICE" attribute="1" defaultMemberUniqueName="[Range 3].[HOUSE PRICE].[All]" allUniqueName="[Range 3].[HOUSE PRICE].[All]" dimensionUniqueName="[Range 3]" displayFolder="" count="0" memberValueDatatype="20" unbalanced="0"/>
    <cacheHierarchy uniqueName="[Range 3].[COUNT]" caption="COUNT" attribute="1" defaultMemberUniqueName="[Range 3].[COUNT].[All]" allUniqueName="[Range 3].[COUNT].[All]" dimensionUniqueName="[Range 3]" displayFolder="" count="0" memberValueDatatype="20" unbalanced="0"/>
    <cacheHierarchy uniqueName="[Range 4].[40]" caption="40" attribute="1" defaultMemberUniqueName="[Range 4].[40].[All]" allUniqueName="[Range 4].[40].[All]" dimensionUniqueName="[Range 4]" displayFolder="" count="0" memberValueDatatype="20" unbalanced="0"/>
    <cacheHierarchy uniqueName="[Range 4].[45]" caption="45" attribute="1" defaultMemberUniqueName="[Range 4].[45].[All]" allUniqueName="[Range 4].[45].[All]" dimensionUniqueName="[Range 4]" displayFolder="" count="0" memberValueDatatype="20" unbalanced="0"/>
    <cacheHierarchy uniqueName="[Range 4].[50]" caption="50" attribute="1" defaultMemberUniqueName="[Range 4].[50].[All]" allUniqueName="[Range 4].[50].[All]" dimensionUniqueName="[Range 4]" displayFolder="" count="0" memberValueDatatype="20" unbalanced="0"/>
    <cacheHierarchy uniqueName="[Range 4].[55]" caption="55" attribute="1" defaultMemberUniqueName="[Range 4].[55].[All]" allUniqueName="[Range 4].[55].[All]" dimensionUniqueName="[Range 4]" displayFolder="" count="0" memberValueDatatype="20" unbalanced="0"/>
    <cacheHierarchy uniqueName="[Range 4].[60]" caption="60" attribute="1" defaultMemberUniqueName="[Range 4].[60].[All]" allUniqueName="[Range 4].[60].[All]" dimensionUniqueName="[Range 4]" displayFolder="" count="0" memberValueDatatype="20" unbalanced="0"/>
    <cacheHierarchy uniqueName="[Range 4].[62]" caption="62" attribute="1" defaultMemberUniqueName="[Range 4].[62].[All]" allUniqueName="[Range 4].[62].[All]" dimensionUniqueName="[Range 4]" displayFolder="" count="0" memberValueDatatype="20" unbalanced="0"/>
    <cacheHierarchy uniqueName="[Range 4].[65]" caption="65" attribute="1" defaultMemberUniqueName="[Range 4].[65].[All]" allUniqueName="[Range 4].[65].[All]" dimensionUniqueName="[Range 4]" displayFolder="" count="0" memberValueDatatype="20" unbalanced="0"/>
    <cacheHierarchy uniqueName="[Range 4].[68]" caption="68" attribute="1" defaultMemberUniqueName="[Range 4].[68].[All]" allUniqueName="[Range 4].[68].[All]" dimensionUniqueName="[Range 4]" displayFolder="" count="0" memberValueDatatype="20" unbalanced="0"/>
    <cacheHierarchy uniqueName="[Range 4].[70]" caption="70" attribute="1" defaultMemberUniqueName="[Range 4].[70].[All]" allUniqueName="[Range 4].[70].[All]" dimensionUniqueName="[Range 4]" displayFolder="" count="0" memberValueDatatype="20" unbalanced="0"/>
    <cacheHierarchy uniqueName="[Range 4].[72]" caption="72" attribute="1" defaultMemberUniqueName="[Range 4].[72].[All]" allUniqueName="[Range 4].[72].[All]" dimensionUniqueName="[Range 4]" displayFolder="" count="0" memberValueDatatype="20" unbalanced="0"/>
    <cacheHierarchy uniqueName="[Measures].[__XL_Count Range]" caption="__XL_Count Range" measure="1" displayFolder="" measureGroup="Range" count="0" hidden="1"/>
    <cacheHierarchy uniqueName="[Measures].[__XL_Count Range 2]" caption="__XL_Count Range 2" measure="1" displayFolder="" measureGroup="Range 2" count="0" hidden="1"/>
    <cacheHierarchy uniqueName="[Measures].[__XL_Count Range 1]" caption="__XL_Count Range 1" measure="1" displayFolder="" measureGroup="Range 1"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Sum of Frequency]" caption="Sum of Frequency" measure="1" displayFolder="" measureGroup="Range" count="0" hidden="1">
      <extLst>
        <ext xmlns:x15="http://schemas.microsoft.com/office/spreadsheetml/2010/11/main" uri="{B97F6D7D-B522-45F9-BDA1-12C45D357490}">
          <x15:cacheHierarchy aggregatedColumn="1"/>
        </ext>
      </extLst>
    </cacheHierarchy>
    <cacheHierarchy uniqueName="[Measures].[Sum of P1]" caption="Sum of P1" measure="1" displayFolder="" measureGroup="Range 2"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2]" caption="Sum of P2" measure="1" displayFolder="" measureGroup="Range 2"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P3]" caption="Sum of P3" measure="1" displayFolder="" measureGroup="Range 2"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P4]" caption="Sum of P4" measure="1" displayFolder="" measureGroup="Range 2"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P10]" caption="Sum of P10" measure="1" displayFolder="" measureGroup="Range 2" count="0" oneField="1" hidden="1">
      <fieldsUsage count="1">
        <fieldUsage x="4"/>
      </fieldsUsage>
      <extLst>
        <ext xmlns:x15="http://schemas.microsoft.com/office/spreadsheetml/2010/11/main" uri="{B97F6D7D-B522-45F9-BDA1-12C45D357490}">
          <x15:cacheHierarchy aggregatedColumn="14"/>
        </ext>
      </extLst>
    </cacheHierarchy>
    <cacheHierarchy uniqueName="[Measures].[Sum of P9]" caption="Sum of P9" measure="1" displayFolder="" measureGroup="Range 2" count="0" oneField="1" hidden="1">
      <fieldsUsage count="1">
        <fieldUsage x="5"/>
      </fieldsUsage>
      <extLst>
        <ext xmlns:x15="http://schemas.microsoft.com/office/spreadsheetml/2010/11/main" uri="{B97F6D7D-B522-45F9-BDA1-12C45D357490}">
          <x15:cacheHierarchy aggregatedColumn="13"/>
        </ext>
      </extLst>
    </cacheHierarchy>
    <cacheHierarchy uniqueName="[Measures].[Sum of P8]" caption="Sum of P8" measure="1" displayFolder="" measureGroup="Range 2" count="0" oneField="1" hidden="1">
      <fieldsUsage count="1">
        <fieldUsage x="6"/>
      </fieldsUsage>
      <extLst>
        <ext xmlns:x15="http://schemas.microsoft.com/office/spreadsheetml/2010/11/main" uri="{B97F6D7D-B522-45F9-BDA1-12C45D357490}">
          <x15:cacheHierarchy aggregatedColumn="12"/>
        </ext>
      </extLst>
    </cacheHierarchy>
    <cacheHierarchy uniqueName="[Measures].[Sum of P7]" caption="Sum of P7" measure="1" displayFolder="" measureGroup="Range 2" count="0" oneField="1" hidden="1">
      <fieldsUsage count="1">
        <fieldUsage x="7"/>
      </fieldsUsage>
      <extLst>
        <ext xmlns:x15="http://schemas.microsoft.com/office/spreadsheetml/2010/11/main" uri="{B97F6D7D-B522-45F9-BDA1-12C45D357490}">
          <x15:cacheHierarchy aggregatedColumn="11"/>
        </ext>
      </extLst>
    </cacheHierarchy>
    <cacheHierarchy uniqueName="[Measures].[Sum of P6]" caption="Sum of P6" measure="1" displayFolder="" measureGroup="Range 2" count="0" oneField="1" hidden="1">
      <fieldsUsage count="1">
        <fieldUsage x="8"/>
      </fieldsUsage>
      <extLst>
        <ext xmlns:x15="http://schemas.microsoft.com/office/spreadsheetml/2010/11/main" uri="{B97F6D7D-B522-45F9-BDA1-12C45D357490}">
          <x15:cacheHierarchy aggregatedColumn="10"/>
        </ext>
      </extLst>
    </cacheHierarchy>
    <cacheHierarchy uniqueName="[Measures].[Sum of P5]" caption="Sum of P5" measure="1" displayFolder="" measureGroup="Range 2" count="0" oneField="1" hidden="1">
      <fieldsUsage count="1">
        <fieldUsage x="9"/>
      </fieldsUsage>
      <extLst>
        <ext xmlns:x15="http://schemas.microsoft.com/office/spreadsheetml/2010/11/main" uri="{B97F6D7D-B522-45F9-BDA1-12C45D357490}">
          <x15:cacheHierarchy aggregatedColumn="9"/>
        </ext>
      </extLst>
    </cacheHierarchy>
    <cacheHierarchy uniqueName="[Measures].[Sum of COUNT]" caption="Sum of COUNT" measure="1" displayFolder="" measureGroup="Range 1" count="0" hidden="1">
      <extLst>
        <ext xmlns:x15="http://schemas.microsoft.com/office/spreadsheetml/2010/11/main" uri="{B97F6D7D-B522-45F9-BDA1-12C45D357490}">
          <x15:cacheHierarchy aggregatedColumn="3"/>
        </ext>
      </extLst>
    </cacheHierarchy>
    <cacheHierarchy uniqueName="[Measures].[Sum of COUNT 2]" caption="Sum of COUNT 2" measure="1" displayFolder="" measureGroup="Range 3" count="0" hidden="1">
      <extLst>
        <ext xmlns:x15="http://schemas.microsoft.com/office/spreadsheetml/2010/11/main" uri="{B97F6D7D-B522-45F9-BDA1-12C45D357490}">
          <x15:cacheHierarchy aggregatedColumn="16"/>
        </ext>
      </extLst>
    </cacheHierarchy>
    <cacheHierarchy uniqueName="[Measures].[Sum of HOUSE PRICE]" caption="Sum of HOUSE PRICE" measure="1" displayFolder="" measureGroup="Range 3" count="0" hidden="1">
      <extLst>
        <ext xmlns:x15="http://schemas.microsoft.com/office/spreadsheetml/2010/11/main" uri="{B97F6D7D-B522-45F9-BDA1-12C45D357490}">
          <x15:cacheHierarchy aggregatedColumn="15"/>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YATRI" refreshedDate="45301.861737500003" backgroundQuery="1" createdVersion="7" refreshedVersion="7" minRefreshableVersion="3" recordCount="0" supportSubquery="1" supportAdvancedDrill="1" xr:uid="{CCCC912B-9265-4EC5-ACA4-AB88E99E98B4}">
  <cacheSource type="external" connectionId="2">
    <extLst>
      <ext xmlns:x14="http://schemas.microsoft.com/office/spreadsheetml/2009/9/main" uri="{F057638F-6D5F-4e77-A914-E7F072B9BCA8}">
        <x14:sourceConnection name="ThisWorkbookDataModel"/>
      </ext>
    </extLst>
  </cacheSource>
  <cacheFields count="2">
    <cacheField name="[Range 3].[HOUSE PRICE].[HOUSE PRICE]" caption="HOUSE PRICE" numFmtId="0" hierarchy="15" level="1">
      <sharedItems containsSemiMixedTypes="0" containsString="0" containsNumber="1" containsInteger="1" minValue="270" maxValue="390" count="12">
        <n v="270"/>
        <n v="280"/>
        <n v="290"/>
        <n v="300"/>
        <n v="310"/>
        <n v="320"/>
        <n v="330"/>
        <n v="340"/>
        <n v="350"/>
        <n v="370"/>
        <n v="380"/>
        <n v="390"/>
      </sharedItems>
      <extLst>
        <ext xmlns:x15="http://schemas.microsoft.com/office/spreadsheetml/2010/11/main" uri="{4F2E5C28-24EA-4eb8-9CBF-B6C8F9C3D259}">
          <x15:cachedUniqueNames>
            <x15:cachedUniqueName index="0" name="[Range 3].[HOUSE PRICE].&amp;[270]"/>
            <x15:cachedUniqueName index="1" name="[Range 3].[HOUSE PRICE].&amp;[280]"/>
            <x15:cachedUniqueName index="2" name="[Range 3].[HOUSE PRICE].&amp;[290]"/>
            <x15:cachedUniqueName index="3" name="[Range 3].[HOUSE PRICE].&amp;[300]"/>
            <x15:cachedUniqueName index="4" name="[Range 3].[HOUSE PRICE].&amp;[310]"/>
            <x15:cachedUniqueName index="5" name="[Range 3].[HOUSE PRICE].&amp;[320]"/>
            <x15:cachedUniqueName index="6" name="[Range 3].[HOUSE PRICE].&amp;[330]"/>
            <x15:cachedUniqueName index="7" name="[Range 3].[HOUSE PRICE].&amp;[340]"/>
            <x15:cachedUniqueName index="8" name="[Range 3].[HOUSE PRICE].&amp;[350]"/>
            <x15:cachedUniqueName index="9" name="[Range 3].[HOUSE PRICE].&amp;[370]"/>
            <x15:cachedUniqueName index="10" name="[Range 3].[HOUSE PRICE].&amp;[380]"/>
            <x15:cachedUniqueName index="11" name="[Range 3].[HOUSE PRICE].&amp;[390]"/>
          </x15:cachedUniqueNames>
        </ext>
      </extLst>
    </cacheField>
    <cacheField name="[Measures].[Sum of COUNT 2]" caption="Sum of COUNT 2" numFmtId="0" hierarchy="45" level="32767"/>
  </cacheFields>
  <cacheHierarchies count="47">
    <cacheHierarchy uniqueName="[Range].[Data Value]" caption="Data Value" attribute="1" defaultMemberUniqueName="[Range].[Data Value].[All]" allUniqueName="[Range].[Data Value].[All]" dimensionUniqueName="[Range]" displayFolder="" count="0" memberValueDatatype="20" unbalanced="0"/>
    <cacheHierarchy uniqueName="[Range].[Frequency]" caption="Frequency" attribute="1" defaultMemberUniqueName="[Range].[Frequency].[All]" allUniqueName="[Range].[Frequency].[All]" dimensionUniqueName="[Range]" displayFolder="" count="0" memberValueDatatype="20" unbalanced="0"/>
    <cacheHierarchy uniqueName="[Range 1].[HOUSE PRICE]" caption="HOUSE PRICE" attribute="1" defaultMemberUniqueName="[Range 1].[HOUSE PRICE].[All]" allUniqueName="[Range 1].[HOUSE PRICE].[All]" dimensionUniqueName="[Range 1]" displayFolder="" count="0" memberValueDatatype="20" unbalanced="0"/>
    <cacheHierarchy uniqueName="[Range 1].[COUNT]" caption="COUNT" attribute="1" defaultMemberUniqueName="[Range 1].[COUNT].[All]" allUniqueName="[Range 1].[COUNT].[All]" dimensionUniqueName="[Range 1]" displayFolder="" count="0" memberValueDatatype="20" unbalanced="0"/>
    <cacheHierarchy uniqueName="[Range 2].[REGION]" caption="REGION" attribute="1" defaultMemberUniqueName="[Range 2].[REGION].[All]" allUniqueName="[Range 2].[REGION].[All]" dimensionUniqueName="[Range 2]" displayFolder="" count="0" memberValueDatatype="130" unbalanced="0"/>
    <cacheHierarchy uniqueName="[Range 2].[P1]" caption="P1" attribute="1" defaultMemberUniqueName="[Range 2].[P1].[All]" allUniqueName="[Range 2].[P1].[All]" dimensionUniqueName="[Range 2]" displayFolder="" count="0" memberValueDatatype="20" unbalanced="0"/>
    <cacheHierarchy uniqueName="[Range 2].[P2]" caption="P2" attribute="1" defaultMemberUniqueName="[Range 2].[P2].[All]" allUniqueName="[Range 2].[P2].[All]" dimensionUniqueName="[Range 2]" displayFolder="" count="0" memberValueDatatype="20" unbalanced="0"/>
    <cacheHierarchy uniqueName="[Range 2].[P3]" caption="P3" attribute="1" defaultMemberUniqueName="[Range 2].[P3].[All]" allUniqueName="[Range 2].[P3].[All]" dimensionUniqueName="[Range 2]" displayFolder="" count="0" memberValueDatatype="20" unbalanced="0"/>
    <cacheHierarchy uniqueName="[Range 2].[P4]" caption="P4" attribute="1" defaultMemberUniqueName="[Range 2].[P4].[All]" allUniqueName="[Range 2].[P4].[All]" dimensionUniqueName="[Range 2]" displayFolder="" count="0" memberValueDatatype="20" unbalanced="0"/>
    <cacheHierarchy uniqueName="[Range 2].[P5]" caption="P5" attribute="1" defaultMemberUniqueName="[Range 2].[P5].[All]" allUniqueName="[Range 2].[P5].[All]" dimensionUniqueName="[Range 2]" displayFolder="" count="0" memberValueDatatype="20" unbalanced="0"/>
    <cacheHierarchy uniqueName="[Range 2].[P6]" caption="P6" attribute="1" defaultMemberUniqueName="[Range 2].[P6].[All]" allUniqueName="[Range 2].[P6].[All]" dimensionUniqueName="[Range 2]" displayFolder="" count="0" memberValueDatatype="20" unbalanced="0"/>
    <cacheHierarchy uniqueName="[Range 2].[P7]" caption="P7" attribute="1" defaultMemberUniqueName="[Range 2].[P7].[All]" allUniqueName="[Range 2].[P7].[All]" dimensionUniqueName="[Range 2]" displayFolder="" count="0" memberValueDatatype="20" unbalanced="0"/>
    <cacheHierarchy uniqueName="[Range 2].[P8]" caption="P8" attribute="1" defaultMemberUniqueName="[Range 2].[P8].[All]" allUniqueName="[Range 2].[P8].[All]" dimensionUniqueName="[Range 2]" displayFolder="" count="0" memberValueDatatype="20" unbalanced="0"/>
    <cacheHierarchy uniqueName="[Range 2].[P9]" caption="P9" attribute="1" defaultMemberUniqueName="[Range 2].[P9].[All]" allUniqueName="[Range 2].[P9].[All]" dimensionUniqueName="[Range 2]" displayFolder="" count="0" memberValueDatatype="20" unbalanced="0"/>
    <cacheHierarchy uniqueName="[Range 2].[P10]" caption="P10" attribute="1" defaultMemberUniqueName="[Range 2].[P10].[All]" allUniqueName="[Range 2].[P10].[All]" dimensionUniqueName="[Range 2]" displayFolder="" count="0" memberValueDatatype="20" unbalanced="0"/>
    <cacheHierarchy uniqueName="[Range 3].[HOUSE PRICE]" caption="HOUSE PRICE" attribute="1" defaultMemberUniqueName="[Range 3].[HOUSE PRICE].[All]" allUniqueName="[Range 3].[HOUSE PRICE].[All]" dimensionUniqueName="[Range 3]" displayFolder="" count="2" memberValueDatatype="20" unbalanced="0">
      <fieldsUsage count="2">
        <fieldUsage x="-1"/>
        <fieldUsage x="0"/>
      </fieldsUsage>
    </cacheHierarchy>
    <cacheHierarchy uniqueName="[Range 3].[COUNT]" caption="COUNT" attribute="1" defaultMemberUniqueName="[Range 3].[COUNT].[All]" allUniqueName="[Range 3].[COUNT].[All]" dimensionUniqueName="[Range 3]" displayFolder="" count="0" memberValueDatatype="20" unbalanced="0"/>
    <cacheHierarchy uniqueName="[Range 4].[40]" caption="40" attribute="1" defaultMemberUniqueName="[Range 4].[40].[All]" allUniqueName="[Range 4].[40].[All]" dimensionUniqueName="[Range 4]" displayFolder="" count="0" memberValueDatatype="20" unbalanced="0"/>
    <cacheHierarchy uniqueName="[Range 4].[45]" caption="45" attribute="1" defaultMemberUniqueName="[Range 4].[45].[All]" allUniqueName="[Range 4].[45].[All]" dimensionUniqueName="[Range 4]" displayFolder="" count="0" memberValueDatatype="20" unbalanced="0"/>
    <cacheHierarchy uniqueName="[Range 4].[50]" caption="50" attribute="1" defaultMemberUniqueName="[Range 4].[50].[All]" allUniqueName="[Range 4].[50].[All]" dimensionUniqueName="[Range 4]" displayFolder="" count="0" memberValueDatatype="20" unbalanced="0"/>
    <cacheHierarchy uniqueName="[Range 4].[55]" caption="55" attribute="1" defaultMemberUniqueName="[Range 4].[55].[All]" allUniqueName="[Range 4].[55].[All]" dimensionUniqueName="[Range 4]" displayFolder="" count="0" memberValueDatatype="20" unbalanced="0"/>
    <cacheHierarchy uniqueName="[Range 4].[60]" caption="60" attribute="1" defaultMemberUniqueName="[Range 4].[60].[All]" allUniqueName="[Range 4].[60].[All]" dimensionUniqueName="[Range 4]" displayFolder="" count="0" memberValueDatatype="20" unbalanced="0"/>
    <cacheHierarchy uniqueName="[Range 4].[62]" caption="62" attribute="1" defaultMemberUniqueName="[Range 4].[62].[All]" allUniqueName="[Range 4].[62].[All]" dimensionUniqueName="[Range 4]" displayFolder="" count="0" memberValueDatatype="20" unbalanced="0"/>
    <cacheHierarchy uniqueName="[Range 4].[65]" caption="65" attribute="1" defaultMemberUniqueName="[Range 4].[65].[All]" allUniqueName="[Range 4].[65].[All]" dimensionUniqueName="[Range 4]" displayFolder="" count="0" memberValueDatatype="20" unbalanced="0"/>
    <cacheHierarchy uniqueName="[Range 4].[68]" caption="68" attribute="1" defaultMemberUniqueName="[Range 4].[68].[All]" allUniqueName="[Range 4].[68].[All]" dimensionUniqueName="[Range 4]" displayFolder="" count="0" memberValueDatatype="20" unbalanced="0"/>
    <cacheHierarchy uniqueName="[Range 4].[70]" caption="70" attribute="1" defaultMemberUniqueName="[Range 4].[70].[All]" allUniqueName="[Range 4].[70].[All]" dimensionUniqueName="[Range 4]" displayFolder="" count="0" memberValueDatatype="20" unbalanced="0"/>
    <cacheHierarchy uniqueName="[Range 4].[72]" caption="72" attribute="1" defaultMemberUniqueName="[Range 4].[72].[All]" allUniqueName="[Range 4].[72].[All]" dimensionUniqueName="[Range 4]" displayFolder="" count="0" memberValueDatatype="20" unbalanced="0"/>
    <cacheHierarchy uniqueName="[Measures].[__XL_Count Range]" caption="__XL_Count Range" measure="1" displayFolder="" measureGroup="Range" count="0" hidden="1"/>
    <cacheHierarchy uniqueName="[Measures].[__XL_Count Range 2]" caption="__XL_Count Range 2" measure="1" displayFolder="" measureGroup="Range 2" count="0" hidden="1"/>
    <cacheHierarchy uniqueName="[Measures].[__XL_Count Range 1]" caption="__XL_Count Range 1" measure="1" displayFolder="" measureGroup="Range 1"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Sum of Frequency]" caption="Sum of Frequency" measure="1" displayFolder="" measureGroup="Range" count="0" hidden="1">
      <extLst>
        <ext xmlns:x15="http://schemas.microsoft.com/office/spreadsheetml/2010/11/main" uri="{B97F6D7D-B522-45F9-BDA1-12C45D357490}">
          <x15:cacheHierarchy aggregatedColumn="1"/>
        </ext>
      </extLst>
    </cacheHierarchy>
    <cacheHierarchy uniqueName="[Measures].[Sum of P1]" caption="Sum of P1" measure="1" displayFolder="" measureGroup="Range 2" count="0" hidden="1">
      <extLst>
        <ext xmlns:x15="http://schemas.microsoft.com/office/spreadsheetml/2010/11/main" uri="{B97F6D7D-B522-45F9-BDA1-12C45D357490}">
          <x15:cacheHierarchy aggregatedColumn="5"/>
        </ext>
      </extLst>
    </cacheHierarchy>
    <cacheHierarchy uniqueName="[Measures].[Sum of P2]" caption="Sum of P2" measure="1" displayFolder="" measureGroup="Range 2" count="0" hidden="1">
      <extLst>
        <ext xmlns:x15="http://schemas.microsoft.com/office/spreadsheetml/2010/11/main" uri="{B97F6D7D-B522-45F9-BDA1-12C45D357490}">
          <x15:cacheHierarchy aggregatedColumn="6"/>
        </ext>
      </extLst>
    </cacheHierarchy>
    <cacheHierarchy uniqueName="[Measures].[Sum of P3]" caption="Sum of P3" measure="1" displayFolder="" measureGroup="Range 2" count="0" hidden="1">
      <extLst>
        <ext xmlns:x15="http://schemas.microsoft.com/office/spreadsheetml/2010/11/main" uri="{B97F6D7D-B522-45F9-BDA1-12C45D357490}">
          <x15:cacheHierarchy aggregatedColumn="7"/>
        </ext>
      </extLst>
    </cacheHierarchy>
    <cacheHierarchy uniqueName="[Measures].[Sum of P4]" caption="Sum of P4" measure="1" displayFolder="" measureGroup="Range 2" count="0" hidden="1">
      <extLst>
        <ext xmlns:x15="http://schemas.microsoft.com/office/spreadsheetml/2010/11/main" uri="{B97F6D7D-B522-45F9-BDA1-12C45D357490}">
          <x15:cacheHierarchy aggregatedColumn="8"/>
        </ext>
      </extLst>
    </cacheHierarchy>
    <cacheHierarchy uniqueName="[Measures].[Sum of P10]" caption="Sum of P10" measure="1" displayFolder="" measureGroup="Range 2" count="0" hidden="1">
      <extLst>
        <ext xmlns:x15="http://schemas.microsoft.com/office/spreadsheetml/2010/11/main" uri="{B97F6D7D-B522-45F9-BDA1-12C45D357490}">
          <x15:cacheHierarchy aggregatedColumn="14"/>
        </ext>
      </extLst>
    </cacheHierarchy>
    <cacheHierarchy uniqueName="[Measures].[Sum of P9]" caption="Sum of P9" measure="1" displayFolder="" measureGroup="Range 2" count="0" hidden="1">
      <extLst>
        <ext xmlns:x15="http://schemas.microsoft.com/office/spreadsheetml/2010/11/main" uri="{B97F6D7D-B522-45F9-BDA1-12C45D357490}">
          <x15:cacheHierarchy aggregatedColumn="13"/>
        </ext>
      </extLst>
    </cacheHierarchy>
    <cacheHierarchy uniqueName="[Measures].[Sum of P8]" caption="Sum of P8" measure="1" displayFolder="" measureGroup="Range 2" count="0" hidden="1">
      <extLst>
        <ext xmlns:x15="http://schemas.microsoft.com/office/spreadsheetml/2010/11/main" uri="{B97F6D7D-B522-45F9-BDA1-12C45D357490}">
          <x15:cacheHierarchy aggregatedColumn="12"/>
        </ext>
      </extLst>
    </cacheHierarchy>
    <cacheHierarchy uniqueName="[Measures].[Sum of P7]" caption="Sum of P7" measure="1" displayFolder="" measureGroup="Range 2" count="0" hidden="1">
      <extLst>
        <ext xmlns:x15="http://schemas.microsoft.com/office/spreadsheetml/2010/11/main" uri="{B97F6D7D-B522-45F9-BDA1-12C45D357490}">
          <x15:cacheHierarchy aggregatedColumn="11"/>
        </ext>
      </extLst>
    </cacheHierarchy>
    <cacheHierarchy uniqueName="[Measures].[Sum of P6]" caption="Sum of P6" measure="1" displayFolder="" measureGroup="Range 2" count="0" hidden="1">
      <extLst>
        <ext xmlns:x15="http://schemas.microsoft.com/office/spreadsheetml/2010/11/main" uri="{B97F6D7D-B522-45F9-BDA1-12C45D357490}">
          <x15:cacheHierarchy aggregatedColumn="10"/>
        </ext>
      </extLst>
    </cacheHierarchy>
    <cacheHierarchy uniqueName="[Measures].[Sum of P5]" caption="Sum of P5" measure="1" displayFolder="" measureGroup="Range 2" count="0" hidden="1">
      <extLst>
        <ext xmlns:x15="http://schemas.microsoft.com/office/spreadsheetml/2010/11/main" uri="{B97F6D7D-B522-45F9-BDA1-12C45D357490}">
          <x15:cacheHierarchy aggregatedColumn="9"/>
        </ext>
      </extLst>
    </cacheHierarchy>
    <cacheHierarchy uniqueName="[Measures].[Sum of COUNT]" caption="Sum of COUNT" measure="1" displayFolder="" measureGroup="Range 1" count="0" hidden="1">
      <extLst>
        <ext xmlns:x15="http://schemas.microsoft.com/office/spreadsheetml/2010/11/main" uri="{B97F6D7D-B522-45F9-BDA1-12C45D357490}">
          <x15:cacheHierarchy aggregatedColumn="3"/>
        </ext>
      </extLst>
    </cacheHierarchy>
    <cacheHierarchy uniqueName="[Measures].[Sum of COUNT 2]" caption="Sum of COUNT 2" measure="1" displayFolder="" measureGroup="Range 3"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HOUSE PRICE]" caption="Sum of HOUSE PRICE" measure="1" displayFolder="" measureGroup="Range 3" count="0" hidden="1">
      <extLst>
        <ext xmlns:x15="http://schemas.microsoft.com/office/spreadsheetml/2010/11/main" uri="{B97F6D7D-B522-45F9-BDA1-12C45D357490}">
          <x15:cacheHierarchy aggregatedColumn="15"/>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pivotCacheId="132098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68E961-921D-4270-ADEC-FF55F7F1F75E}" name="PivotChar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14"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COUNT" fld="1" baseField="0" baseItem="0"/>
  </dataFields>
  <chartFormats count="15">
    <chartFormat chart="0" format="25" series="1">
      <pivotArea type="data" outline="0" fieldPosition="0">
        <references count="1">
          <reference field="0" count="1" selected="0">
            <x v="1"/>
          </reference>
        </references>
      </pivotArea>
    </chartFormat>
    <chartFormat chart="0" format="26" series="1">
      <pivotArea type="data" outline="0" fieldPosition="0">
        <references count="1">
          <reference field="0" count="1" selected="0">
            <x v="2"/>
          </reference>
        </references>
      </pivotArea>
    </chartFormat>
    <chartFormat chart="0" format="27" series="1">
      <pivotArea type="data" outline="0" fieldPosition="0">
        <references count="1">
          <reference field="0" count="1" selected="0">
            <x v="3"/>
          </reference>
        </references>
      </pivotArea>
    </chartFormat>
    <chartFormat chart="0" format="28" series="1">
      <pivotArea type="data" outline="0" fieldPosition="0">
        <references count="1">
          <reference field="0" count="1" selected="0">
            <x v="4"/>
          </reference>
        </references>
      </pivotArea>
    </chartFormat>
    <chartFormat chart="0" format="29" series="1">
      <pivotArea type="data" outline="0" fieldPosition="0">
        <references count="1">
          <reference field="0" count="1" selected="0">
            <x v="5"/>
          </reference>
        </references>
      </pivotArea>
    </chartFormat>
    <chartFormat chart="0" format="30" series="1">
      <pivotArea type="data" outline="0" fieldPosition="0">
        <references count="1">
          <reference field="0" count="1" selected="0">
            <x v="6"/>
          </reference>
        </references>
      </pivotArea>
    </chartFormat>
    <chartFormat chart="0" format="31" series="1">
      <pivotArea type="data" outline="0" fieldPosition="0">
        <references count="1">
          <reference field="0" count="1" selected="0">
            <x v="7"/>
          </reference>
        </references>
      </pivotArea>
    </chartFormat>
    <chartFormat chart="0" format="32" series="1">
      <pivotArea type="data" outline="0" fieldPosition="0">
        <references count="1">
          <reference field="0" count="1" selected="0">
            <x v="8"/>
          </reference>
        </references>
      </pivotArea>
    </chartFormat>
    <chartFormat chart="0" format="33" series="1">
      <pivotArea type="data" outline="0" fieldPosition="0">
        <references count="1">
          <reference field="0" count="1" selected="0">
            <x v="9"/>
          </reference>
        </references>
      </pivotArea>
    </chartFormat>
    <chartFormat chart="0" format="34" series="1">
      <pivotArea type="data" outline="0" fieldPosition="0">
        <references count="1">
          <reference field="0" count="1" selected="0">
            <x v="10"/>
          </reference>
        </references>
      </pivotArea>
    </chartFormat>
    <chartFormat chart="0" format="35" series="1">
      <pivotArea type="data" outline="0" fieldPosition="0">
        <references count="1">
          <reference field="0" count="1" selected="0">
            <x v="11"/>
          </reference>
        </references>
      </pivotArea>
    </chartFormat>
    <chartFormat chart="0" format="36" series="1">
      <pivotArea type="data" outline="0" fieldPosition="0">
        <references count="1">
          <reference field="0" count="1" selected="0">
            <x v="0"/>
          </reference>
        </references>
      </pivotArea>
    </chartFormat>
    <chartFormat chart="0" format="50" series="1">
      <pivotArea type="data" outline="0" fieldPosition="0">
        <references count="1">
          <reference field="4294967294" count="1" selected="0">
            <x v="0"/>
          </reference>
        </references>
      </pivotArea>
    </chartFormat>
    <chartFormat chart="1" format="51" series="1">
      <pivotArea type="data" outline="0" fieldPosition="0">
        <references count="1">
          <reference field="4294967294" count="1" selected="0">
            <x v="0"/>
          </reference>
        </references>
      </pivotArea>
    </chartFormat>
    <chartFormat chart="2" format="5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 columnCount="1" cacheId="13209836">
        <x15:pivotRow count="1">
          <x15:c>
            <x15:v>10</x15:v>
          </x15:c>
        </x15:pivotRow>
        <x15:pivotRow count="1">
          <x15:c>
            <x15:v>10</x15:v>
          </x15:c>
        </x15:pivotRow>
        <x15:pivotRow count="1">
          <x15:c>
            <x15:v>10</x15:v>
          </x15:c>
        </x15:pivotRow>
        <x15:pivotRow count="1">
          <x15:c>
            <x15:v>9</x15:v>
          </x15:c>
        </x15:pivotRow>
        <x15:pivotRow count="1">
          <x15:c>
            <x15:v>11</x15:v>
          </x15:c>
        </x15:pivotRow>
        <x15:pivotRow count="1">
          <x15:c>
            <x15:v>10</x15:v>
          </x15:c>
        </x15:pivotRow>
        <x15:pivotRow count="1">
          <x15:c>
            <x15:v>9</x15:v>
          </x15:c>
        </x15:pivotRow>
        <x15:pivotRow count="1">
          <x15:c>
            <x15:v>1</x15:v>
          </x15:c>
        </x15:pivotRow>
        <x15:pivotRow count="1">
          <x15:c>
            <x15:v>19</x15:v>
          </x15:c>
        </x15:pivotRow>
        <x15:pivotRow count="1">
          <x15:c>
            <x15:v>9</x15:v>
          </x15:c>
        </x15:pivotRow>
        <x15:pivotRow count="1">
          <x15:c>
            <x15:v>1</x15:v>
          </x15:c>
        </x15:pivotRow>
        <x15:pivotRow count="1">
          <x15:c>
            <x15:v>1</x15:v>
          </x15:c>
        </x15:pivotRow>
        <x15:pivotRow count="1">
          <x15:c>
            <x15:v>100</x15:v>
          </x15:c>
        </x15:pivotRow>
      </x15:pivotTableData>
    </ext>
    <ext xmlns:x15="http://schemas.microsoft.com/office/spreadsheetml/2010/11/main" uri="{E67621CE-5B39-4880-91FE-76760E9C1902}">
      <x15:pivotTableUISettings sourceDataName="WorksheetConnection_MEASURE OF SKEWNESS KURTOSIS -D!$B$51:$C$63">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8E7374-DFC3-469D-9D38-41E64493956D}" name="PivotTable26" cacheId="1"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29:E440" firstHeaderRow="1" firstDataRow="2" firstDataCol="1"/>
  <pivotFields count="11">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Col" allDrilled="1" subtotalTop="0" showAll="0" dataSourceSort="1" defaultSubtotal="0" defaultAttributeDrillState="1">
      <items count="3">
        <item x="0"/>
        <item x="1"/>
        <item x="2"/>
      </items>
    </pivotField>
  </pivotFields>
  <rowFields count="1">
    <field x="-2"/>
  </rowFields>
  <rowItems count="10">
    <i>
      <x/>
    </i>
    <i i="1">
      <x v="1"/>
    </i>
    <i i="2">
      <x v="2"/>
    </i>
    <i i="3">
      <x v="3"/>
    </i>
    <i i="4">
      <x v="4"/>
    </i>
    <i i="5">
      <x v="5"/>
    </i>
    <i i="6">
      <x v="6"/>
    </i>
    <i i="7">
      <x v="7"/>
    </i>
    <i i="8">
      <x v="8"/>
    </i>
    <i i="9">
      <x v="9"/>
    </i>
  </rowItems>
  <colFields count="1">
    <field x="10"/>
  </colFields>
  <colItems count="4">
    <i>
      <x/>
    </i>
    <i>
      <x v="1"/>
    </i>
    <i>
      <x v="2"/>
    </i>
    <i t="grand">
      <x/>
    </i>
  </colItems>
  <dataFields count="10">
    <dataField name="Sum of P1" fld="0" baseField="0" baseItem="0"/>
    <dataField name="Sum of P2" fld="1" baseField="0" baseItem="0"/>
    <dataField name="Sum of P3" fld="2" baseField="0" baseItem="0"/>
    <dataField name="Sum of P4" fld="3" baseField="0" baseItem="0"/>
    <dataField name="Sum of P10" fld="4" baseField="0" baseItem="0"/>
    <dataField name="Sum of P9" fld="5" baseField="0" baseItem="0"/>
    <dataField name="Sum of P8" fld="6" baseField="0" baseItem="0"/>
    <dataField name="Sum of P7" fld="7" baseField="0" baseItem="0"/>
    <dataField name="Sum of P6" fld="8" baseField="0" baseItem="0"/>
    <dataField name="Sum of P5" fld="9" baseField="0" baseItem="0"/>
  </dataFields>
  <formats count="14">
    <format dxfId="13">
      <pivotArea dataOnly="0" labelOnly="1" outline="0" fieldPosition="0">
        <references count="1">
          <reference field="4294967294" count="10">
            <x v="0"/>
            <x v="1"/>
            <x v="2"/>
            <x v="3"/>
            <x v="4"/>
            <x v="5"/>
            <x v="6"/>
            <x v="7"/>
            <x v="8"/>
            <x v="9"/>
          </reference>
        </references>
      </pivotArea>
    </format>
    <format dxfId="12">
      <pivotArea dataOnly="0" outline="0" fieldPosition="0">
        <references count="1">
          <reference field="10" count="2">
            <x v="0"/>
            <x v="1"/>
          </reference>
        </references>
      </pivotArea>
    </format>
    <format dxfId="11">
      <pivotArea dataOnly="0" outline="0" fieldPosition="0">
        <references count="1">
          <reference field="10" count="2">
            <x v="0"/>
            <x v="1"/>
          </reference>
        </references>
      </pivotArea>
    </format>
    <format dxfId="10">
      <pivotArea outline="0" collapsedLevelsAreSubtotals="1" fieldPosition="0"/>
    </format>
    <format dxfId="9">
      <pivotArea field="10" type="button" dataOnly="0" labelOnly="1" outline="0" axis="axisCol" fieldPosition="0"/>
    </format>
    <format dxfId="8">
      <pivotArea type="topRight" dataOnly="0" labelOnly="1" outline="0" fieldPosition="0"/>
    </format>
    <format dxfId="7">
      <pivotArea dataOnly="0" labelOnly="1" fieldPosition="0">
        <references count="1">
          <reference field="10" count="0"/>
        </references>
      </pivotArea>
    </format>
    <format dxfId="6">
      <pivotArea dataOnly="0" labelOnly="1" grandCol="1" outline="0" fieldPosition="0"/>
    </format>
    <format dxfId="5">
      <pivotArea outline="0" collapsedLevelsAreSubtotals="1" fieldPosition="0"/>
    </format>
    <format dxfId="4">
      <pivotArea field="10" type="button" dataOnly="0" labelOnly="1" outline="0" axis="axisCol" fieldPosition="0"/>
    </format>
    <format dxfId="3">
      <pivotArea type="topRight" dataOnly="0" labelOnly="1" outline="0" fieldPosition="0"/>
    </format>
    <format dxfId="2">
      <pivotArea dataOnly="0" labelOnly="1" fieldPosition="0">
        <references count="1">
          <reference field="10" count="0"/>
        </references>
      </pivotArea>
    </format>
    <format dxfId="1">
      <pivotArea dataOnly="0" labelOnly="1" grandCol="1" outline="0" fieldPosition="0"/>
    </format>
    <format dxfId="0">
      <pivotArea grandCol="1" outline="0" collapsedLevelsAreSubtotals="1" fieldPosition="0"/>
    </format>
  </formats>
  <chartFormats count="3">
    <chartFormat chart="2" format="6" series="1">
      <pivotArea type="data" outline="0" fieldPosition="0">
        <references count="2">
          <reference field="4294967294" count="1" selected="0">
            <x v="0"/>
          </reference>
          <reference field="10" count="1" selected="0">
            <x v="0"/>
          </reference>
        </references>
      </pivotArea>
    </chartFormat>
    <chartFormat chart="2" format="7" series="1">
      <pivotArea type="data" outline="0" fieldPosition="0">
        <references count="2">
          <reference field="4294967294" count="1" selected="0">
            <x v="0"/>
          </reference>
          <reference field="10" count="1" selected="0">
            <x v="1"/>
          </reference>
        </references>
      </pivotArea>
    </chartFormat>
    <chartFormat chart="2" format="8" series="1">
      <pivotArea type="data" outline="0" fieldPosition="0">
        <references count="2">
          <reference field="4294967294" count="1" selected="0">
            <x v="0"/>
          </reference>
          <reference field="10" count="1" selected="0">
            <x v="2"/>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RE STATISTICS - 14!$B$5:$L$8">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4AD5F0-40B0-4855-9527-51181D6DF99A}" name="PivotTable1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388:C413" firstHeaderRow="1" firstDataRow="1" firstDataCol="1"/>
  <pivotFields count="2">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Frequency"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RE STATISTICS - 13!$B$18:$C$4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1578E-553A-4809-8A93-5CD7B45F5EEB}">
  <dimension ref="A1:W91"/>
  <sheetViews>
    <sheetView tabSelected="1" zoomScale="85" zoomScaleNormal="85" workbookViewId="0">
      <selection activeCell="E4" sqref="E4"/>
    </sheetView>
  </sheetViews>
  <sheetFormatPr defaultRowHeight="14.4" x14ac:dyDescent="0.3"/>
  <cols>
    <col min="21" max="21" width="14.5546875" customWidth="1"/>
    <col min="23" max="23" width="17.109375" customWidth="1"/>
  </cols>
  <sheetData>
    <row r="1" spans="1:19" ht="46.2" customHeight="1" x14ac:dyDescent="0.3">
      <c r="A1" s="128" t="s">
        <v>5</v>
      </c>
      <c r="B1" s="128"/>
      <c r="C1" s="128"/>
      <c r="D1" s="128"/>
      <c r="E1" s="128"/>
      <c r="F1" s="128"/>
      <c r="G1" s="128"/>
      <c r="H1" s="128"/>
      <c r="I1" s="128"/>
      <c r="J1" s="128"/>
      <c r="K1" s="128"/>
      <c r="L1" s="128"/>
      <c r="M1" s="128"/>
      <c r="N1" s="128"/>
      <c r="O1" s="128"/>
      <c r="P1" s="128"/>
      <c r="Q1" s="128"/>
      <c r="R1" s="128"/>
      <c r="S1" s="128"/>
    </row>
    <row r="2" spans="1:19" ht="42" customHeight="1" x14ac:dyDescent="0.4">
      <c r="A2" s="120" t="s">
        <v>24</v>
      </c>
      <c r="B2" s="120"/>
      <c r="C2" s="120"/>
      <c r="D2" s="120"/>
      <c r="E2" s="120"/>
      <c r="F2" s="120"/>
      <c r="G2" s="120"/>
      <c r="H2" s="120"/>
      <c r="I2" s="120"/>
      <c r="J2" s="120"/>
      <c r="K2" s="120"/>
      <c r="L2" s="120"/>
      <c r="M2" s="120"/>
      <c r="N2" s="120"/>
      <c r="O2" s="120"/>
      <c r="P2" s="120"/>
      <c r="Q2" s="120"/>
      <c r="R2" s="120"/>
      <c r="S2" s="120"/>
    </row>
    <row r="3" spans="1:19" ht="42" customHeight="1" x14ac:dyDescent="0.4">
      <c r="A3" s="120" t="s">
        <v>4</v>
      </c>
      <c r="B3" s="120"/>
      <c r="C3" s="120"/>
      <c r="D3" s="120"/>
      <c r="E3" s="120"/>
      <c r="F3" s="120"/>
      <c r="G3" s="120"/>
      <c r="H3" s="120"/>
      <c r="I3" s="120"/>
      <c r="J3" s="120"/>
      <c r="K3" s="120"/>
      <c r="L3" s="120"/>
      <c r="M3" s="120"/>
      <c r="N3" s="120"/>
      <c r="O3" s="120"/>
      <c r="P3" s="120"/>
      <c r="Q3" s="120"/>
      <c r="R3" s="120"/>
      <c r="S3" s="120"/>
    </row>
    <row r="4" spans="1:19" ht="21.6" customHeight="1" x14ac:dyDescent="0.4">
      <c r="A4" s="3"/>
      <c r="B4" s="3"/>
      <c r="C4" s="3"/>
      <c r="D4" s="3"/>
      <c r="E4" s="3"/>
      <c r="F4" s="3"/>
      <c r="G4" s="3"/>
      <c r="H4" s="3"/>
      <c r="I4" s="3"/>
      <c r="J4" s="3"/>
      <c r="K4" s="3"/>
      <c r="L4" s="3"/>
      <c r="M4" s="3"/>
      <c r="N4" s="3"/>
      <c r="O4" s="3"/>
      <c r="P4" s="3"/>
      <c r="Q4" s="3"/>
      <c r="R4" s="3"/>
      <c r="S4" s="3"/>
    </row>
    <row r="5" spans="1:19" ht="21" x14ac:dyDescent="0.4">
      <c r="A5" s="4"/>
      <c r="B5" s="4" t="s">
        <v>0</v>
      </c>
      <c r="C5" s="4"/>
      <c r="D5" s="4"/>
      <c r="E5" s="4"/>
      <c r="F5" s="4"/>
      <c r="G5" s="4"/>
      <c r="H5" s="4"/>
      <c r="I5" s="4"/>
      <c r="J5" s="4"/>
      <c r="K5" s="4"/>
      <c r="L5" s="4"/>
      <c r="M5" s="4"/>
      <c r="N5" s="4"/>
      <c r="O5" s="4"/>
      <c r="P5" s="4"/>
      <c r="Q5" s="4"/>
      <c r="R5" s="4"/>
      <c r="S5" s="4"/>
    </row>
    <row r="6" spans="1:19" ht="21" x14ac:dyDescent="0.4">
      <c r="A6" s="4"/>
      <c r="B6" s="4" t="s">
        <v>1</v>
      </c>
      <c r="C6" s="4"/>
      <c r="D6" s="4"/>
      <c r="E6" s="4"/>
      <c r="F6" s="4"/>
      <c r="G6" s="4"/>
      <c r="H6" s="4"/>
      <c r="I6" s="4"/>
      <c r="J6" s="4"/>
      <c r="K6" s="4"/>
      <c r="L6" s="4"/>
      <c r="M6" s="4"/>
      <c r="N6" s="4"/>
      <c r="O6" s="4"/>
      <c r="P6" s="4"/>
      <c r="Q6" s="4"/>
      <c r="R6" s="4"/>
      <c r="S6" s="4"/>
    </row>
    <row r="7" spans="1:19" ht="21" x14ac:dyDescent="0.4">
      <c r="A7" s="4"/>
      <c r="B7" s="4" t="s">
        <v>2</v>
      </c>
      <c r="C7" s="4"/>
      <c r="D7" s="4"/>
      <c r="E7" s="4"/>
      <c r="F7" s="4"/>
      <c r="G7" s="4"/>
      <c r="H7" s="4"/>
      <c r="I7" s="4"/>
      <c r="J7" s="4"/>
      <c r="K7" s="4"/>
      <c r="L7" s="4"/>
      <c r="M7" s="4"/>
      <c r="N7" s="4"/>
      <c r="O7" s="4"/>
      <c r="P7" s="4"/>
      <c r="Q7" s="4"/>
      <c r="R7" s="4"/>
      <c r="S7" s="4"/>
    </row>
    <row r="8" spans="1:19" ht="21" x14ac:dyDescent="0.4">
      <c r="A8" s="4"/>
      <c r="B8" s="4" t="s">
        <v>3</v>
      </c>
      <c r="C8" s="4"/>
      <c r="D8" s="4"/>
      <c r="E8" s="4"/>
      <c r="F8" s="4"/>
      <c r="G8" s="4"/>
      <c r="H8" s="4"/>
      <c r="I8" s="4"/>
      <c r="J8" s="4"/>
      <c r="K8" s="4"/>
      <c r="L8" s="4"/>
      <c r="M8" s="4"/>
      <c r="N8" s="4"/>
      <c r="O8" s="4"/>
      <c r="P8" s="4"/>
      <c r="Q8" s="4"/>
      <c r="R8" s="4"/>
      <c r="S8" s="4"/>
    </row>
    <row r="10" spans="1:19" s="7" customFormat="1" ht="41.4" customHeight="1" x14ac:dyDescent="0.4">
      <c r="A10" s="8" t="s">
        <v>6</v>
      </c>
      <c r="B10" s="127" t="s">
        <v>7</v>
      </c>
      <c r="C10" s="127"/>
      <c r="D10" s="127"/>
      <c r="E10" s="127"/>
      <c r="F10" s="127"/>
      <c r="G10" s="127"/>
      <c r="H10" s="127"/>
      <c r="I10" s="127"/>
      <c r="J10" s="127"/>
      <c r="K10" s="127"/>
      <c r="L10" s="127"/>
      <c r="M10" s="127"/>
      <c r="N10" s="127"/>
      <c r="O10" s="127"/>
      <c r="P10" s="127"/>
      <c r="Q10" s="127"/>
      <c r="R10" s="127"/>
      <c r="S10" s="127"/>
    </row>
    <row r="11" spans="1:19" ht="40.200000000000003" customHeight="1" x14ac:dyDescent="0.4">
      <c r="A11" s="5" t="s">
        <v>8</v>
      </c>
      <c r="B11" s="124" t="s">
        <v>17</v>
      </c>
      <c r="C11" s="124"/>
      <c r="D11" s="124"/>
      <c r="E11" s="124"/>
      <c r="F11" s="124"/>
      <c r="G11" s="124"/>
      <c r="H11" s="124"/>
      <c r="I11" s="124"/>
      <c r="J11" s="124"/>
      <c r="K11" s="124"/>
      <c r="L11" s="124"/>
      <c r="M11" s="124"/>
      <c r="N11" s="124"/>
      <c r="O11" s="124"/>
      <c r="P11" s="124"/>
      <c r="Q11" s="124"/>
      <c r="R11" s="124"/>
      <c r="S11" s="124"/>
    </row>
    <row r="12" spans="1:19" ht="37.799999999999997" customHeight="1" x14ac:dyDescent="0.4">
      <c r="B12" s="4" t="s">
        <v>9</v>
      </c>
      <c r="C12" s="4"/>
      <c r="D12" s="4"/>
      <c r="E12" s="4"/>
    </row>
    <row r="13" spans="1:19" ht="37.799999999999997" customHeight="1" x14ac:dyDescent="0.4">
      <c r="A13" s="4"/>
      <c r="B13" s="4">
        <f>(50+60+55+70) /4</f>
        <v>58.75</v>
      </c>
      <c r="C13" s="6" t="s">
        <v>10</v>
      </c>
      <c r="D13" s="4"/>
      <c r="E13" s="4"/>
    </row>
    <row r="14" spans="1:19" ht="37.799999999999997" customHeight="1" x14ac:dyDescent="0.4">
      <c r="A14" s="4"/>
      <c r="B14" s="4">
        <f>AVERAGE(50,60,55,70)</f>
        <v>58.75</v>
      </c>
      <c r="C14" s="6" t="s">
        <v>11</v>
      </c>
      <c r="D14" s="4"/>
      <c r="E14" s="4"/>
    </row>
    <row r="15" spans="1:19" ht="21" x14ac:dyDescent="0.4">
      <c r="A15" s="4"/>
      <c r="B15" s="4"/>
      <c r="C15" s="4"/>
      <c r="D15" s="4"/>
      <c r="E15" s="4"/>
    </row>
    <row r="16" spans="1:19" ht="21" x14ac:dyDescent="0.4">
      <c r="A16" s="8" t="s">
        <v>13</v>
      </c>
      <c r="B16" s="127" t="s">
        <v>12</v>
      </c>
      <c r="C16" s="127"/>
      <c r="D16" s="127"/>
      <c r="E16" s="127"/>
      <c r="F16" s="127"/>
      <c r="G16" s="127"/>
      <c r="H16" s="127"/>
      <c r="I16" s="127"/>
      <c r="J16" s="127"/>
      <c r="K16" s="127"/>
      <c r="L16" s="127"/>
      <c r="M16" s="127"/>
      <c r="N16" s="127"/>
      <c r="O16" s="127"/>
      <c r="P16" s="127"/>
      <c r="Q16" s="127"/>
      <c r="R16" s="127"/>
      <c r="S16" s="127"/>
    </row>
    <row r="17" spans="1:19" ht="46.2" customHeight="1" x14ac:dyDescent="0.4">
      <c r="A17" s="5" t="s">
        <v>8</v>
      </c>
      <c r="B17" s="124" t="s">
        <v>18</v>
      </c>
      <c r="C17" s="124"/>
      <c r="D17" s="124"/>
      <c r="E17" s="124"/>
      <c r="F17" s="124"/>
      <c r="G17" s="124"/>
      <c r="H17" s="124"/>
      <c r="I17" s="124"/>
      <c r="J17" s="124"/>
      <c r="K17" s="124"/>
      <c r="L17" s="124"/>
      <c r="M17" s="124"/>
      <c r="N17" s="124"/>
      <c r="O17" s="124"/>
      <c r="P17" s="124"/>
      <c r="Q17" s="124"/>
      <c r="R17" s="124"/>
      <c r="S17" s="124"/>
    </row>
    <row r="18" spans="1:19" ht="19.2" customHeight="1" x14ac:dyDescent="0.4">
      <c r="B18" s="124" t="s">
        <v>14</v>
      </c>
      <c r="C18" s="124"/>
      <c r="D18" s="124"/>
      <c r="E18" s="124"/>
      <c r="F18" s="124"/>
      <c r="G18" s="124"/>
      <c r="H18" s="124"/>
      <c r="I18" s="124"/>
      <c r="J18" s="124"/>
      <c r="K18" s="124"/>
      <c r="L18" s="124"/>
      <c r="M18" s="124"/>
      <c r="N18" s="124"/>
      <c r="O18" s="124"/>
      <c r="P18" s="124"/>
      <c r="Q18" s="124"/>
      <c r="R18" s="124"/>
      <c r="S18" s="124"/>
    </row>
    <row r="19" spans="1:19" ht="21" x14ac:dyDescent="0.4">
      <c r="A19" s="4"/>
      <c r="B19" s="124" t="s">
        <v>15</v>
      </c>
      <c r="C19" s="124"/>
      <c r="D19" s="124"/>
      <c r="E19" s="124"/>
      <c r="F19" s="124"/>
      <c r="G19" s="124"/>
      <c r="H19" s="124"/>
      <c r="I19" s="124"/>
      <c r="J19" s="124"/>
      <c r="K19" s="124"/>
      <c r="L19" s="124"/>
      <c r="M19" s="124"/>
      <c r="N19" s="124"/>
      <c r="O19" s="124"/>
      <c r="P19" s="124"/>
      <c r="Q19" s="124"/>
      <c r="R19" s="124"/>
      <c r="S19" s="124"/>
    </row>
    <row r="20" spans="1:19" ht="21" x14ac:dyDescent="0.4">
      <c r="A20" s="4"/>
      <c r="B20" s="124" t="s">
        <v>16</v>
      </c>
      <c r="C20" s="124"/>
      <c r="D20" s="124"/>
      <c r="E20" s="124"/>
      <c r="F20" s="124"/>
      <c r="G20" s="124"/>
      <c r="H20" s="124"/>
      <c r="I20" s="124"/>
      <c r="J20" s="124"/>
      <c r="K20" s="124"/>
      <c r="L20" s="124"/>
      <c r="M20" s="124"/>
      <c r="N20" s="124"/>
      <c r="O20" s="124"/>
      <c r="P20" s="124"/>
      <c r="Q20" s="124"/>
      <c r="R20" s="124"/>
      <c r="S20" s="124"/>
    </row>
    <row r="21" spans="1:19" ht="43.8" customHeight="1" x14ac:dyDescent="0.4">
      <c r="A21" s="4"/>
      <c r="B21" s="120" t="s">
        <v>452</v>
      </c>
      <c r="C21" s="120"/>
      <c r="D21" s="120"/>
      <c r="E21" s="120"/>
      <c r="F21" s="120"/>
      <c r="G21" s="120"/>
      <c r="H21" s="120"/>
      <c r="I21" s="120"/>
      <c r="J21" s="120"/>
      <c r="K21" s="120"/>
      <c r="L21" s="120"/>
      <c r="M21" s="120"/>
      <c r="N21" s="120"/>
      <c r="O21" s="120"/>
      <c r="P21" s="120"/>
      <c r="Q21" s="120"/>
      <c r="R21" s="120"/>
      <c r="S21" s="120"/>
    </row>
    <row r="22" spans="1:19" ht="21" x14ac:dyDescent="0.4">
      <c r="A22" s="4"/>
      <c r="B22" s="4"/>
      <c r="C22" s="4"/>
      <c r="D22" s="4"/>
      <c r="E22" s="4"/>
    </row>
    <row r="23" spans="1:19" ht="38.4" customHeight="1" x14ac:dyDescent="0.4">
      <c r="A23" s="8" t="s">
        <v>19</v>
      </c>
      <c r="B23" s="126" t="s">
        <v>20</v>
      </c>
      <c r="C23" s="127"/>
      <c r="D23" s="127"/>
      <c r="E23" s="127"/>
      <c r="F23" s="127"/>
      <c r="G23" s="127"/>
      <c r="H23" s="127"/>
      <c r="I23" s="127"/>
      <c r="J23" s="127"/>
      <c r="K23" s="127"/>
      <c r="L23" s="127"/>
      <c r="M23" s="127"/>
      <c r="N23" s="127"/>
      <c r="O23" s="127"/>
      <c r="P23" s="127"/>
      <c r="Q23" s="127"/>
      <c r="R23" s="127"/>
      <c r="S23" s="127"/>
    </row>
    <row r="24" spans="1:19" ht="28.2" customHeight="1" x14ac:dyDescent="0.4">
      <c r="A24" s="5" t="s">
        <v>8</v>
      </c>
      <c r="B24" s="124" t="s">
        <v>21</v>
      </c>
      <c r="C24" s="124"/>
      <c r="D24" s="124"/>
      <c r="E24" s="124"/>
      <c r="F24" s="124"/>
      <c r="G24" s="124"/>
      <c r="H24" s="124"/>
      <c r="I24" s="124"/>
      <c r="J24" s="124"/>
      <c r="K24" s="124"/>
      <c r="L24" s="124"/>
      <c r="M24" s="124"/>
      <c r="N24" s="124"/>
      <c r="O24" s="124"/>
      <c r="P24" s="124"/>
      <c r="Q24" s="124"/>
      <c r="R24" s="124"/>
      <c r="S24" s="124"/>
    </row>
    <row r="25" spans="1:19" ht="28.2" customHeight="1" x14ac:dyDescent="0.4">
      <c r="A25" s="4"/>
      <c r="B25" s="124" t="s">
        <v>22</v>
      </c>
      <c r="C25" s="124"/>
      <c r="D25" s="124"/>
      <c r="E25" s="124"/>
      <c r="F25" s="124"/>
      <c r="G25" s="124"/>
      <c r="H25" s="124"/>
      <c r="I25" s="124"/>
      <c r="J25" s="124"/>
      <c r="K25" s="124"/>
      <c r="L25" s="124"/>
      <c r="M25" s="124"/>
      <c r="N25" s="124"/>
      <c r="O25" s="124"/>
      <c r="P25" s="124"/>
      <c r="Q25" s="124"/>
      <c r="R25" s="124"/>
      <c r="S25" s="124"/>
    </row>
    <row r="26" spans="1:19" ht="28.2" customHeight="1" x14ac:dyDescent="0.4">
      <c r="A26" s="4"/>
      <c r="B26" s="11"/>
      <c r="C26" s="11"/>
      <c r="D26" s="11"/>
      <c r="E26" s="11"/>
      <c r="F26" s="11"/>
      <c r="G26" s="11"/>
      <c r="H26" s="11"/>
      <c r="I26" s="11"/>
      <c r="J26" s="11"/>
      <c r="K26" s="11"/>
      <c r="L26" s="11"/>
      <c r="M26" s="11"/>
      <c r="N26" s="11"/>
      <c r="O26" s="11"/>
      <c r="P26" s="11"/>
      <c r="Q26" s="11"/>
      <c r="R26" s="11"/>
      <c r="S26" s="11"/>
    </row>
    <row r="27" spans="1:19" ht="28.2" customHeight="1" x14ac:dyDescent="0.4">
      <c r="A27" s="4"/>
      <c r="B27" s="124"/>
      <c r="C27" s="124"/>
      <c r="D27" s="124"/>
      <c r="E27" s="124"/>
      <c r="F27" s="124"/>
      <c r="G27" s="124"/>
      <c r="H27" s="124"/>
      <c r="I27" s="124"/>
      <c r="J27" s="124"/>
      <c r="K27" s="124"/>
      <c r="L27" s="124"/>
      <c r="M27" s="124"/>
      <c r="N27" s="124"/>
      <c r="O27" s="124"/>
      <c r="P27" s="124"/>
      <c r="Q27" s="124"/>
      <c r="R27" s="124"/>
      <c r="S27" s="124"/>
    </row>
    <row r="28" spans="1:19" s="90" customFormat="1" ht="21" x14ac:dyDescent="0.4">
      <c r="A28" s="89"/>
      <c r="B28" s="125"/>
      <c r="C28" s="125"/>
      <c r="D28" s="125"/>
      <c r="E28" s="125"/>
      <c r="F28" s="125"/>
      <c r="G28" s="125"/>
      <c r="H28" s="125"/>
      <c r="I28" s="125"/>
      <c r="J28" s="125"/>
      <c r="K28" s="125"/>
      <c r="L28" s="125"/>
      <c r="M28" s="125"/>
      <c r="N28" s="125"/>
      <c r="O28" s="125"/>
      <c r="P28" s="125"/>
      <c r="Q28" s="125"/>
      <c r="R28" s="125"/>
      <c r="S28" s="125"/>
    </row>
    <row r="29" spans="1:19" ht="49.8" customHeight="1" x14ac:dyDescent="0.4">
      <c r="A29" s="120" t="s">
        <v>39</v>
      </c>
      <c r="B29" s="120"/>
      <c r="C29" s="120"/>
      <c r="D29" s="120"/>
      <c r="E29" s="120"/>
      <c r="F29" s="120"/>
      <c r="G29" s="120"/>
      <c r="H29" s="120"/>
      <c r="I29" s="120"/>
      <c r="J29" s="120"/>
      <c r="K29" s="120"/>
      <c r="L29" s="120"/>
      <c r="M29" s="120"/>
      <c r="N29" s="120"/>
      <c r="O29" s="120"/>
      <c r="P29" s="120"/>
      <c r="Q29" s="120"/>
      <c r="R29" s="120"/>
      <c r="S29" s="120"/>
    </row>
    <row r="31" spans="1:19" ht="31.2" customHeight="1" x14ac:dyDescent="0.3">
      <c r="A31" s="121" t="s">
        <v>453</v>
      </c>
      <c r="B31" s="121"/>
      <c r="C31" s="121"/>
      <c r="D31" s="121"/>
      <c r="E31" s="121"/>
      <c r="F31" s="121"/>
      <c r="G31" s="121"/>
      <c r="H31" s="121"/>
      <c r="I31" s="121"/>
      <c r="J31" s="121"/>
      <c r="K31" s="121"/>
      <c r="L31" s="121"/>
      <c r="M31" s="121"/>
      <c r="N31" s="121"/>
      <c r="O31" s="121"/>
      <c r="P31" s="121"/>
      <c r="Q31" s="121"/>
      <c r="R31" s="121"/>
      <c r="S31" s="121"/>
    </row>
    <row r="32" spans="1:19" x14ac:dyDescent="0.3">
      <c r="A32" s="1"/>
      <c r="B32" s="1">
        <v>15</v>
      </c>
      <c r="C32" s="1">
        <v>10</v>
      </c>
      <c r="D32" s="1">
        <v>20</v>
      </c>
      <c r="E32" s="1">
        <v>25</v>
      </c>
      <c r="F32" s="1">
        <v>15</v>
      </c>
      <c r="G32" s="1">
        <v>10</v>
      </c>
      <c r="H32" s="1">
        <v>30</v>
      </c>
      <c r="I32" s="1">
        <v>20</v>
      </c>
      <c r="J32" s="1">
        <v>15</v>
      </c>
      <c r="K32" s="1">
        <v>10</v>
      </c>
      <c r="L32" s="1"/>
      <c r="M32" s="1"/>
    </row>
    <row r="33" spans="1:19" x14ac:dyDescent="0.3">
      <c r="A33" s="1"/>
      <c r="B33" s="1">
        <v>10</v>
      </c>
      <c r="C33" s="1">
        <v>25</v>
      </c>
      <c r="D33" s="1">
        <v>15</v>
      </c>
      <c r="E33" s="1">
        <v>20</v>
      </c>
      <c r="F33" s="1">
        <v>20</v>
      </c>
      <c r="G33" s="1">
        <v>15</v>
      </c>
      <c r="H33" s="1">
        <v>10</v>
      </c>
      <c r="I33" s="1">
        <v>10</v>
      </c>
      <c r="J33" s="1">
        <v>20</v>
      </c>
      <c r="K33" s="1">
        <v>25</v>
      </c>
      <c r="L33" s="1"/>
      <c r="M33" s="1"/>
    </row>
    <row r="35" spans="1:19" ht="21" x14ac:dyDescent="0.4">
      <c r="A35" s="13" t="s">
        <v>25</v>
      </c>
      <c r="B35" s="114" t="s">
        <v>26</v>
      </c>
      <c r="C35" s="114"/>
      <c r="D35" s="114"/>
      <c r="E35" s="114"/>
      <c r="F35" s="114"/>
      <c r="G35" s="114"/>
      <c r="H35" s="114"/>
      <c r="I35" s="114"/>
      <c r="J35" s="114"/>
      <c r="K35" s="114"/>
      <c r="L35" s="114"/>
      <c r="M35" s="114"/>
      <c r="N35" s="114"/>
      <c r="O35" s="114"/>
      <c r="P35" s="114"/>
      <c r="Q35" s="114"/>
      <c r="R35" s="114"/>
      <c r="S35" s="114"/>
    </row>
    <row r="36" spans="1:19" ht="32.4" customHeight="1" x14ac:dyDescent="0.35">
      <c r="A36" s="2" t="s">
        <v>8</v>
      </c>
      <c r="B36" s="119" t="s">
        <v>27</v>
      </c>
      <c r="C36" s="119"/>
      <c r="D36" s="119"/>
      <c r="E36" s="119"/>
      <c r="F36" s="119"/>
      <c r="G36" s="119"/>
      <c r="H36" s="119"/>
      <c r="I36" s="119"/>
      <c r="J36" s="119"/>
      <c r="K36" s="119"/>
      <c r="L36" s="119"/>
      <c r="M36" s="119"/>
      <c r="N36" s="119"/>
      <c r="O36" s="119"/>
      <c r="P36" s="119"/>
      <c r="Q36" s="119"/>
      <c r="R36" s="2"/>
      <c r="S36" s="2"/>
    </row>
    <row r="37" spans="1:19" ht="18" x14ac:dyDescent="0.35">
      <c r="A37" s="2"/>
      <c r="B37" s="123">
        <f>SUM(B32:K33) /COUNT(B32:K33)</f>
        <v>17</v>
      </c>
      <c r="C37" s="123"/>
      <c r="D37" s="123"/>
      <c r="E37" s="123"/>
      <c r="F37" s="123"/>
      <c r="G37" s="123"/>
      <c r="H37" s="123"/>
      <c r="I37" s="15" t="s">
        <v>28</v>
      </c>
      <c r="J37" s="2"/>
      <c r="K37" s="2"/>
      <c r="L37" s="2"/>
      <c r="M37" s="2"/>
      <c r="N37" s="2"/>
      <c r="O37" s="2"/>
      <c r="P37" s="2"/>
      <c r="Q37" s="2"/>
      <c r="R37" s="2"/>
      <c r="S37" s="2"/>
    </row>
    <row r="38" spans="1:19" ht="18" x14ac:dyDescent="0.35">
      <c r="A38" s="2"/>
      <c r="B38" s="123">
        <f>AVERAGE(B32:K33)</f>
        <v>17</v>
      </c>
      <c r="C38" s="123"/>
      <c r="D38" s="123"/>
      <c r="E38" s="123"/>
      <c r="F38" s="123"/>
      <c r="G38" s="123"/>
      <c r="H38" s="123"/>
      <c r="I38" s="15" t="s">
        <v>29</v>
      </c>
      <c r="J38" s="2"/>
      <c r="K38" s="2"/>
      <c r="L38" s="2"/>
      <c r="M38" s="2"/>
      <c r="N38" s="2"/>
      <c r="O38" s="2"/>
      <c r="P38" s="2"/>
      <c r="Q38" s="2"/>
      <c r="R38" s="2"/>
      <c r="S38" s="2"/>
    </row>
    <row r="39" spans="1:19" ht="21" x14ac:dyDescent="0.4">
      <c r="A39" s="13" t="s">
        <v>13</v>
      </c>
      <c r="B39" s="114" t="s">
        <v>30</v>
      </c>
      <c r="C39" s="114"/>
      <c r="D39" s="114"/>
      <c r="E39" s="114"/>
      <c r="F39" s="114"/>
      <c r="G39" s="114"/>
      <c r="H39" s="114"/>
      <c r="I39" s="114"/>
      <c r="J39" s="114"/>
      <c r="K39" s="114"/>
      <c r="L39" s="114"/>
      <c r="M39" s="114"/>
      <c r="N39" s="114"/>
      <c r="O39" s="114"/>
      <c r="P39" s="114"/>
      <c r="Q39" s="114"/>
      <c r="R39" s="114"/>
      <c r="S39" s="114"/>
    </row>
    <row r="40" spans="1:19" ht="21" x14ac:dyDescent="0.4">
      <c r="A40" s="2" t="s">
        <v>8</v>
      </c>
      <c r="B40" s="115" t="s">
        <v>45</v>
      </c>
      <c r="C40" s="115"/>
      <c r="D40" s="115"/>
      <c r="E40" s="115"/>
      <c r="F40" s="115"/>
      <c r="G40" s="115"/>
      <c r="H40" s="115"/>
      <c r="I40" s="115"/>
      <c r="J40" s="115"/>
      <c r="K40" s="115"/>
      <c r="L40" s="115"/>
      <c r="M40" s="115"/>
      <c r="N40" s="115"/>
      <c r="O40" s="115"/>
      <c r="P40" s="115"/>
      <c r="Q40" s="115"/>
      <c r="R40" s="115"/>
      <c r="S40" s="115"/>
    </row>
    <row r="41" spans="1:19" ht="21" x14ac:dyDescent="0.4">
      <c r="A41" s="2"/>
      <c r="B41" s="4">
        <v>10</v>
      </c>
      <c r="C41" s="4">
        <v>10</v>
      </c>
      <c r="D41" s="4">
        <v>10</v>
      </c>
      <c r="E41" s="4">
        <v>10</v>
      </c>
      <c r="F41" s="4">
        <v>10</v>
      </c>
      <c r="G41" s="4">
        <v>10</v>
      </c>
      <c r="H41" s="4">
        <v>15</v>
      </c>
      <c r="I41" s="4">
        <v>15</v>
      </c>
      <c r="J41" s="4">
        <v>15</v>
      </c>
      <c r="K41" s="4">
        <v>15</v>
      </c>
      <c r="L41" s="4"/>
      <c r="M41" s="4"/>
      <c r="N41" s="4"/>
      <c r="O41" s="4"/>
      <c r="P41" s="4"/>
      <c r="Q41" s="4"/>
      <c r="R41" s="4"/>
      <c r="S41" s="4"/>
    </row>
    <row r="42" spans="1:19" ht="21" x14ac:dyDescent="0.4">
      <c r="A42" s="2"/>
      <c r="B42" s="4">
        <v>15</v>
      </c>
      <c r="C42" s="4">
        <v>20</v>
      </c>
      <c r="D42" s="4">
        <v>20</v>
      </c>
      <c r="E42" s="4">
        <v>20</v>
      </c>
      <c r="F42" s="4">
        <v>20</v>
      </c>
      <c r="G42" s="4">
        <v>20</v>
      </c>
      <c r="H42" s="4">
        <v>25</v>
      </c>
      <c r="I42" s="4">
        <v>25</v>
      </c>
      <c r="J42" s="4">
        <v>25</v>
      </c>
      <c r="K42" s="4">
        <v>30</v>
      </c>
      <c r="L42" s="4"/>
      <c r="M42" s="4"/>
      <c r="N42" s="4"/>
      <c r="O42" s="4"/>
      <c r="P42" s="4"/>
      <c r="Q42" s="4"/>
      <c r="R42" s="4"/>
      <c r="S42" s="4"/>
    </row>
    <row r="43" spans="1:19" ht="21" x14ac:dyDescent="0.4">
      <c r="A43" s="2"/>
      <c r="B43" s="116" t="s">
        <v>31</v>
      </c>
      <c r="C43" s="116"/>
      <c r="D43" s="116"/>
      <c r="E43" s="116"/>
      <c r="F43" s="116"/>
      <c r="G43" s="116"/>
      <c r="H43" s="116"/>
      <c r="I43" s="116"/>
      <c r="J43" s="116"/>
      <c r="K43" s="116"/>
      <c r="L43" s="116"/>
      <c r="M43" s="116"/>
      <c r="N43" s="116"/>
      <c r="O43" s="116"/>
      <c r="P43" s="116"/>
      <c r="Q43" s="116"/>
      <c r="R43" s="116"/>
      <c r="S43" s="116"/>
    </row>
    <row r="44" spans="1:19" ht="21" x14ac:dyDescent="0.4">
      <c r="B44" s="116" t="s">
        <v>41</v>
      </c>
      <c r="C44" s="116"/>
      <c r="D44" s="116"/>
      <c r="E44" s="116"/>
      <c r="F44" s="116"/>
      <c r="G44" s="116"/>
      <c r="H44" s="116"/>
      <c r="I44" s="116"/>
      <c r="J44" s="116"/>
      <c r="K44" s="116"/>
      <c r="L44" s="116"/>
      <c r="M44" s="116"/>
      <c r="N44" s="116"/>
      <c r="O44" s="116"/>
      <c r="P44" s="116"/>
      <c r="Q44" s="116"/>
      <c r="R44" s="116"/>
      <c r="S44" s="116"/>
    </row>
    <row r="45" spans="1:19" ht="21" x14ac:dyDescent="0.4">
      <c r="B45" s="117">
        <f>( 15+15) /2</f>
        <v>15</v>
      </c>
      <c r="C45" s="117"/>
      <c r="D45" s="117"/>
      <c r="E45" s="117"/>
      <c r="F45" s="117"/>
      <c r="G45" s="117"/>
      <c r="H45" s="117"/>
      <c r="I45" s="6" t="s">
        <v>32</v>
      </c>
      <c r="J45" s="4"/>
      <c r="K45" s="4"/>
      <c r="L45" s="4"/>
      <c r="M45" s="4"/>
      <c r="N45" s="4"/>
      <c r="O45" s="4"/>
      <c r="P45" s="4"/>
      <c r="Q45" s="4"/>
      <c r="R45" s="4"/>
      <c r="S45" s="4"/>
    </row>
    <row r="46" spans="1:19" ht="21" x14ac:dyDescent="0.4">
      <c r="B46" s="117">
        <f>MEDIAN(B41:K42)</f>
        <v>15</v>
      </c>
      <c r="C46" s="117"/>
      <c r="D46" s="117"/>
      <c r="E46" s="117"/>
      <c r="F46" s="117"/>
      <c r="G46" s="117"/>
      <c r="H46" s="117"/>
      <c r="I46" s="6" t="s">
        <v>33</v>
      </c>
      <c r="J46" s="4"/>
      <c r="K46" s="4"/>
      <c r="L46" s="4"/>
      <c r="M46" s="4"/>
      <c r="N46" s="4"/>
      <c r="O46" s="4"/>
      <c r="P46" s="4"/>
      <c r="Q46" s="4"/>
      <c r="R46" s="4"/>
      <c r="S46" s="4"/>
    </row>
    <row r="47" spans="1:19" x14ac:dyDescent="0.3">
      <c r="B47" s="17"/>
      <c r="C47" s="17"/>
      <c r="D47" s="17"/>
      <c r="E47" s="17"/>
      <c r="F47" s="17"/>
      <c r="G47" s="17"/>
      <c r="H47" s="17"/>
    </row>
    <row r="48" spans="1:19" ht="21" x14ac:dyDescent="0.4">
      <c r="A48" s="13" t="s">
        <v>19</v>
      </c>
      <c r="B48" s="118" t="s">
        <v>34</v>
      </c>
      <c r="C48" s="114"/>
      <c r="D48" s="114"/>
      <c r="E48" s="114"/>
      <c r="F48" s="114"/>
      <c r="G48" s="114"/>
      <c r="H48" s="114"/>
      <c r="I48" s="114"/>
      <c r="J48" s="114"/>
      <c r="K48" s="114"/>
      <c r="L48" s="114"/>
      <c r="M48" s="114"/>
      <c r="N48" s="114"/>
      <c r="O48" s="114"/>
      <c r="P48" s="114"/>
      <c r="Q48" s="114"/>
      <c r="R48" s="114"/>
      <c r="S48" s="114"/>
    </row>
    <row r="49" spans="1:19" ht="21" x14ac:dyDescent="0.4">
      <c r="A49" s="4" t="s">
        <v>35</v>
      </c>
      <c r="B49" s="116" t="s">
        <v>36</v>
      </c>
      <c r="C49" s="116"/>
      <c r="D49" s="116"/>
      <c r="E49" s="116"/>
      <c r="F49" s="116"/>
      <c r="G49" s="116"/>
      <c r="H49" s="116"/>
      <c r="I49" s="116"/>
      <c r="J49" s="116"/>
      <c r="K49" s="116"/>
      <c r="L49" s="116"/>
      <c r="M49" s="116"/>
      <c r="N49" s="116"/>
      <c r="O49" s="116"/>
      <c r="P49" s="116"/>
      <c r="Q49" s="116"/>
      <c r="R49" s="116"/>
      <c r="S49" s="116"/>
    </row>
    <row r="50" spans="1:19" ht="21" x14ac:dyDescent="0.4">
      <c r="A50" s="4"/>
      <c r="B50" s="116" t="s">
        <v>37</v>
      </c>
      <c r="C50" s="116"/>
      <c r="D50" s="116"/>
      <c r="E50" s="116"/>
      <c r="F50" s="116"/>
      <c r="G50" s="116"/>
      <c r="H50" s="116"/>
      <c r="I50" s="116"/>
      <c r="J50" s="116"/>
      <c r="K50" s="116"/>
      <c r="L50" s="116"/>
      <c r="M50" s="116"/>
      <c r="N50" s="116"/>
      <c r="O50" s="116"/>
      <c r="P50" s="116"/>
      <c r="Q50" s="116"/>
      <c r="R50" s="116"/>
      <c r="S50" s="116"/>
    </row>
    <row r="51" spans="1:19" ht="21" x14ac:dyDescent="0.4">
      <c r="A51" s="4"/>
      <c r="B51" s="116" t="s">
        <v>38</v>
      </c>
      <c r="C51" s="116"/>
      <c r="D51" s="116"/>
      <c r="E51" s="116"/>
      <c r="F51" s="116"/>
      <c r="G51" s="116"/>
      <c r="H51" s="116"/>
      <c r="I51" s="116"/>
      <c r="J51" s="116"/>
      <c r="K51" s="116"/>
      <c r="L51" s="116"/>
      <c r="M51" s="116"/>
      <c r="N51" s="116"/>
      <c r="O51" s="116"/>
      <c r="P51" s="116"/>
      <c r="Q51" s="116"/>
      <c r="R51" s="116"/>
      <c r="S51" s="116"/>
    </row>
    <row r="53" spans="1:19" s="90" customFormat="1" x14ac:dyDescent="0.3"/>
    <row r="54" spans="1:19" ht="58.2" customHeight="1" x14ac:dyDescent="0.4">
      <c r="A54" s="120" t="s">
        <v>40</v>
      </c>
      <c r="B54" s="120"/>
      <c r="C54" s="120"/>
      <c r="D54" s="120"/>
      <c r="E54" s="120"/>
      <c r="F54" s="120"/>
      <c r="G54" s="120"/>
      <c r="H54" s="120"/>
      <c r="I54" s="120"/>
      <c r="J54" s="120"/>
      <c r="K54" s="120"/>
      <c r="L54" s="120"/>
      <c r="M54" s="120"/>
      <c r="N54" s="120"/>
      <c r="O54" s="120"/>
      <c r="P54" s="120"/>
      <c r="Q54" s="120"/>
      <c r="R54" s="120"/>
      <c r="S54" s="120"/>
    </row>
    <row r="56" spans="1:19" ht="27.6" customHeight="1" x14ac:dyDescent="0.4">
      <c r="A56" s="122" t="s">
        <v>454</v>
      </c>
      <c r="B56" s="122"/>
      <c r="C56" s="122"/>
      <c r="D56" s="122"/>
      <c r="E56" s="122"/>
      <c r="F56" s="122"/>
      <c r="G56" s="122"/>
      <c r="H56" s="122"/>
      <c r="I56" s="122"/>
      <c r="J56" s="122"/>
      <c r="K56" s="122"/>
      <c r="L56" s="122"/>
      <c r="M56" s="122"/>
      <c r="N56" s="122"/>
      <c r="O56" s="122"/>
      <c r="P56" s="122"/>
      <c r="Q56" s="122"/>
      <c r="R56" s="122"/>
      <c r="S56" s="122"/>
    </row>
    <row r="58" spans="1:19" ht="18" x14ac:dyDescent="0.35">
      <c r="A58" s="5">
        <v>3</v>
      </c>
      <c r="B58" s="5">
        <v>2</v>
      </c>
      <c r="C58" s="5">
        <v>5</v>
      </c>
      <c r="D58" s="5">
        <v>4</v>
      </c>
      <c r="E58" s="5">
        <v>7</v>
      </c>
      <c r="F58" s="5">
        <v>2</v>
      </c>
      <c r="G58" s="5">
        <v>3</v>
      </c>
      <c r="H58" s="5">
        <v>3</v>
      </c>
      <c r="I58" s="5">
        <v>1</v>
      </c>
      <c r="J58" s="5">
        <v>6</v>
      </c>
    </row>
    <row r="59" spans="1:19" ht="18" x14ac:dyDescent="0.35">
      <c r="A59" s="5">
        <v>4</v>
      </c>
      <c r="B59" s="5">
        <v>2</v>
      </c>
      <c r="C59" s="5">
        <v>3</v>
      </c>
      <c r="D59" s="5">
        <v>5</v>
      </c>
      <c r="E59" s="5">
        <v>2</v>
      </c>
      <c r="F59" s="5">
        <v>4</v>
      </c>
      <c r="G59" s="5">
        <v>2</v>
      </c>
      <c r="H59" s="5">
        <v>1</v>
      </c>
      <c r="I59" s="5">
        <v>3</v>
      </c>
      <c r="J59" s="5">
        <v>5</v>
      </c>
    </row>
    <row r="60" spans="1:19" ht="18" x14ac:dyDescent="0.35">
      <c r="A60" s="5">
        <v>6</v>
      </c>
      <c r="B60" s="5">
        <v>3</v>
      </c>
      <c r="C60" s="5">
        <v>2</v>
      </c>
      <c r="D60" s="5">
        <v>1</v>
      </c>
      <c r="E60" s="5">
        <v>4</v>
      </c>
      <c r="F60" s="5">
        <v>2</v>
      </c>
      <c r="G60" s="5">
        <v>4</v>
      </c>
      <c r="H60" s="5">
        <v>5</v>
      </c>
      <c r="I60" s="5">
        <v>3</v>
      </c>
      <c r="J60" s="5">
        <v>2</v>
      </c>
    </row>
    <row r="61" spans="1:19" ht="18" x14ac:dyDescent="0.35">
      <c r="A61" s="5">
        <v>7</v>
      </c>
      <c r="B61" s="5">
        <v>2</v>
      </c>
      <c r="C61" s="5">
        <v>3</v>
      </c>
      <c r="D61" s="5">
        <v>4</v>
      </c>
      <c r="E61" s="5">
        <v>5</v>
      </c>
      <c r="F61" s="5">
        <v>1</v>
      </c>
      <c r="G61" s="5">
        <v>6</v>
      </c>
      <c r="H61" s="5">
        <v>2</v>
      </c>
      <c r="I61" s="5">
        <v>4</v>
      </c>
      <c r="J61" s="5">
        <v>3</v>
      </c>
    </row>
    <row r="62" spans="1:19" ht="18" x14ac:dyDescent="0.35">
      <c r="A62" s="5">
        <v>5</v>
      </c>
      <c r="B62" s="5">
        <v>3</v>
      </c>
      <c r="C62" s="5">
        <v>2</v>
      </c>
      <c r="D62" s="5">
        <v>4</v>
      </c>
      <c r="E62" s="5">
        <v>2</v>
      </c>
      <c r="F62" s="5">
        <v>6</v>
      </c>
      <c r="G62" s="5">
        <v>3</v>
      </c>
      <c r="H62" s="5">
        <v>2</v>
      </c>
      <c r="I62" s="5">
        <v>4</v>
      </c>
      <c r="J62" s="5">
        <v>5</v>
      </c>
      <c r="M62" s="5"/>
    </row>
    <row r="64" spans="1:19" ht="21" x14ac:dyDescent="0.4">
      <c r="A64" s="13" t="s">
        <v>25</v>
      </c>
      <c r="B64" s="114" t="s">
        <v>42</v>
      </c>
      <c r="C64" s="114"/>
      <c r="D64" s="114"/>
      <c r="E64" s="114"/>
      <c r="F64" s="114"/>
      <c r="G64" s="114"/>
      <c r="H64" s="114"/>
      <c r="I64" s="114"/>
      <c r="J64" s="114"/>
      <c r="K64" s="114"/>
      <c r="L64" s="114"/>
      <c r="M64" s="114"/>
      <c r="N64" s="114"/>
      <c r="O64" s="114"/>
      <c r="P64" s="114"/>
      <c r="Q64" s="114"/>
      <c r="R64" s="114"/>
      <c r="S64" s="114"/>
    </row>
    <row r="65" spans="1:19" ht="35.4" customHeight="1" x14ac:dyDescent="0.35">
      <c r="A65" s="2" t="s">
        <v>8</v>
      </c>
      <c r="B65" s="119" t="s">
        <v>43</v>
      </c>
      <c r="C65" s="119"/>
      <c r="D65" s="119"/>
      <c r="E65" s="119"/>
      <c r="F65" s="119"/>
      <c r="G65" s="119"/>
      <c r="H65" s="119"/>
      <c r="I65" s="119"/>
      <c r="J65" s="119"/>
      <c r="K65" s="119"/>
      <c r="L65" s="119"/>
      <c r="M65" s="119"/>
      <c r="N65" s="119"/>
      <c r="O65" s="119"/>
      <c r="P65" s="119"/>
      <c r="Q65" s="119"/>
      <c r="R65" s="2"/>
      <c r="S65" s="2"/>
    </row>
    <row r="66" spans="1:19" ht="18" x14ac:dyDescent="0.35">
      <c r="B66" s="113">
        <f>SUM(A58:J62) / COUNT(A58:J62)</f>
        <v>3.44</v>
      </c>
      <c r="C66" s="113"/>
      <c r="D66" s="113"/>
      <c r="E66" s="113"/>
      <c r="F66" s="113"/>
      <c r="G66" s="113"/>
      <c r="H66" s="113"/>
      <c r="I66" s="15" t="s">
        <v>28</v>
      </c>
      <c r="J66" s="2"/>
    </row>
    <row r="67" spans="1:19" ht="18" x14ac:dyDescent="0.35">
      <c r="B67" s="113">
        <f>AVERAGE(A58:J62)</f>
        <v>3.44</v>
      </c>
      <c r="C67" s="113"/>
      <c r="D67" s="113"/>
      <c r="E67" s="113"/>
      <c r="F67" s="113"/>
      <c r="G67" s="113"/>
      <c r="H67" s="113"/>
      <c r="I67" s="15" t="s">
        <v>29</v>
      </c>
      <c r="J67" s="2"/>
    </row>
    <row r="69" spans="1:19" ht="41.4" customHeight="1" x14ac:dyDescent="0.4">
      <c r="A69" s="13" t="s">
        <v>13</v>
      </c>
      <c r="B69" s="114" t="s">
        <v>44</v>
      </c>
      <c r="C69" s="114"/>
      <c r="D69" s="114"/>
      <c r="E69" s="114"/>
      <c r="F69" s="114"/>
      <c r="G69" s="114"/>
      <c r="H69" s="114"/>
      <c r="I69" s="114"/>
      <c r="J69" s="114"/>
      <c r="K69" s="114"/>
      <c r="L69" s="114"/>
      <c r="M69" s="114"/>
      <c r="N69" s="114"/>
      <c r="O69" s="114"/>
      <c r="P69" s="114"/>
      <c r="Q69" s="114"/>
      <c r="R69" s="114"/>
      <c r="S69" s="114"/>
    </row>
    <row r="70" spans="1:19" ht="21" x14ac:dyDescent="0.4">
      <c r="A70" s="2" t="s">
        <v>8</v>
      </c>
      <c r="B70" s="115" t="s">
        <v>45</v>
      </c>
      <c r="C70" s="115"/>
      <c r="D70" s="115"/>
      <c r="E70" s="115"/>
      <c r="F70" s="115"/>
      <c r="G70" s="115"/>
      <c r="H70" s="115"/>
      <c r="I70" s="115"/>
      <c r="J70" s="115"/>
      <c r="K70" s="115"/>
      <c r="L70" s="115"/>
      <c r="M70" s="115"/>
      <c r="N70" s="115"/>
      <c r="O70" s="115"/>
      <c r="P70" s="115"/>
      <c r="Q70" s="115"/>
      <c r="R70" s="115"/>
      <c r="S70" s="115"/>
    </row>
    <row r="71" spans="1:19" x14ac:dyDescent="0.3">
      <c r="B71">
        <v>1</v>
      </c>
      <c r="C71">
        <v>1</v>
      </c>
      <c r="D71">
        <v>1</v>
      </c>
      <c r="E71">
        <v>1</v>
      </c>
      <c r="F71">
        <v>2</v>
      </c>
      <c r="G71">
        <v>2</v>
      </c>
      <c r="H71">
        <v>2</v>
      </c>
      <c r="I71">
        <v>2</v>
      </c>
      <c r="J71">
        <v>2</v>
      </c>
      <c r="K71">
        <v>2</v>
      </c>
    </row>
    <row r="72" spans="1:19" x14ac:dyDescent="0.3">
      <c r="B72">
        <v>2</v>
      </c>
      <c r="C72">
        <v>2</v>
      </c>
      <c r="D72">
        <v>2</v>
      </c>
      <c r="E72">
        <v>2</v>
      </c>
      <c r="F72">
        <v>2</v>
      </c>
      <c r="G72">
        <v>2</v>
      </c>
      <c r="H72">
        <v>2</v>
      </c>
      <c r="I72">
        <v>3</v>
      </c>
      <c r="J72">
        <v>3</v>
      </c>
      <c r="K72">
        <v>3</v>
      </c>
    </row>
    <row r="73" spans="1:19" x14ac:dyDescent="0.3">
      <c r="B73">
        <v>3</v>
      </c>
      <c r="C73">
        <v>3</v>
      </c>
      <c r="D73">
        <v>3</v>
      </c>
      <c r="E73">
        <v>3</v>
      </c>
      <c r="F73">
        <v>3</v>
      </c>
      <c r="G73">
        <v>3</v>
      </c>
      <c r="H73">
        <v>3</v>
      </c>
      <c r="I73">
        <v>3</v>
      </c>
      <c r="J73">
        <v>4</v>
      </c>
      <c r="K73">
        <v>4</v>
      </c>
    </row>
    <row r="74" spans="1:19" x14ac:dyDescent="0.3">
      <c r="B74">
        <v>4</v>
      </c>
      <c r="C74">
        <v>4</v>
      </c>
      <c r="D74">
        <v>4</v>
      </c>
      <c r="E74">
        <v>4</v>
      </c>
      <c r="F74">
        <v>4</v>
      </c>
      <c r="G74">
        <v>4</v>
      </c>
      <c r="H74">
        <v>4</v>
      </c>
      <c r="I74">
        <v>5</v>
      </c>
      <c r="J74">
        <v>5</v>
      </c>
      <c r="K74">
        <v>5</v>
      </c>
    </row>
    <row r="75" spans="1:19" x14ac:dyDescent="0.3">
      <c r="B75">
        <v>5</v>
      </c>
      <c r="C75">
        <v>5</v>
      </c>
      <c r="D75">
        <v>5</v>
      </c>
      <c r="E75">
        <v>5</v>
      </c>
      <c r="F75">
        <v>6</v>
      </c>
      <c r="G75">
        <v>6</v>
      </c>
      <c r="H75">
        <v>6</v>
      </c>
      <c r="I75">
        <v>6</v>
      </c>
      <c r="J75">
        <v>7</v>
      </c>
      <c r="K75">
        <v>7</v>
      </c>
    </row>
    <row r="78" spans="1:19" ht="21" x14ac:dyDescent="0.4">
      <c r="B78" s="116" t="s">
        <v>46</v>
      </c>
      <c r="C78" s="116"/>
      <c r="D78" s="116"/>
      <c r="E78" s="116"/>
      <c r="F78" s="116"/>
      <c r="G78" s="116"/>
      <c r="H78" s="116"/>
      <c r="I78" s="116"/>
      <c r="J78" s="116"/>
      <c r="K78" s="116"/>
      <c r="L78" s="116"/>
      <c r="M78" s="116"/>
      <c r="N78" s="116"/>
      <c r="O78" s="116"/>
      <c r="P78" s="116"/>
      <c r="Q78" s="116"/>
      <c r="R78" s="116"/>
      <c r="S78" s="116"/>
    </row>
    <row r="79" spans="1:19" ht="21" x14ac:dyDescent="0.4">
      <c r="B79" s="116" t="s">
        <v>47</v>
      </c>
      <c r="C79" s="116"/>
      <c r="D79" s="116"/>
      <c r="E79" s="116"/>
      <c r="F79" s="116"/>
      <c r="G79" s="116"/>
      <c r="H79" s="116"/>
      <c r="I79" s="116"/>
      <c r="J79" s="116"/>
      <c r="K79" s="116"/>
      <c r="L79" s="116"/>
      <c r="M79" s="116"/>
      <c r="N79" s="116"/>
      <c r="O79" s="116"/>
      <c r="P79" s="116"/>
      <c r="Q79" s="116"/>
      <c r="R79" s="116"/>
      <c r="S79" s="116"/>
    </row>
    <row r="80" spans="1:19" ht="21" x14ac:dyDescent="0.4">
      <c r="B80" s="117">
        <f>(3+3)/2</f>
        <v>3</v>
      </c>
      <c r="C80" s="117"/>
      <c r="D80" s="117"/>
      <c r="E80" s="117"/>
      <c r="F80" s="117"/>
      <c r="G80" s="117"/>
      <c r="H80" s="117"/>
      <c r="I80" s="6" t="s">
        <v>32</v>
      </c>
      <c r="J80" s="4"/>
    </row>
    <row r="81" spans="1:23" ht="21" x14ac:dyDescent="0.4">
      <c r="B81" s="117">
        <f>MEDIAN(B71:K75)</f>
        <v>3</v>
      </c>
      <c r="C81" s="117"/>
      <c r="D81" s="117"/>
      <c r="E81" s="117"/>
      <c r="F81" s="117"/>
      <c r="G81" s="117"/>
      <c r="H81" s="117"/>
      <c r="I81" s="6" t="s">
        <v>33</v>
      </c>
      <c r="J81" s="4"/>
    </row>
    <row r="83" spans="1:23" ht="45.6" customHeight="1" thickBot="1" x14ac:dyDescent="0.45">
      <c r="A83" s="13" t="s">
        <v>19</v>
      </c>
      <c r="B83" s="118" t="s">
        <v>48</v>
      </c>
      <c r="C83" s="114"/>
      <c r="D83" s="114"/>
      <c r="E83" s="114"/>
      <c r="F83" s="114"/>
      <c r="G83" s="114"/>
      <c r="H83" s="114"/>
      <c r="I83" s="114"/>
      <c r="J83" s="114"/>
      <c r="K83" s="114"/>
      <c r="L83" s="114"/>
      <c r="M83" s="114"/>
      <c r="N83" s="114"/>
      <c r="O83" s="114"/>
      <c r="P83" s="114"/>
      <c r="Q83" s="114"/>
      <c r="R83" s="114"/>
      <c r="S83" s="114"/>
    </row>
    <row r="84" spans="1:23" ht="21" x14ac:dyDescent="0.4">
      <c r="A84" s="2" t="s">
        <v>8</v>
      </c>
      <c r="B84" s="116" t="s">
        <v>36</v>
      </c>
      <c r="C84" s="116"/>
      <c r="D84" s="116"/>
      <c r="E84" s="116"/>
      <c r="F84" s="116"/>
      <c r="G84" s="116"/>
      <c r="H84" s="116"/>
      <c r="I84" s="116"/>
      <c r="J84" s="116"/>
      <c r="K84" s="116"/>
      <c r="L84" s="116"/>
      <c r="M84" s="116"/>
      <c r="N84" s="116"/>
      <c r="O84" s="116"/>
      <c r="P84" s="116"/>
      <c r="Q84" s="116"/>
      <c r="R84" s="116"/>
      <c r="S84" s="116"/>
      <c r="T84" s="95" t="s">
        <v>51</v>
      </c>
      <c r="U84" s="96" t="s">
        <v>52</v>
      </c>
      <c r="V84" s="96" t="s">
        <v>51</v>
      </c>
      <c r="W84" s="97" t="s">
        <v>52</v>
      </c>
    </row>
    <row r="85" spans="1:23" ht="21" x14ac:dyDescent="0.4">
      <c r="B85" s="116" t="s">
        <v>49</v>
      </c>
      <c r="C85" s="116"/>
      <c r="D85" s="116"/>
      <c r="E85" s="116"/>
      <c r="F85" s="116"/>
      <c r="G85" s="116"/>
      <c r="H85" s="116"/>
      <c r="I85" s="116"/>
      <c r="J85" s="116"/>
      <c r="K85" s="116"/>
      <c r="L85" s="116"/>
      <c r="M85" s="116"/>
      <c r="N85" s="116"/>
      <c r="O85" s="116"/>
      <c r="P85" s="116"/>
      <c r="Q85" s="116"/>
      <c r="R85" s="116"/>
      <c r="S85" s="116"/>
      <c r="T85" s="100">
        <v>1</v>
      </c>
      <c r="U85" s="98">
        <f>COUNTIF($A$58:$J$62,T85)</f>
        <v>4</v>
      </c>
      <c r="V85" s="101">
        <v>5</v>
      </c>
      <c r="W85" s="102">
        <f>COUNTIF($A$58:$J$62,V85)</f>
        <v>7</v>
      </c>
    </row>
    <row r="86" spans="1:23" ht="21" x14ac:dyDescent="0.4">
      <c r="B86" s="116" t="s">
        <v>50</v>
      </c>
      <c r="C86" s="116"/>
      <c r="D86" s="116"/>
      <c r="E86" s="116"/>
      <c r="F86" s="116"/>
      <c r="G86" s="116"/>
      <c r="H86" s="116"/>
      <c r="I86" s="116"/>
      <c r="J86" s="116"/>
      <c r="K86" s="116"/>
      <c r="L86" s="116"/>
      <c r="M86" s="116"/>
      <c r="N86" s="116"/>
      <c r="O86" s="116"/>
      <c r="P86" s="116"/>
      <c r="Q86" s="116"/>
      <c r="R86" s="116"/>
      <c r="S86" s="116"/>
      <c r="T86" s="100">
        <v>2</v>
      </c>
      <c r="U86" s="98">
        <f>COUNTIF($A$58:$J$62,T86)</f>
        <v>13</v>
      </c>
      <c r="V86" s="101">
        <v>6</v>
      </c>
      <c r="W86" s="102">
        <f>COUNTIF($A$58:$J$62,V86)</f>
        <v>4</v>
      </c>
    </row>
    <row r="87" spans="1:23" ht="18" x14ac:dyDescent="0.3">
      <c r="B87" s="112"/>
      <c r="C87" s="112"/>
      <c r="D87" s="112"/>
      <c r="E87" s="112"/>
      <c r="F87" s="112"/>
      <c r="G87" s="112"/>
      <c r="H87" s="112"/>
      <c r="I87" s="112"/>
      <c r="J87" s="112"/>
      <c r="K87" s="112"/>
      <c r="L87" s="112"/>
      <c r="M87" s="112"/>
      <c r="N87" s="112"/>
      <c r="O87" s="112"/>
      <c r="P87" s="112"/>
      <c r="Q87" s="112"/>
      <c r="R87" s="112"/>
      <c r="S87" s="112"/>
      <c r="T87" s="100">
        <v>3</v>
      </c>
      <c r="U87" s="98">
        <f>COUNTIF($A$58:$J$62,T87)</f>
        <v>11</v>
      </c>
      <c r="V87" s="101">
        <v>7</v>
      </c>
      <c r="W87" s="102">
        <f>COUNTIF($A$58:$J$62,V87)</f>
        <v>2</v>
      </c>
    </row>
    <row r="88" spans="1:23" ht="18.600000000000001" thickBot="1" x14ac:dyDescent="0.35">
      <c r="B88" s="112"/>
      <c r="C88" s="112"/>
      <c r="D88" s="112"/>
      <c r="E88" s="112"/>
      <c r="F88" s="112"/>
      <c r="G88" s="112"/>
      <c r="H88" s="112"/>
      <c r="I88" s="112"/>
      <c r="J88" s="112"/>
      <c r="K88" s="112"/>
      <c r="L88" s="112"/>
      <c r="M88" s="112"/>
      <c r="N88" s="112"/>
      <c r="O88" s="112"/>
      <c r="P88" s="112"/>
      <c r="Q88" s="112"/>
      <c r="R88" s="112"/>
      <c r="S88" s="112"/>
      <c r="T88" s="103">
        <v>4</v>
      </c>
      <c r="U88" s="99">
        <f>COUNTIF($A$58:$J$62,T88)</f>
        <v>9</v>
      </c>
      <c r="V88" s="104"/>
      <c r="W88" s="105"/>
    </row>
    <row r="89" spans="1:23" x14ac:dyDescent="0.3">
      <c r="B89" s="112"/>
      <c r="C89" s="112"/>
      <c r="D89" s="112"/>
      <c r="E89" s="112"/>
      <c r="F89" s="112"/>
      <c r="G89" s="112"/>
      <c r="H89" s="112"/>
      <c r="I89" s="112"/>
      <c r="J89" s="112"/>
      <c r="K89" s="112"/>
      <c r="L89" s="112"/>
      <c r="M89" s="112"/>
      <c r="N89" s="112"/>
      <c r="O89" s="112"/>
      <c r="P89" s="112"/>
      <c r="Q89" s="112"/>
      <c r="R89" s="112"/>
      <c r="S89" s="112"/>
    </row>
    <row r="90" spans="1:23" x14ac:dyDescent="0.3">
      <c r="B90" s="112"/>
      <c r="C90" s="112"/>
      <c r="D90" s="112"/>
      <c r="E90" s="112"/>
      <c r="F90" s="112"/>
      <c r="G90" s="112"/>
      <c r="H90" s="112"/>
      <c r="I90" s="112"/>
      <c r="J90" s="112"/>
      <c r="K90" s="112"/>
      <c r="L90" s="112"/>
      <c r="M90" s="112"/>
      <c r="N90" s="112"/>
      <c r="O90" s="112"/>
      <c r="P90" s="112"/>
      <c r="Q90" s="112"/>
      <c r="R90" s="112"/>
      <c r="S90" s="112"/>
    </row>
    <row r="91" spans="1:23" x14ac:dyDescent="0.3">
      <c r="B91" s="112"/>
      <c r="C91" s="112"/>
      <c r="D91" s="112"/>
      <c r="E91" s="112"/>
      <c r="F91" s="112"/>
      <c r="G91" s="112"/>
      <c r="H91" s="112"/>
      <c r="I91" s="112"/>
      <c r="J91" s="112"/>
      <c r="K91" s="112"/>
      <c r="L91" s="112"/>
      <c r="M91" s="112"/>
      <c r="N91" s="112"/>
      <c r="O91" s="112"/>
      <c r="P91" s="112"/>
      <c r="Q91" s="112"/>
      <c r="R91" s="112"/>
      <c r="S91" s="112"/>
    </row>
  </sheetData>
  <mergeCells count="53">
    <mergeCell ref="A1:S1"/>
    <mergeCell ref="A2:S2"/>
    <mergeCell ref="A3:S3"/>
    <mergeCell ref="B10:S10"/>
    <mergeCell ref="B16:S16"/>
    <mergeCell ref="B27:S27"/>
    <mergeCell ref="B28:S28"/>
    <mergeCell ref="B11:S11"/>
    <mergeCell ref="B21:S21"/>
    <mergeCell ref="B17:S17"/>
    <mergeCell ref="B23:S23"/>
    <mergeCell ref="B24:S24"/>
    <mergeCell ref="B25:S25"/>
    <mergeCell ref="B18:S18"/>
    <mergeCell ref="B19:S19"/>
    <mergeCell ref="B20:S20"/>
    <mergeCell ref="B48:S48"/>
    <mergeCell ref="B49:S49"/>
    <mergeCell ref="B50:S50"/>
    <mergeCell ref="B51:S51"/>
    <mergeCell ref="B43:S43"/>
    <mergeCell ref="B44:S44"/>
    <mergeCell ref="B36:Q36"/>
    <mergeCell ref="A29:S29"/>
    <mergeCell ref="A31:S31"/>
    <mergeCell ref="B35:S35"/>
    <mergeCell ref="B88:S88"/>
    <mergeCell ref="B66:H66"/>
    <mergeCell ref="A54:S54"/>
    <mergeCell ref="A56:S56"/>
    <mergeCell ref="B64:S64"/>
    <mergeCell ref="B65:Q65"/>
    <mergeCell ref="B37:H37"/>
    <mergeCell ref="B38:H38"/>
    <mergeCell ref="B45:H45"/>
    <mergeCell ref="B46:H46"/>
    <mergeCell ref="B39:S39"/>
    <mergeCell ref="B40:S40"/>
    <mergeCell ref="B89:S89"/>
    <mergeCell ref="B90:S90"/>
    <mergeCell ref="B91:S91"/>
    <mergeCell ref="B87:S87"/>
    <mergeCell ref="B67:H67"/>
    <mergeCell ref="B69:S69"/>
    <mergeCell ref="B70:S70"/>
    <mergeCell ref="B78:S78"/>
    <mergeCell ref="B79:S79"/>
    <mergeCell ref="B80:H80"/>
    <mergeCell ref="B81:H81"/>
    <mergeCell ref="B83:S83"/>
    <mergeCell ref="B84:S84"/>
    <mergeCell ref="B85:S85"/>
    <mergeCell ref="B86:S8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A6AA8-005E-4AA8-938C-F83BC7532E0C}">
  <dimension ref="A1:S288"/>
  <sheetViews>
    <sheetView workbookViewId="0">
      <selection activeCell="G10" sqref="G10"/>
    </sheetView>
  </sheetViews>
  <sheetFormatPr defaultRowHeight="14.4" x14ac:dyDescent="0.3"/>
  <cols>
    <col min="2" max="2" width="11.21875" bestFit="1" customWidth="1"/>
  </cols>
  <sheetData>
    <row r="1" spans="1:19" ht="31.2" x14ac:dyDescent="0.3">
      <c r="A1" s="150" t="s">
        <v>53</v>
      </c>
      <c r="B1" s="150"/>
      <c r="C1" s="150"/>
      <c r="D1" s="150"/>
      <c r="E1" s="150"/>
      <c r="F1" s="150"/>
      <c r="G1" s="150"/>
      <c r="H1" s="150"/>
      <c r="I1" s="150"/>
      <c r="J1" s="150"/>
      <c r="K1" s="150"/>
      <c r="L1" s="150"/>
      <c r="M1" s="150"/>
      <c r="N1" s="150"/>
      <c r="O1" s="150"/>
      <c r="P1" s="150"/>
      <c r="Q1" s="150"/>
      <c r="R1" s="150"/>
      <c r="S1" s="150"/>
    </row>
    <row r="2" spans="1:19" ht="21.6" customHeight="1" x14ac:dyDescent="0.3">
      <c r="A2" s="131" t="s">
        <v>70</v>
      </c>
      <c r="B2" s="131"/>
      <c r="C2" s="131"/>
      <c r="D2" s="131"/>
      <c r="E2" s="131"/>
      <c r="F2" s="131"/>
      <c r="G2" s="131"/>
      <c r="H2" s="131"/>
      <c r="I2" s="131"/>
      <c r="J2" s="131"/>
      <c r="K2" s="131"/>
      <c r="L2" s="131"/>
      <c r="M2" s="131"/>
      <c r="N2" s="131"/>
      <c r="O2" s="131"/>
      <c r="P2" s="131"/>
      <c r="Q2" s="131"/>
      <c r="R2" s="131"/>
      <c r="S2" s="131"/>
    </row>
    <row r="3" spans="1:19" ht="19.2" customHeight="1" x14ac:dyDescent="0.3">
      <c r="A3" s="132" t="s">
        <v>76</v>
      </c>
      <c r="B3" s="132"/>
      <c r="C3" s="132"/>
      <c r="D3" s="132"/>
      <c r="E3" s="132"/>
      <c r="F3" s="132"/>
      <c r="G3" s="132"/>
      <c r="H3" s="132"/>
      <c r="I3" s="132"/>
      <c r="J3" s="132"/>
      <c r="K3" s="132"/>
      <c r="L3" s="132"/>
      <c r="M3" s="132"/>
      <c r="N3" s="132"/>
      <c r="O3" s="132"/>
      <c r="P3" s="132"/>
      <c r="Q3" s="132"/>
      <c r="R3" s="132"/>
      <c r="S3" s="132"/>
    </row>
    <row r="4" spans="1:19" ht="10.199999999999999" customHeight="1" x14ac:dyDescent="0.3"/>
    <row r="5" spans="1:19" x14ac:dyDescent="0.3">
      <c r="C5" s="24" t="s">
        <v>54</v>
      </c>
      <c r="D5" s="24" t="s">
        <v>55</v>
      </c>
    </row>
    <row r="6" spans="1:19" ht="11.4" customHeight="1" x14ac:dyDescent="0.3">
      <c r="C6" s="22">
        <v>1</v>
      </c>
      <c r="D6" s="22">
        <v>120</v>
      </c>
    </row>
    <row r="7" spans="1:19" ht="11.4" customHeight="1" x14ac:dyDescent="0.3">
      <c r="C7" s="22">
        <v>2</v>
      </c>
      <c r="D7" s="22">
        <v>110</v>
      </c>
    </row>
    <row r="8" spans="1:19" ht="11.4" customHeight="1" x14ac:dyDescent="0.3">
      <c r="C8" s="22">
        <v>3</v>
      </c>
      <c r="D8" s="22">
        <v>130</v>
      </c>
    </row>
    <row r="9" spans="1:19" ht="11.4" customHeight="1" x14ac:dyDescent="0.3">
      <c r="C9" s="22">
        <v>4</v>
      </c>
      <c r="D9" s="22">
        <v>115</v>
      </c>
    </row>
    <row r="10" spans="1:19" ht="11.4" customHeight="1" x14ac:dyDescent="0.3">
      <c r="C10" s="22">
        <v>5</v>
      </c>
      <c r="D10" s="22">
        <v>125</v>
      </c>
    </row>
    <row r="11" spans="1:19" ht="11.4" customHeight="1" x14ac:dyDescent="0.3">
      <c r="C11" s="22">
        <v>6</v>
      </c>
      <c r="D11" s="22">
        <v>105</v>
      </c>
    </row>
    <row r="12" spans="1:19" ht="11.4" customHeight="1" x14ac:dyDescent="0.3">
      <c r="C12" s="22">
        <v>7</v>
      </c>
      <c r="D12" s="22">
        <v>135</v>
      </c>
    </row>
    <row r="13" spans="1:19" ht="11.4" customHeight="1" x14ac:dyDescent="0.3">
      <c r="C13" s="22">
        <v>8</v>
      </c>
      <c r="D13" s="22">
        <v>115</v>
      </c>
    </row>
    <row r="14" spans="1:19" ht="11.4" customHeight="1" x14ac:dyDescent="0.3">
      <c r="C14" s="22">
        <v>9</v>
      </c>
      <c r="D14" s="22">
        <v>125</v>
      </c>
    </row>
    <row r="15" spans="1:19" ht="11.4" customHeight="1" x14ac:dyDescent="0.3">
      <c r="C15" s="22">
        <v>10</v>
      </c>
      <c r="D15" s="22">
        <v>140</v>
      </c>
    </row>
    <row r="17" spans="1:19" ht="21" x14ac:dyDescent="0.4">
      <c r="A17" s="13" t="s">
        <v>25</v>
      </c>
      <c r="B17" s="114" t="s">
        <v>56</v>
      </c>
      <c r="C17" s="114"/>
      <c r="D17" s="114"/>
      <c r="E17" s="114"/>
      <c r="F17" s="114"/>
      <c r="G17" s="114"/>
      <c r="H17" s="114"/>
      <c r="I17" s="114"/>
      <c r="J17" s="114"/>
      <c r="K17" s="114"/>
      <c r="L17" s="114"/>
      <c r="M17" s="114"/>
      <c r="N17" s="114"/>
      <c r="O17" s="114"/>
      <c r="P17" s="114"/>
      <c r="Q17" s="114"/>
      <c r="R17" s="114"/>
      <c r="S17" s="114"/>
    </row>
    <row r="18" spans="1:19" ht="26.4" customHeight="1" x14ac:dyDescent="0.35">
      <c r="A18" s="2" t="s">
        <v>8</v>
      </c>
      <c r="B18" s="119" t="s">
        <v>57</v>
      </c>
      <c r="C18" s="119"/>
      <c r="D18" s="119"/>
      <c r="E18" s="119"/>
      <c r="F18" s="119"/>
      <c r="G18" s="119"/>
      <c r="H18" s="119"/>
      <c r="I18" s="119"/>
      <c r="J18" s="119"/>
      <c r="K18" s="119"/>
      <c r="L18" s="119"/>
      <c r="M18" s="119"/>
      <c r="N18" s="119"/>
      <c r="O18" s="119"/>
      <c r="P18" s="119"/>
      <c r="Q18" s="119"/>
      <c r="R18" s="2"/>
      <c r="S18" s="2"/>
    </row>
    <row r="19" spans="1:19" ht="26.4" customHeight="1" x14ac:dyDescent="0.3">
      <c r="B19" s="133" t="s">
        <v>60</v>
      </c>
      <c r="C19" s="133"/>
      <c r="D19" s="133"/>
      <c r="E19" s="133"/>
      <c r="F19" s="133">
        <f>MAX($D$6:$D$15)</f>
        <v>140</v>
      </c>
      <c r="G19" s="133"/>
      <c r="H19" s="133"/>
      <c r="I19" s="133"/>
      <c r="J19" s="135" t="s">
        <v>59</v>
      </c>
      <c r="K19" s="135"/>
      <c r="L19" s="135"/>
      <c r="M19" s="135"/>
      <c r="N19" s="135"/>
      <c r="O19" s="135"/>
      <c r="P19" s="135"/>
      <c r="Q19" s="135"/>
      <c r="R19" s="135"/>
    </row>
    <row r="20" spans="1:19" ht="26.4" customHeight="1" x14ac:dyDescent="0.3">
      <c r="B20" s="133" t="s">
        <v>58</v>
      </c>
      <c r="C20" s="133"/>
      <c r="D20" s="133"/>
      <c r="E20" s="133"/>
      <c r="F20" s="133">
        <f>MIN($D$6:$D$15)</f>
        <v>105</v>
      </c>
      <c r="G20" s="133"/>
      <c r="H20" s="133"/>
      <c r="I20" s="133"/>
      <c r="J20" s="135" t="s">
        <v>61</v>
      </c>
      <c r="K20" s="135"/>
      <c r="L20" s="135"/>
      <c r="M20" s="135"/>
      <c r="N20" s="135"/>
      <c r="O20" s="135"/>
      <c r="P20" s="135"/>
      <c r="Q20" s="135"/>
      <c r="R20" s="135"/>
    </row>
    <row r="21" spans="1:19" ht="34.200000000000003" customHeight="1" x14ac:dyDescent="0.35">
      <c r="B21" s="129" t="s">
        <v>62</v>
      </c>
      <c r="C21" s="129"/>
      <c r="D21" s="129"/>
      <c r="E21" s="129"/>
      <c r="F21" s="129"/>
      <c r="G21" s="129"/>
      <c r="H21" s="129"/>
      <c r="I21" s="129"/>
      <c r="J21" s="129"/>
      <c r="K21" s="129"/>
      <c r="L21" s="129"/>
      <c r="M21" s="129"/>
      <c r="N21" s="129"/>
      <c r="O21" s="129"/>
      <c r="P21" s="129"/>
      <c r="Q21" s="129"/>
    </row>
    <row r="22" spans="1:19" ht="18" x14ac:dyDescent="0.35">
      <c r="B22" s="5" t="s">
        <v>63</v>
      </c>
      <c r="C22" s="130" t="s">
        <v>64</v>
      </c>
      <c r="D22" s="130"/>
      <c r="E22" s="130"/>
      <c r="F22" s="130">
        <f>F19-F20</f>
        <v>35</v>
      </c>
      <c r="G22" s="130"/>
      <c r="H22" s="130"/>
    </row>
    <row r="25" spans="1:19" ht="21" x14ac:dyDescent="0.4">
      <c r="A25" s="13" t="s">
        <v>13</v>
      </c>
      <c r="B25" s="114" t="s">
        <v>65</v>
      </c>
      <c r="C25" s="114"/>
      <c r="D25" s="114"/>
      <c r="E25" s="114"/>
      <c r="F25" s="114"/>
      <c r="G25" s="114"/>
      <c r="H25" s="114"/>
      <c r="I25" s="114"/>
      <c r="J25" s="114"/>
      <c r="K25" s="114"/>
      <c r="L25" s="114"/>
      <c r="M25" s="114"/>
      <c r="N25" s="114"/>
      <c r="O25" s="114"/>
      <c r="P25" s="114"/>
      <c r="Q25" s="114"/>
      <c r="R25" s="114"/>
      <c r="S25" s="114"/>
    </row>
    <row r="26" spans="1:19" ht="31.8" customHeight="1" x14ac:dyDescent="0.35">
      <c r="A26" s="2" t="s">
        <v>8</v>
      </c>
      <c r="B26" s="119" t="s">
        <v>66</v>
      </c>
      <c r="C26" s="119"/>
      <c r="D26" s="119"/>
      <c r="E26" s="119"/>
      <c r="F26" s="119"/>
      <c r="G26" s="119"/>
      <c r="H26" s="119"/>
      <c r="I26" s="119"/>
      <c r="J26" s="119"/>
      <c r="K26" s="119"/>
      <c r="L26" s="119"/>
      <c r="M26" s="119"/>
      <c r="N26" s="119"/>
      <c r="O26" s="119"/>
      <c r="P26" s="119"/>
      <c r="Q26" s="119"/>
      <c r="R26" s="2"/>
      <c r="S26" s="2"/>
    </row>
    <row r="28" spans="1:19" x14ac:dyDescent="0.3">
      <c r="B28" s="147" t="s">
        <v>67</v>
      </c>
      <c r="C28" s="148"/>
    </row>
    <row r="29" spans="1:19" x14ac:dyDescent="0.3">
      <c r="B29" s="148"/>
      <c r="C29" s="148"/>
    </row>
    <row r="30" spans="1:19" x14ac:dyDescent="0.3">
      <c r="B30" s="148"/>
      <c r="C30" s="148"/>
    </row>
    <row r="31" spans="1:19" x14ac:dyDescent="0.3">
      <c r="B31" s="148"/>
      <c r="C31" s="148"/>
    </row>
    <row r="47" spans="2:17" ht="36.6" customHeight="1" x14ac:dyDescent="0.35">
      <c r="B47" s="136" t="s">
        <v>68</v>
      </c>
      <c r="C47" s="136"/>
      <c r="D47" s="136"/>
      <c r="E47" s="136"/>
      <c r="F47" s="137">
        <f>_xlfn.VAR.P($D$6:$D$15)</f>
        <v>111</v>
      </c>
      <c r="G47" s="137"/>
      <c r="H47" s="137"/>
      <c r="I47" s="137"/>
      <c r="J47" s="149" t="s">
        <v>69</v>
      </c>
      <c r="K47" s="149"/>
      <c r="L47" s="149"/>
      <c r="M47" s="149"/>
      <c r="N47" s="149"/>
      <c r="O47" s="149"/>
      <c r="P47" s="149"/>
      <c r="Q47" s="149"/>
    </row>
    <row r="48" spans="2:17" ht="18" x14ac:dyDescent="0.35">
      <c r="B48" s="129"/>
      <c r="C48" s="129"/>
      <c r="D48" s="129"/>
      <c r="E48" s="129"/>
      <c r="F48" s="129"/>
      <c r="G48" s="129"/>
      <c r="H48" s="129"/>
      <c r="I48" s="129"/>
      <c r="J48" s="129"/>
      <c r="K48" s="129"/>
      <c r="L48" s="129"/>
      <c r="M48" s="129"/>
      <c r="N48" s="129"/>
      <c r="O48" s="129"/>
      <c r="P48" s="129"/>
      <c r="Q48" s="129"/>
    </row>
    <row r="49" spans="1:19" ht="21" x14ac:dyDescent="0.4">
      <c r="A49" s="13" t="s">
        <v>19</v>
      </c>
      <c r="B49" s="114" t="s">
        <v>71</v>
      </c>
      <c r="C49" s="114"/>
      <c r="D49" s="114"/>
      <c r="E49" s="114"/>
      <c r="F49" s="114"/>
      <c r="G49" s="114"/>
      <c r="H49" s="114"/>
      <c r="I49" s="114"/>
      <c r="J49" s="114"/>
      <c r="K49" s="114"/>
      <c r="L49" s="114"/>
      <c r="M49" s="114"/>
      <c r="N49" s="114"/>
      <c r="O49" s="114"/>
      <c r="P49" s="114"/>
      <c r="Q49" s="114"/>
      <c r="R49" s="114"/>
      <c r="S49" s="114"/>
    </row>
    <row r="50" spans="1:19" ht="59.4" customHeight="1" x14ac:dyDescent="0.35">
      <c r="A50" s="2" t="s">
        <v>8</v>
      </c>
      <c r="B50" s="141" t="s">
        <v>72</v>
      </c>
      <c r="C50" s="119"/>
      <c r="D50" s="119"/>
      <c r="E50" s="119"/>
      <c r="F50" s="119"/>
      <c r="G50" s="119"/>
      <c r="H50" s="119"/>
      <c r="I50" s="119"/>
      <c r="J50" s="119"/>
      <c r="K50" s="119"/>
      <c r="L50" s="119"/>
      <c r="M50" s="119"/>
      <c r="N50" s="119"/>
      <c r="O50" s="119"/>
      <c r="P50" s="119"/>
      <c r="Q50" s="119"/>
      <c r="R50" s="2"/>
      <c r="S50" s="2"/>
    </row>
    <row r="52" spans="1:19" x14ac:dyDescent="0.3">
      <c r="B52" s="147" t="s">
        <v>73</v>
      </c>
      <c r="C52" s="148"/>
    </row>
    <row r="53" spans="1:19" x14ac:dyDescent="0.3">
      <c r="B53" s="148"/>
      <c r="C53" s="148"/>
    </row>
    <row r="54" spans="1:19" x14ac:dyDescent="0.3">
      <c r="B54" s="148"/>
      <c r="C54" s="148"/>
    </row>
    <row r="55" spans="1:19" x14ac:dyDescent="0.3">
      <c r="B55" s="148"/>
      <c r="C55" s="148"/>
    </row>
    <row r="63" spans="1:19" ht="49.8" customHeight="1" x14ac:dyDescent="0.35">
      <c r="B63" s="140" t="s">
        <v>74</v>
      </c>
      <c r="C63" s="140"/>
      <c r="D63" s="140"/>
      <c r="E63" s="140"/>
      <c r="F63" s="137">
        <f>_xlfn.STDEV.P($D$6:$D$15)</f>
        <v>10.535653752852738</v>
      </c>
      <c r="G63" s="137"/>
      <c r="H63" s="137"/>
      <c r="I63" s="137"/>
      <c r="J63" s="138" t="s">
        <v>75</v>
      </c>
      <c r="K63" s="138"/>
      <c r="L63" s="138"/>
      <c r="M63" s="138"/>
      <c r="N63" s="138"/>
      <c r="O63" s="138"/>
      <c r="P63" s="138"/>
      <c r="Q63" s="138"/>
    </row>
    <row r="67" spans="1:19" s="90" customFormat="1" x14ac:dyDescent="0.3"/>
    <row r="68" spans="1:19" ht="30.6" customHeight="1" x14ac:dyDescent="0.3">
      <c r="A68" s="131" t="s">
        <v>77</v>
      </c>
      <c r="B68" s="131"/>
      <c r="C68" s="131"/>
      <c r="D68" s="131"/>
      <c r="E68" s="131"/>
      <c r="F68" s="131"/>
      <c r="G68" s="131"/>
      <c r="H68" s="131"/>
      <c r="I68" s="131"/>
      <c r="J68" s="131"/>
      <c r="K68" s="131"/>
      <c r="L68" s="131"/>
      <c r="M68" s="131"/>
      <c r="N68" s="131"/>
      <c r="O68" s="131"/>
      <c r="P68" s="131"/>
      <c r="Q68" s="131"/>
      <c r="R68" s="131"/>
      <c r="S68" s="131"/>
    </row>
    <row r="69" spans="1:19" ht="22.2" customHeight="1" x14ac:dyDescent="0.3">
      <c r="A69" s="132" t="s">
        <v>78</v>
      </c>
      <c r="B69" s="132"/>
      <c r="C69" s="132"/>
      <c r="D69" s="132"/>
      <c r="E69" s="132"/>
      <c r="F69" s="132"/>
      <c r="G69" s="132"/>
      <c r="H69" s="132"/>
      <c r="I69" s="132"/>
      <c r="J69" s="132"/>
      <c r="K69" s="132"/>
      <c r="L69" s="132"/>
      <c r="M69" s="132"/>
      <c r="N69" s="132"/>
      <c r="O69" s="132"/>
      <c r="P69" s="132"/>
      <c r="Q69" s="132"/>
      <c r="R69" s="132"/>
      <c r="S69" s="132"/>
    </row>
    <row r="70" spans="1:19" ht="22.8" customHeight="1" x14ac:dyDescent="0.3">
      <c r="B70" s="24" t="s">
        <v>54</v>
      </c>
      <c r="C70" s="24" t="s">
        <v>79</v>
      </c>
      <c r="D70" s="24" t="s">
        <v>54</v>
      </c>
      <c r="E70" s="24" t="s">
        <v>79</v>
      </c>
      <c r="F70" s="24" t="s">
        <v>54</v>
      </c>
      <c r="G70" s="24" t="s">
        <v>79</v>
      </c>
    </row>
    <row r="71" spans="1:19" x14ac:dyDescent="0.3">
      <c r="B71" s="26">
        <v>1</v>
      </c>
      <c r="C71" s="27">
        <v>500</v>
      </c>
      <c r="D71" s="26">
        <v>11</v>
      </c>
      <c r="E71" s="27">
        <v>800</v>
      </c>
      <c r="F71" s="26">
        <v>21</v>
      </c>
      <c r="G71" s="27">
        <v>700</v>
      </c>
    </row>
    <row r="72" spans="1:19" x14ac:dyDescent="0.3">
      <c r="B72" s="26">
        <v>2</v>
      </c>
      <c r="C72" s="27">
        <v>700</v>
      </c>
      <c r="D72" s="26">
        <v>12</v>
      </c>
      <c r="E72" s="27">
        <v>450</v>
      </c>
      <c r="F72" s="26">
        <v>22</v>
      </c>
      <c r="G72" s="27">
        <v>600</v>
      </c>
    </row>
    <row r="73" spans="1:19" x14ac:dyDescent="0.3">
      <c r="B73" s="26">
        <v>3</v>
      </c>
      <c r="C73" s="27">
        <v>400</v>
      </c>
      <c r="D73" s="26">
        <v>13</v>
      </c>
      <c r="E73" s="27">
        <v>700</v>
      </c>
      <c r="F73" s="26">
        <v>23</v>
      </c>
      <c r="G73" s="27">
        <v>500</v>
      </c>
    </row>
    <row r="74" spans="1:19" x14ac:dyDescent="0.3">
      <c r="B74" s="26">
        <v>4</v>
      </c>
      <c r="C74" s="27">
        <v>600</v>
      </c>
      <c r="D74" s="26">
        <v>14</v>
      </c>
      <c r="E74" s="27">
        <v>550</v>
      </c>
      <c r="F74" s="26">
        <v>24</v>
      </c>
      <c r="G74" s="27">
        <v>800</v>
      </c>
    </row>
    <row r="75" spans="1:19" x14ac:dyDescent="0.3">
      <c r="B75" s="26">
        <v>5</v>
      </c>
      <c r="C75" s="27">
        <v>550</v>
      </c>
      <c r="D75" s="26">
        <v>15</v>
      </c>
      <c r="E75" s="27">
        <v>600</v>
      </c>
      <c r="F75" s="26">
        <v>25</v>
      </c>
      <c r="G75" s="27">
        <v>550</v>
      </c>
    </row>
    <row r="76" spans="1:19" x14ac:dyDescent="0.3">
      <c r="B76" s="26">
        <v>6</v>
      </c>
      <c r="C76" s="27">
        <v>750</v>
      </c>
      <c r="D76" s="26">
        <v>16</v>
      </c>
      <c r="E76" s="27">
        <v>400</v>
      </c>
      <c r="F76" s="26">
        <v>26</v>
      </c>
      <c r="G76" s="27">
        <v>650</v>
      </c>
    </row>
    <row r="77" spans="1:19" x14ac:dyDescent="0.3">
      <c r="B77" s="26">
        <v>7</v>
      </c>
      <c r="C77" s="27">
        <v>650</v>
      </c>
      <c r="D77" s="26">
        <v>17</v>
      </c>
      <c r="E77" s="27">
        <v>650</v>
      </c>
      <c r="F77" s="26">
        <v>27</v>
      </c>
      <c r="G77" s="27">
        <v>400</v>
      </c>
    </row>
    <row r="78" spans="1:19" x14ac:dyDescent="0.3">
      <c r="B78" s="26">
        <v>8</v>
      </c>
      <c r="C78" s="27">
        <v>500</v>
      </c>
      <c r="D78" s="26">
        <v>18</v>
      </c>
      <c r="E78" s="27">
        <v>500</v>
      </c>
      <c r="F78" s="26">
        <v>28</v>
      </c>
      <c r="G78" s="27">
        <v>600</v>
      </c>
    </row>
    <row r="79" spans="1:19" x14ac:dyDescent="0.3">
      <c r="B79" s="26">
        <v>9</v>
      </c>
      <c r="C79" s="27">
        <v>600</v>
      </c>
      <c r="D79" s="26">
        <v>19</v>
      </c>
      <c r="E79" s="27">
        <v>750</v>
      </c>
      <c r="F79" s="26">
        <v>29</v>
      </c>
      <c r="G79" s="27">
        <v>750</v>
      </c>
    </row>
    <row r="80" spans="1:19" x14ac:dyDescent="0.3">
      <c r="B80" s="26">
        <v>10</v>
      </c>
      <c r="C80" s="27">
        <v>550</v>
      </c>
      <c r="D80" s="26">
        <v>20</v>
      </c>
      <c r="E80" s="27">
        <v>550</v>
      </c>
      <c r="F80" s="26">
        <v>30</v>
      </c>
      <c r="G80" s="27">
        <v>550</v>
      </c>
    </row>
    <row r="82" spans="1:19" ht="25.2" customHeight="1" x14ac:dyDescent="0.4">
      <c r="A82" s="13" t="s">
        <v>25</v>
      </c>
      <c r="B82" s="114" t="s">
        <v>80</v>
      </c>
      <c r="C82" s="114"/>
      <c r="D82" s="114"/>
      <c r="E82" s="114"/>
      <c r="F82" s="114"/>
      <c r="G82" s="114"/>
      <c r="H82" s="114"/>
      <c r="I82" s="114"/>
      <c r="J82" s="114"/>
      <c r="K82" s="114"/>
      <c r="L82" s="114"/>
      <c r="M82" s="114"/>
      <c r="N82" s="114"/>
      <c r="O82" s="114"/>
      <c r="P82" s="114"/>
      <c r="Q82" s="114"/>
      <c r="R82" s="114"/>
      <c r="S82" s="114"/>
    </row>
    <row r="83" spans="1:19" ht="32.4" customHeight="1" x14ac:dyDescent="0.35">
      <c r="A83" s="2" t="s">
        <v>8</v>
      </c>
      <c r="B83" s="119" t="s">
        <v>57</v>
      </c>
      <c r="C83" s="119"/>
      <c r="D83" s="119"/>
      <c r="E83" s="119"/>
      <c r="F83" s="119"/>
      <c r="G83" s="119"/>
      <c r="H83" s="119"/>
      <c r="I83" s="119"/>
      <c r="J83" s="119"/>
      <c r="K83" s="119"/>
      <c r="L83" s="119"/>
      <c r="M83" s="119"/>
      <c r="N83" s="119"/>
      <c r="O83" s="119"/>
      <c r="P83" s="119"/>
      <c r="Q83" s="119"/>
      <c r="R83" s="2"/>
      <c r="S83" s="2"/>
    </row>
    <row r="84" spans="1:19" ht="15.6" x14ac:dyDescent="0.3">
      <c r="B84" s="133" t="s">
        <v>60</v>
      </c>
      <c r="C84" s="133"/>
      <c r="D84" s="133"/>
      <c r="E84" s="133"/>
      <c r="F84" s="144">
        <f>MAX(C71:C80,E71:E80,G71:G80)</f>
        <v>800</v>
      </c>
      <c r="G84" s="144"/>
      <c r="H84" s="25"/>
      <c r="I84" s="25"/>
      <c r="J84" s="135" t="s">
        <v>59</v>
      </c>
      <c r="K84" s="135"/>
      <c r="L84" s="135"/>
      <c r="M84" s="135"/>
      <c r="N84" s="135"/>
      <c r="O84" s="135"/>
      <c r="P84" s="135"/>
      <c r="Q84" s="135"/>
      <c r="R84" s="135"/>
    </row>
    <row r="85" spans="1:19" ht="15.6" x14ac:dyDescent="0.3">
      <c r="B85" s="133" t="s">
        <v>58</v>
      </c>
      <c r="C85" s="133"/>
      <c r="D85" s="133"/>
      <c r="E85" s="133"/>
      <c r="F85" s="144">
        <f>MIN(C71:C80,E71:E80,G71:G80)</f>
        <v>400</v>
      </c>
      <c r="G85" s="144"/>
      <c r="H85" s="25"/>
      <c r="I85" s="25"/>
      <c r="J85" s="135" t="s">
        <v>61</v>
      </c>
      <c r="K85" s="135"/>
      <c r="L85" s="135"/>
      <c r="M85" s="135"/>
      <c r="N85" s="135"/>
      <c r="O85" s="135"/>
      <c r="P85" s="135"/>
      <c r="Q85" s="135"/>
      <c r="R85" s="135"/>
    </row>
    <row r="86" spans="1:19" ht="18" x14ac:dyDescent="0.35">
      <c r="B86" s="129" t="s">
        <v>62</v>
      </c>
      <c r="C86" s="129"/>
      <c r="D86" s="129"/>
      <c r="E86" s="129"/>
      <c r="F86" s="129"/>
      <c r="G86" s="129"/>
      <c r="H86" s="129"/>
      <c r="I86" s="129"/>
      <c r="J86" s="129"/>
      <c r="K86" s="129"/>
      <c r="L86" s="129"/>
      <c r="M86" s="129"/>
      <c r="N86" s="129"/>
      <c r="O86" s="129"/>
      <c r="P86" s="129"/>
      <c r="Q86" s="129"/>
    </row>
    <row r="87" spans="1:19" ht="18" x14ac:dyDescent="0.35">
      <c r="B87" s="5" t="s">
        <v>63</v>
      </c>
      <c r="C87" s="130" t="s">
        <v>81</v>
      </c>
      <c r="D87" s="130"/>
      <c r="E87" s="130"/>
      <c r="F87" s="145">
        <f>F84-F85</f>
        <v>400</v>
      </c>
      <c r="G87" s="145"/>
      <c r="H87" s="2"/>
    </row>
    <row r="89" spans="1:19" ht="21" x14ac:dyDescent="0.4">
      <c r="A89" s="13" t="s">
        <v>13</v>
      </c>
      <c r="B89" s="114" t="s">
        <v>82</v>
      </c>
      <c r="C89" s="114"/>
      <c r="D89" s="114"/>
      <c r="E89" s="114"/>
      <c r="F89" s="114"/>
      <c r="G89" s="114"/>
      <c r="H89" s="114"/>
      <c r="I89" s="114"/>
      <c r="J89" s="114"/>
      <c r="K89" s="114"/>
      <c r="L89" s="114"/>
      <c r="M89" s="114"/>
      <c r="N89" s="114"/>
      <c r="O89" s="114"/>
      <c r="P89" s="114"/>
      <c r="Q89" s="114"/>
      <c r="R89" s="114"/>
      <c r="S89" s="114"/>
    </row>
    <row r="90" spans="1:19" ht="37.799999999999997" customHeight="1" x14ac:dyDescent="0.35">
      <c r="A90" s="2" t="s">
        <v>8</v>
      </c>
      <c r="B90" s="119" t="s">
        <v>66</v>
      </c>
      <c r="C90" s="119"/>
      <c r="D90" s="119"/>
      <c r="E90" s="119"/>
      <c r="F90" s="119"/>
      <c r="G90" s="119"/>
      <c r="H90" s="119"/>
      <c r="I90" s="119"/>
      <c r="J90" s="119"/>
      <c r="K90" s="119"/>
      <c r="L90" s="119"/>
      <c r="M90" s="119"/>
      <c r="N90" s="119"/>
      <c r="O90" s="119"/>
      <c r="P90" s="119"/>
      <c r="Q90" s="119"/>
      <c r="R90" s="2"/>
      <c r="S90" s="2"/>
    </row>
    <row r="92" spans="1:19" x14ac:dyDescent="0.3">
      <c r="B92" s="147" t="s">
        <v>67</v>
      </c>
      <c r="C92" s="148"/>
    </row>
    <row r="93" spans="1:19" x14ac:dyDescent="0.3">
      <c r="B93" s="148"/>
      <c r="C93" s="148"/>
    </row>
    <row r="94" spans="1:19" x14ac:dyDescent="0.3">
      <c r="B94" s="148"/>
      <c r="C94" s="148"/>
    </row>
    <row r="95" spans="1:19" x14ac:dyDescent="0.3">
      <c r="B95" s="148"/>
      <c r="C95" s="148"/>
    </row>
    <row r="111" spans="2:17" ht="31.2" customHeight="1" x14ac:dyDescent="0.35">
      <c r="B111" s="136" t="s">
        <v>68</v>
      </c>
      <c r="C111" s="136"/>
      <c r="D111" s="136"/>
      <c r="E111" s="136"/>
      <c r="F111" s="137">
        <f>_xlfn.VAR.P( C71:C80,E71:E80,G71:G80)</f>
        <v>12725</v>
      </c>
      <c r="G111" s="137"/>
      <c r="H111" s="137"/>
      <c r="I111" s="137"/>
      <c r="J111" s="138" t="s">
        <v>69</v>
      </c>
      <c r="K111" s="138"/>
      <c r="L111" s="138"/>
      <c r="M111" s="138"/>
      <c r="N111" s="138"/>
      <c r="O111" s="138"/>
      <c r="P111" s="138"/>
      <c r="Q111" s="138"/>
    </row>
    <row r="113" spans="1:19" ht="21" x14ac:dyDescent="0.4">
      <c r="A113" s="13" t="s">
        <v>19</v>
      </c>
      <c r="B113" s="114" t="s">
        <v>83</v>
      </c>
      <c r="C113" s="114"/>
      <c r="D113" s="114"/>
      <c r="E113" s="114"/>
      <c r="F113" s="114"/>
      <c r="G113" s="114"/>
      <c r="H113" s="114"/>
      <c r="I113" s="114"/>
      <c r="J113" s="114"/>
      <c r="K113" s="114"/>
      <c r="L113" s="114"/>
      <c r="M113" s="114"/>
      <c r="N113" s="114"/>
      <c r="O113" s="114"/>
      <c r="P113" s="114"/>
      <c r="Q113" s="114"/>
      <c r="R113" s="114"/>
      <c r="S113" s="114"/>
    </row>
    <row r="114" spans="1:19" ht="44.4" customHeight="1" x14ac:dyDescent="0.35">
      <c r="A114" s="2" t="s">
        <v>8</v>
      </c>
      <c r="B114" s="141" t="s">
        <v>72</v>
      </c>
      <c r="C114" s="119"/>
      <c r="D114" s="119"/>
      <c r="E114" s="119"/>
      <c r="F114" s="119"/>
      <c r="G114" s="119"/>
      <c r="H114" s="119"/>
      <c r="I114" s="119"/>
      <c r="J114" s="119"/>
      <c r="K114" s="119"/>
      <c r="L114" s="119"/>
      <c r="M114" s="119"/>
      <c r="N114" s="119"/>
      <c r="O114" s="119"/>
      <c r="P114" s="119"/>
      <c r="Q114" s="119"/>
      <c r="R114" s="2"/>
      <c r="S114" s="2"/>
    </row>
    <row r="116" spans="1:19" x14ac:dyDescent="0.3">
      <c r="B116" s="147" t="s">
        <v>73</v>
      </c>
      <c r="C116" s="148"/>
    </row>
    <row r="117" spans="1:19" x14ac:dyDescent="0.3">
      <c r="B117" s="148"/>
      <c r="C117" s="148"/>
    </row>
    <row r="118" spans="1:19" x14ac:dyDescent="0.3">
      <c r="B118" s="148"/>
      <c r="C118" s="148"/>
    </row>
    <row r="119" spans="1:19" x14ac:dyDescent="0.3">
      <c r="B119" s="148"/>
      <c r="C119" s="148"/>
    </row>
    <row r="127" spans="1:19" ht="18" x14ac:dyDescent="0.35">
      <c r="B127" s="140" t="s">
        <v>74</v>
      </c>
      <c r="C127" s="140"/>
      <c r="D127" s="140"/>
      <c r="E127" s="140"/>
      <c r="F127" s="137">
        <f>_xlfn.STDEV.P(C71:C80,E71:E80,G71:G80)</f>
        <v>112.80514172678478</v>
      </c>
      <c r="G127" s="137"/>
      <c r="H127" s="137"/>
      <c r="I127" s="137"/>
      <c r="J127" s="138" t="s">
        <v>75</v>
      </c>
      <c r="K127" s="138"/>
      <c r="L127" s="138"/>
      <c r="M127" s="138"/>
      <c r="N127" s="138"/>
      <c r="O127" s="138"/>
      <c r="P127" s="138"/>
      <c r="Q127" s="138"/>
    </row>
    <row r="130" spans="1:19" s="90" customFormat="1" x14ac:dyDescent="0.3"/>
    <row r="132" spans="1:19" ht="34.200000000000003" customHeight="1" x14ac:dyDescent="0.35">
      <c r="A132" s="146" t="s">
        <v>455</v>
      </c>
      <c r="B132" s="146"/>
      <c r="C132" s="146"/>
      <c r="D132" s="146"/>
      <c r="E132" s="146"/>
      <c r="F132" s="146"/>
      <c r="G132" s="146"/>
      <c r="H132" s="146"/>
      <c r="I132" s="146"/>
      <c r="J132" s="146"/>
      <c r="K132" s="146"/>
      <c r="L132" s="146"/>
      <c r="M132" s="146"/>
      <c r="N132" s="146"/>
      <c r="O132" s="146"/>
      <c r="P132" s="146"/>
      <c r="Q132" s="146"/>
      <c r="R132" s="146"/>
      <c r="S132" s="146"/>
    </row>
    <row r="133" spans="1:19" ht="31.8" customHeight="1" x14ac:dyDescent="0.3">
      <c r="A133" s="131" t="s">
        <v>84</v>
      </c>
      <c r="B133" s="131"/>
      <c r="C133" s="131"/>
      <c r="D133" s="131"/>
      <c r="E133" s="131"/>
      <c r="F133" s="131"/>
      <c r="G133" s="131"/>
      <c r="H133" s="131"/>
      <c r="I133" s="131"/>
      <c r="J133" s="131"/>
      <c r="K133" s="131"/>
      <c r="L133" s="131"/>
      <c r="M133" s="131"/>
      <c r="N133" s="131"/>
      <c r="O133" s="131"/>
      <c r="P133" s="131"/>
      <c r="Q133" s="131"/>
      <c r="R133" s="131"/>
      <c r="S133" s="131"/>
    </row>
    <row r="135" spans="1:19" x14ac:dyDescent="0.3">
      <c r="B135">
        <v>3</v>
      </c>
      <c r="C135">
        <v>5</v>
      </c>
      <c r="D135">
        <v>2</v>
      </c>
      <c r="E135">
        <v>4</v>
      </c>
      <c r="F135">
        <v>6</v>
      </c>
      <c r="G135">
        <v>2</v>
      </c>
      <c r="H135">
        <v>3</v>
      </c>
      <c r="I135">
        <v>4</v>
      </c>
      <c r="J135">
        <v>2</v>
      </c>
      <c r="K135">
        <v>5</v>
      </c>
    </row>
    <row r="136" spans="1:19" x14ac:dyDescent="0.3">
      <c r="B136">
        <v>7</v>
      </c>
      <c r="C136">
        <v>2</v>
      </c>
      <c r="D136">
        <v>3</v>
      </c>
      <c r="E136">
        <v>4</v>
      </c>
      <c r="F136">
        <v>2</v>
      </c>
      <c r="G136">
        <v>4</v>
      </c>
      <c r="H136">
        <v>2</v>
      </c>
      <c r="I136">
        <v>3</v>
      </c>
      <c r="J136">
        <v>5</v>
      </c>
      <c r="K136">
        <v>6</v>
      </c>
    </row>
    <row r="137" spans="1:19" x14ac:dyDescent="0.3">
      <c r="B137">
        <v>3</v>
      </c>
      <c r="C137">
        <v>2</v>
      </c>
      <c r="D137">
        <v>1</v>
      </c>
      <c r="E137">
        <v>4</v>
      </c>
      <c r="F137">
        <v>2</v>
      </c>
      <c r="G137">
        <v>4</v>
      </c>
      <c r="H137">
        <v>5</v>
      </c>
      <c r="I137">
        <v>3</v>
      </c>
      <c r="J137">
        <v>2</v>
      </c>
      <c r="K137">
        <v>7</v>
      </c>
    </row>
    <row r="138" spans="1:19" x14ac:dyDescent="0.3">
      <c r="B138">
        <v>2</v>
      </c>
      <c r="C138">
        <v>3</v>
      </c>
      <c r="D138">
        <v>4</v>
      </c>
      <c r="E138">
        <v>5</v>
      </c>
      <c r="F138">
        <v>1</v>
      </c>
      <c r="G138">
        <v>6</v>
      </c>
      <c r="H138">
        <v>2</v>
      </c>
      <c r="I138">
        <v>4</v>
      </c>
      <c r="J138">
        <v>3</v>
      </c>
      <c r="K138">
        <v>5</v>
      </c>
    </row>
    <row r="139" spans="1:19" x14ac:dyDescent="0.3">
      <c r="B139">
        <v>3</v>
      </c>
      <c r="C139">
        <v>2</v>
      </c>
      <c r="D139">
        <v>4</v>
      </c>
      <c r="E139">
        <v>2</v>
      </c>
      <c r="F139">
        <v>6</v>
      </c>
      <c r="G139">
        <v>3</v>
      </c>
      <c r="H139">
        <v>2</v>
      </c>
      <c r="I139">
        <v>4</v>
      </c>
      <c r="J139">
        <v>5</v>
      </c>
      <c r="K139">
        <v>3</v>
      </c>
    </row>
    <row r="141" spans="1:19" ht="21" x14ac:dyDescent="0.4">
      <c r="A141" s="13" t="s">
        <v>25</v>
      </c>
      <c r="B141" s="114" t="s">
        <v>85</v>
      </c>
      <c r="C141" s="114"/>
      <c r="D141" s="114"/>
      <c r="E141" s="114"/>
      <c r="F141" s="114"/>
      <c r="G141" s="114"/>
      <c r="H141" s="114"/>
      <c r="I141" s="114"/>
      <c r="J141" s="114"/>
      <c r="K141" s="114"/>
      <c r="L141" s="114"/>
      <c r="M141" s="114"/>
      <c r="N141" s="114"/>
      <c r="O141" s="114"/>
      <c r="P141" s="114"/>
      <c r="Q141" s="114"/>
      <c r="R141" s="114"/>
      <c r="S141" s="114"/>
    </row>
    <row r="142" spans="1:19" ht="18" x14ac:dyDescent="0.35">
      <c r="A142" s="2" t="s">
        <v>8</v>
      </c>
      <c r="B142" s="119" t="s">
        <v>57</v>
      </c>
      <c r="C142" s="119"/>
      <c r="D142" s="119"/>
      <c r="E142" s="119"/>
      <c r="F142" s="119"/>
      <c r="G142" s="119"/>
      <c r="H142" s="119"/>
      <c r="I142" s="119"/>
      <c r="J142" s="119"/>
      <c r="K142" s="119"/>
      <c r="L142" s="119"/>
      <c r="M142" s="119"/>
      <c r="N142" s="119"/>
      <c r="O142" s="119"/>
      <c r="P142" s="119"/>
      <c r="Q142" s="119"/>
      <c r="R142" s="2"/>
      <c r="S142" s="2"/>
    </row>
    <row r="143" spans="1:19" ht="15.6" x14ac:dyDescent="0.3">
      <c r="B143" s="133" t="s">
        <v>60</v>
      </c>
      <c r="C143" s="133"/>
      <c r="D143" s="133"/>
      <c r="E143" s="133"/>
      <c r="F143" s="139">
        <f>MAX(B135:K139)</f>
        <v>7</v>
      </c>
      <c r="G143" s="139"/>
      <c r="H143" s="25"/>
      <c r="I143" s="25"/>
      <c r="J143" s="135" t="s">
        <v>59</v>
      </c>
      <c r="K143" s="135"/>
      <c r="L143" s="135"/>
      <c r="M143" s="135"/>
      <c r="N143" s="135"/>
      <c r="O143" s="135"/>
      <c r="P143" s="135"/>
      <c r="Q143" s="135"/>
      <c r="R143" s="135"/>
    </row>
    <row r="144" spans="1:19" ht="15.6" x14ac:dyDescent="0.3">
      <c r="B144" s="133" t="s">
        <v>58</v>
      </c>
      <c r="C144" s="133"/>
      <c r="D144" s="133"/>
      <c r="E144" s="133"/>
      <c r="F144" s="139">
        <f>MIN(B135:K139)</f>
        <v>1</v>
      </c>
      <c r="G144" s="139"/>
      <c r="H144" s="25"/>
      <c r="I144" s="25"/>
      <c r="J144" s="135" t="s">
        <v>61</v>
      </c>
      <c r="K144" s="135"/>
      <c r="L144" s="135"/>
      <c r="M144" s="135"/>
      <c r="N144" s="135"/>
      <c r="O144" s="135"/>
      <c r="P144" s="135"/>
      <c r="Q144" s="135"/>
      <c r="R144" s="135"/>
    </row>
    <row r="145" spans="1:19" ht="18" x14ac:dyDescent="0.35">
      <c r="B145" s="129" t="s">
        <v>62</v>
      </c>
      <c r="C145" s="129"/>
      <c r="D145" s="129"/>
      <c r="E145" s="129"/>
      <c r="F145" s="129"/>
      <c r="G145" s="129"/>
      <c r="H145" s="129"/>
      <c r="I145" s="129"/>
      <c r="J145" s="129"/>
      <c r="K145" s="129"/>
      <c r="L145" s="129"/>
      <c r="M145" s="129"/>
      <c r="N145" s="129"/>
      <c r="O145" s="129"/>
      <c r="P145" s="129"/>
      <c r="Q145" s="129"/>
    </row>
    <row r="146" spans="1:19" ht="18" x14ac:dyDescent="0.35">
      <c r="B146" s="5" t="s">
        <v>63</v>
      </c>
      <c r="C146" s="130" t="s">
        <v>86</v>
      </c>
      <c r="D146" s="130"/>
      <c r="E146" s="130"/>
      <c r="F146" s="130">
        <f>F143-F144</f>
        <v>6</v>
      </c>
      <c r="G146" s="130"/>
      <c r="H146" s="2"/>
    </row>
    <row r="147" spans="1:19" ht="18" x14ac:dyDescent="0.35">
      <c r="B147" s="119"/>
      <c r="C147" s="119"/>
      <c r="D147" s="119"/>
      <c r="E147" s="119"/>
      <c r="F147" s="119"/>
      <c r="G147" s="119"/>
      <c r="H147" s="119"/>
      <c r="I147" s="119"/>
      <c r="J147" s="119"/>
      <c r="K147" s="119"/>
      <c r="L147" s="119"/>
      <c r="M147" s="119"/>
      <c r="N147" s="119"/>
      <c r="O147" s="119"/>
      <c r="P147" s="119"/>
      <c r="Q147" s="119"/>
    </row>
    <row r="148" spans="1:19" ht="21" x14ac:dyDescent="0.4">
      <c r="A148" s="13" t="s">
        <v>13</v>
      </c>
      <c r="B148" s="114" t="s">
        <v>87</v>
      </c>
      <c r="C148" s="114"/>
      <c r="D148" s="114"/>
      <c r="E148" s="114"/>
      <c r="F148" s="114"/>
      <c r="G148" s="114"/>
      <c r="H148" s="114"/>
      <c r="I148" s="114"/>
      <c r="J148" s="114"/>
      <c r="K148" s="114"/>
      <c r="L148" s="114"/>
      <c r="M148" s="114"/>
      <c r="N148" s="114"/>
      <c r="O148" s="114"/>
      <c r="P148" s="114"/>
      <c r="Q148" s="114"/>
      <c r="R148" s="114"/>
      <c r="S148" s="114"/>
    </row>
    <row r="149" spans="1:19" ht="18" x14ac:dyDescent="0.35">
      <c r="A149" s="2" t="s">
        <v>8</v>
      </c>
      <c r="B149" s="119" t="s">
        <v>66</v>
      </c>
      <c r="C149" s="119"/>
      <c r="D149" s="119"/>
      <c r="E149" s="119"/>
      <c r="F149" s="119"/>
      <c r="G149" s="119"/>
      <c r="H149" s="119"/>
      <c r="I149" s="119"/>
      <c r="J149" s="119"/>
      <c r="K149" s="119"/>
      <c r="L149" s="119"/>
      <c r="M149" s="119"/>
      <c r="N149" s="119"/>
      <c r="O149" s="119"/>
      <c r="P149" s="119"/>
      <c r="Q149" s="119"/>
      <c r="R149" s="2"/>
      <c r="S149" s="2"/>
    </row>
    <row r="151" spans="1:19" x14ac:dyDescent="0.3">
      <c r="B151" s="147" t="s">
        <v>67</v>
      </c>
      <c r="C151" s="148"/>
    </row>
    <row r="152" spans="1:19" x14ac:dyDescent="0.3">
      <c r="B152" s="148"/>
      <c r="C152" s="148"/>
    </row>
    <row r="153" spans="1:19" x14ac:dyDescent="0.3">
      <c r="B153" s="148"/>
      <c r="C153" s="148"/>
    </row>
    <row r="154" spans="1:19" x14ac:dyDescent="0.3">
      <c r="B154" s="148"/>
      <c r="C154" s="148"/>
    </row>
    <row r="170" spans="1:19" ht="18" x14ac:dyDescent="0.35">
      <c r="B170" s="136" t="s">
        <v>68</v>
      </c>
      <c r="C170" s="136"/>
      <c r="D170" s="136"/>
      <c r="E170" s="136"/>
      <c r="F170" s="137">
        <f xml:space="preserve"> _xlfn.VAR.P(B135:K139)</f>
        <v>2.2896000000000001</v>
      </c>
      <c r="G170" s="137"/>
      <c r="H170" s="137"/>
      <c r="I170" s="137"/>
      <c r="J170" s="138" t="s">
        <v>69</v>
      </c>
      <c r="K170" s="138"/>
      <c r="L170" s="138"/>
      <c r="M170" s="138"/>
      <c r="N170" s="138"/>
      <c r="O170" s="138"/>
      <c r="P170" s="138"/>
      <c r="Q170" s="138"/>
    </row>
    <row r="172" spans="1:19" ht="21" x14ac:dyDescent="0.4">
      <c r="A172" s="13" t="s">
        <v>19</v>
      </c>
      <c r="B172" s="114" t="s">
        <v>88</v>
      </c>
      <c r="C172" s="114"/>
      <c r="D172" s="114"/>
      <c r="E172" s="114"/>
      <c r="F172" s="114"/>
      <c r="G172" s="114"/>
      <c r="H172" s="114"/>
      <c r="I172" s="114"/>
      <c r="J172" s="114"/>
      <c r="K172" s="114"/>
      <c r="L172" s="114"/>
      <c r="M172" s="114"/>
      <c r="N172" s="114"/>
      <c r="O172" s="114"/>
      <c r="P172" s="114"/>
      <c r="Q172" s="114"/>
      <c r="R172" s="114"/>
      <c r="S172" s="114"/>
    </row>
    <row r="173" spans="1:19" ht="18" x14ac:dyDescent="0.35">
      <c r="A173" s="2" t="s">
        <v>8</v>
      </c>
      <c r="B173" s="141" t="s">
        <v>72</v>
      </c>
      <c r="C173" s="119"/>
      <c r="D173" s="119"/>
      <c r="E173" s="119"/>
      <c r="F173" s="119"/>
      <c r="G173" s="119"/>
      <c r="H173" s="119"/>
      <c r="I173" s="119"/>
      <c r="J173" s="119"/>
      <c r="K173" s="119"/>
      <c r="L173" s="119"/>
      <c r="M173" s="119"/>
      <c r="N173" s="119"/>
      <c r="O173" s="119"/>
      <c r="P173" s="119"/>
      <c r="Q173" s="119"/>
      <c r="R173" s="2"/>
      <c r="S173" s="2"/>
    </row>
    <row r="175" spans="1:19" x14ac:dyDescent="0.3">
      <c r="B175" s="147" t="s">
        <v>73</v>
      </c>
      <c r="C175" s="148"/>
    </row>
    <row r="176" spans="1:19" x14ac:dyDescent="0.3">
      <c r="B176" s="148"/>
      <c r="C176" s="148"/>
    </row>
    <row r="177" spans="1:19" x14ac:dyDescent="0.3">
      <c r="B177" s="148"/>
      <c r="C177" s="148"/>
    </row>
    <row r="178" spans="1:19" x14ac:dyDescent="0.3">
      <c r="B178" s="148"/>
      <c r="C178" s="148"/>
    </row>
    <row r="186" spans="1:19" ht="18" x14ac:dyDescent="0.35">
      <c r="B186" s="140" t="s">
        <v>74</v>
      </c>
      <c r="C186" s="140"/>
      <c r="D186" s="140"/>
      <c r="E186" s="140"/>
      <c r="F186" s="137">
        <f>_xlfn.STDEV.P(B135:K139)</f>
        <v>1.5131424255502191</v>
      </c>
      <c r="G186" s="137"/>
      <c r="H186" s="137"/>
      <c r="I186" s="137"/>
      <c r="J186" s="138" t="s">
        <v>75</v>
      </c>
      <c r="K186" s="138"/>
      <c r="L186" s="138"/>
      <c r="M186" s="138"/>
      <c r="N186" s="138"/>
      <c r="O186" s="138"/>
      <c r="P186" s="138"/>
      <c r="Q186" s="138"/>
    </row>
    <row r="188" spans="1:19" s="90" customFormat="1" x14ac:dyDescent="0.3"/>
    <row r="189" spans="1:19" ht="37.200000000000003" customHeight="1" x14ac:dyDescent="0.3">
      <c r="A189" s="131" t="s">
        <v>89</v>
      </c>
      <c r="B189" s="131"/>
      <c r="C189" s="131"/>
      <c r="D189" s="131"/>
      <c r="E189" s="131"/>
      <c r="F189" s="131"/>
      <c r="G189" s="131"/>
      <c r="H189" s="131"/>
      <c r="I189" s="131"/>
      <c r="J189" s="131"/>
      <c r="K189" s="131"/>
      <c r="L189" s="131"/>
      <c r="M189" s="131"/>
      <c r="N189" s="131"/>
      <c r="O189" s="131"/>
      <c r="P189" s="131"/>
      <c r="Q189" s="131"/>
      <c r="R189" s="131"/>
      <c r="S189" s="131"/>
    </row>
    <row r="190" spans="1:19" ht="31.2" customHeight="1" x14ac:dyDescent="0.3">
      <c r="A190" s="132" t="s">
        <v>90</v>
      </c>
      <c r="B190" s="132"/>
      <c r="C190" s="132"/>
      <c r="D190" s="132"/>
      <c r="E190" s="132"/>
      <c r="F190" s="132"/>
      <c r="G190" s="132"/>
      <c r="H190" s="132"/>
      <c r="I190" s="132"/>
      <c r="J190" s="132"/>
      <c r="K190" s="132"/>
      <c r="L190" s="132"/>
      <c r="M190" s="132"/>
      <c r="N190" s="132"/>
      <c r="O190" s="132"/>
      <c r="P190" s="132"/>
      <c r="Q190" s="132"/>
      <c r="R190" s="132"/>
      <c r="S190" s="132"/>
    </row>
    <row r="192" spans="1:19" ht="19.2" customHeight="1" x14ac:dyDescent="0.3">
      <c r="A192" s="143" t="s">
        <v>91</v>
      </c>
      <c r="B192" s="143"/>
      <c r="C192" s="28" t="s">
        <v>92</v>
      </c>
      <c r="D192" s="28" t="s">
        <v>93</v>
      </c>
      <c r="E192" s="28" t="s">
        <v>94</v>
      </c>
      <c r="F192" s="28" t="s">
        <v>95</v>
      </c>
      <c r="G192" s="28" t="s">
        <v>96</v>
      </c>
      <c r="H192" s="28" t="s">
        <v>97</v>
      </c>
      <c r="I192" s="28" t="s">
        <v>98</v>
      </c>
      <c r="J192" s="28" t="s">
        <v>99</v>
      </c>
      <c r="K192" s="28" t="s">
        <v>100</v>
      </c>
      <c r="L192" s="28" t="s">
        <v>101</v>
      </c>
      <c r="M192" s="28" t="s">
        <v>102</v>
      </c>
      <c r="N192" s="28" t="s">
        <v>103</v>
      </c>
    </row>
    <row r="193" spans="1:19" ht="34.799999999999997" customHeight="1" x14ac:dyDescent="0.3">
      <c r="A193" s="142" t="s">
        <v>104</v>
      </c>
      <c r="B193" s="142"/>
      <c r="C193" s="27">
        <v>120</v>
      </c>
      <c r="D193" s="27">
        <v>150</v>
      </c>
      <c r="E193" s="27">
        <v>110</v>
      </c>
      <c r="F193" s="27">
        <v>135</v>
      </c>
      <c r="G193" s="27">
        <v>125</v>
      </c>
      <c r="H193" s="27">
        <v>140</v>
      </c>
      <c r="I193" s="27">
        <v>130</v>
      </c>
      <c r="J193" s="27">
        <v>155</v>
      </c>
      <c r="K193" s="27">
        <v>115</v>
      </c>
      <c r="L193" s="27">
        <v>145</v>
      </c>
      <c r="M193" s="27">
        <v>135</v>
      </c>
      <c r="N193" s="27">
        <v>130</v>
      </c>
    </row>
    <row r="196" spans="1:19" ht="21" x14ac:dyDescent="0.4">
      <c r="A196" s="13" t="s">
        <v>25</v>
      </c>
      <c r="B196" s="114" t="s">
        <v>105</v>
      </c>
      <c r="C196" s="114"/>
      <c r="D196" s="114"/>
      <c r="E196" s="114"/>
      <c r="F196" s="114"/>
      <c r="G196" s="114"/>
      <c r="H196" s="114"/>
      <c r="I196" s="114"/>
      <c r="J196" s="114"/>
      <c r="K196" s="114"/>
      <c r="L196" s="114"/>
      <c r="M196" s="114"/>
      <c r="N196" s="114"/>
      <c r="O196" s="114"/>
      <c r="P196" s="114"/>
      <c r="Q196" s="114"/>
      <c r="R196" s="114"/>
      <c r="S196" s="114"/>
    </row>
    <row r="197" spans="1:19" ht="21" x14ac:dyDescent="0.4">
      <c r="A197" s="2" t="s">
        <v>8</v>
      </c>
      <c r="B197" s="124" t="s">
        <v>17</v>
      </c>
      <c r="C197" s="124"/>
      <c r="D197" s="124"/>
      <c r="E197" s="124"/>
      <c r="F197" s="124"/>
      <c r="G197" s="124"/>
      <c r="H197" s="124"/>
      <c r="I197" s="124"/>
      <c r="J197" s="124"/>
      <c r="K197" s="124"/>
      <c r="L197" s="124"/>
      <c r="M197" s="124"/>
      <c r="N197" s="124"/>
      <c r="O197" s="124"/>
      <c r="P197" s="124"/>
      <c r="Q197" s="124"/>
      <c r="R197" s="124"/>
      <c r="S197" s="124"/>
    </row>
    <row r="198" spans="1:19" ht="21" x14ac:dyDescent="0.4">
      <c r="B198" s="2"/>
      <c r="C198" s="4"/>
      <c r="D198" s="4"/>
      <c r="E198" s="4"/>
    </row>
    <row r="199" spans="1:19" ht="21" x14ac:dyDescent="0.4">
      <c r="B199" s="91">
        <f>( 120 +150 +110 +135+125+140+130+155+115+145+135+130) / 12</f>
        <v>132.5</v>
      </c>
      <c r="C199" s="6" t="s">
        <v>10</v>
      </c>
      <c r="D199" s="4"/>
      <c r="E199" s="4"/>
    </row>
    <row r="200" spans="1:19" ht="21" x14ac:dyDescent="0.4">
      <c r="B200" s="91">
        <f>AVERAGE(C193:N193)</f>
        <v>132.5</v>
      </c>
      <c r="C200" s="6" t="s">
        <v>111</v>
      </c>
      <c r="D200" s="4"/>
      <c r="E200" s="4"/>
    </row>
    <row r="202" spans="1:19" ht="21" x14ac:dyDescent="0.4">
      <c r="A202" s="13" t="s">
        <v>13</v>
      </c>
      <c r="B202" s="114" t="s">
        <v>106</v>
      </c>
      <c r="C202" s="114"/>
      <c r="D202" s="114"/>
      <c r="E202" s="114"/>
      <c r="F202" s="114"/>
      <c r="G202" s="114"/>
      <c r="H202" s="114"/>
      <c r="I202" s="114"/>
      <c r="J202" s="114"/>
      <c r="K202" s="114"/>
      <c r="L202" s="114"/>
      <c r="M202" s="114"/>
      <c r="N202" s="114"/>
      <c r="O202" s="114"/>
      <c r="P202" s="114"/>
      <c r="Q202" s="114"/>
      <c r="R202" s="114"/>
      <c r="S202" s="114"/>
    </row>
    <row r="203" spans="1:19" ht="18" x14ac:dyDescent="0.35">
      <c r="A203" s="2" t="s">
        <v>8</v>
      </c>
      <c r="B203" s="119" t="s">
        <v>57</v>
      </c>
      <c r="C203" s="119"/>
      <c r="D203" s="119"/>
      <c r="E203" s="119"/>
      <c r="F203" s="119"/>
      <c r="G203" s="119"/>
      <c r="H203" s="119"/>
      <c r="I203" s="119"/>
      <c r="J203" s="119"/>
      <c r="K203" s="119"/>
      <c r="L203" s="119"/>
      <c r="M203" s="119"/>
      <c r="N203" s="119"/>
      <c r="O203" s="119"/>
      <c r="P203" s="119"/>
      <c r="Q203" s="119"/>
      <c r="R203" s="2"/>
    </row>
    <row r="204" spans="1:19" ht="15.6" x14ac:dyDescent="0.3">
      <c r="B204" s="133" t="s">
        <v>60</v>
      </c>
      <c r="C204" s="133"/>
      <c r="D204" s="133"/>
      <c r="E204" s="133"/>
      <c r="F204" s="144">
        <f>MAX(C193:N193)</f>
        <v>155</v>
      </c>
      <c r="G204" s="144"/>
      <c r="H204" s="25"/>
      <c r="I204" s="25"/>
      <c r="J204" s="135" t="s">
        <v>59</v>
      </c>
      <c r="K204" s="135"/>
      <c r="L204" s="135"/>
      <c r="M204" s="135"/>
      <c r="N204" s="135"/>
      <c r="O204" s="135"/>
      <c r="P204" s="135"/>
      <c r="Q204" s="135"/>
      <c r="R204" s="135"/>
    </row>
    <row r="205" spans="1:19" ht="15.6" x14ac:dyDescent="0.3">
      <c r="B205" s="133" t="s">
        <v>58</v>
      </c>
      <c r="C205" s="133"/>
      <c r="D205" s="133"/>
      <c r="E205" s="133"/>
      <c r="F205" s="144">
        <f>MIN(C193:N193)</f>
        <v>110</v>
      </c>
      <c r="G205" s="144"/>
      <c r="H205" s="25"/>
      <c r="I205" s="25"/>
      <c r="J205" s="135" t="s">
        <v>61</v>
      </c>
      <c r="K205" s="135"/>
      <c r="L205" s="135"/>
      <c r="M205" s="135"/>
      <c r="N205" s="135"/>
      <c r="O205" s="135"/>
      <c r="P205" s="135"/>
      <c r="Q205" s="135"/>
      <c r="R205" s="135"/>
    </row>
    <row r="206" spans="1:19" ht="18" x14ac:dyDescent="0.35">
      <c r="B206" s="129" t="s">
        <v>62</v>
      </c>
      <c r="C206" s="129"/>
      <c r="D206" s="129"/>
      <c r="E206" s="129"/>
      <c r="F206" s="129"/>
      <c r="G206" s="129"/>
      <c r="H206" s="129"/>
      <c r="I206" s="129"/>
      <c r="J206" s="129"/>
      <c r="K206" s="129"/>
      <c r="L206" s="129"/>
      <c r="M206" s="129"/>
      <c r="N206" s="129"/>
      <c r="O206" s="129"/>
      <c r="P206" s="129"/>
      <c r="Q206" s="129"/>
    </row>
    <row r="207" spans="1:19" ht="18" x14ac:dyDescent="0.35">
      <c r="B207" s="5" t="s">
        <v>63</v>
      </c>
      <c r="C207" s="130" t="s">
        <v>107</v>
      </c>
      <c r="D207" s="130"/>
      <c r="E207" s="130"/>
      <c r="F207" s="145">
        <f>F204-F205</f>
        <v>45</v>
      </c>
      <c r="G207" s="145"/>
      <c r="H207" s="2"/>
    </row>
    <row r="209" spans="1:19" s="90" customFormat="1" x14ac:dyDescent="0.3"/>
    <row r="211" spans="1:19" ht="22.2" customHeight="1" x14ac:dyDescent="0.3">
      <c r="A211" s="131" t="s">
        <v>108</v>
      </c>
      <c r="B211" s="131"/>
      <c r="C211" s="131"/>
      <c r="D211" s="131"/>
      <c r="E211" s="131"/>
      <c r="F211" s="131"/>
      <c r="G211" s="131"/>
      <c r="H211" s="131"/>
      <c r="I211" s="131"/>
      <c r="J211" s="131"/>
      <c r="K211" s="131"/>
      <c r="L211" s="131"/>
      <c r="M211" s="131"/>
      <c r="N211" s="131"/>
      <c r="O211" s="131"/>
      <c r="P211" s="131"/>
      <c r="Q211" s="131"/>
      <c r="R211" s="131"/>
      <c r="S211" s="131"/>
    </row>
    <row r="212" spans="1:19" ht="22.2" customHeight="1" x14ac:dyDescent="0.3">
      <c r="A212" s="132" t="s">
        <v>109</v>
      </c>
      <c r="B212" s="132"/>
      <c r="C212" s="132"/>
      <c r="D212" s="132"/>
      <c r="E212" s="132"/>
      <c r="F212" s="132"/>
      <c r="G212" s="132"/>
      <c r="H212" s="132"/>
      <c r="I212" s="132"/>
      <c r="J212" s="132"/>
      <c r="K212" s="132"/>
      <c r="L212" s="132"/>
      <c r="M212" s="132"/>
      <c r="N212" s="132"/>
      <c r="O212" s="132"/>
      <c r="P212" s="132"/>
      <c r="Q212" s="132"/>
      <c r="R212" s="132"/>
      <c r="S212" s="132"/>
    </row>
    <row r="213" spans="1:19" x14ac:dyDescent="0.3">
      <c r="B213" s="17">
        <v>8</v>
      </c>
      <c r="C213" s="17">
        <v>7</v>
      </c>
      <c r="D213" s="17">
        <v>9</v>
      </c>
      <c r="E213" s="17">
        <v>6</v>
      </c>
      <c r="F213" s="17">
        <v>7</v>
      </c>
      <c r="G213" s="17">
        <v>8</v>
      </c>
      <c r="H213" s="17">
        <v>9</v>
      </c>
      <c r="I213" s="17">
        <v>8</v>
      </c>
      <c r="J213" s="17">
        <v>7</v>
      </c>
      <c r="K213" s="17">
        <v>6</v>
      </c>
    </row>
    <row r="214" spans="1:19" x14ac:dyDescent="0.3">
      <c r="B214" s="17">
        <v>8</v>
      </c>
      <c r="C214" s="17">
        <v>9</v>
      </c>
      <c r="D214" s="17">
        <v>7</v>
      </c>
      <c r="E214" s="17">
        <v>8</v>
      </c>
      <c r="F214" s="17">
        <v>7</v>
      </c>
      <c r="G214" s="17">
        <v>6</v>
      </c>
      <c r="H214" s="17">
        <v>8</v>
      </c>
      <c r="I214" s="17">
        <v>9</v>
      </c>
      <c r="J214" s="17">
        <v>6</v>
      </c>
      <c r="K214" s="17">
        <v>7</v>
      </c>
    </row>
    <row r="215" spans="1:19" x14ac:dyDescent="0.3">
      <c r="B215" s="17">
        <v>8</v>
      </c>
      <c r="C215" s="17">
        <v>9</v>
      </c>
      <c r="D215" s="17">
        <v>7</v>
      </c>
      <c r="E215" s="17">
        <v>6</v>
      </c>
      <c r="F215" s="17">
        <v>7</v>
      </c>
      <c r="G215" s="17">
        <v>8</v>
      </c>
      <c r="H215" s="17">
        <v>9</v>
      </c>
      <c r="I215" s="17">
        <v>8</v>
      </c>
      <c r="J215" s="17">
        <v>7</v>
      </c>
      <c r="K215" s="17">
        <v>6</v>
      </c>
    </row>
    <row r="216" spans="1:19" x14ac:dyDescent="0.3">
      <c r="B216" s="17">
        <v>9</v>
      </c>
      <c r="C216" s="17">
        <v>8</v>
      </c>
      <c r="D216" s="17">
        <v>7</v>
      </c>
      <c r="E216" s="17">
        <v>6</v>
      </c>
      <c r="F216" s="17">
        <v>8</v>
      </c>
      <c r="G216" s="17">
        <v>9</v>
      </c>
      <c r="H216" s="17">
        <v>7</v>
      </c>
      <c r="I216" s="17">
        <v>8</v>
      </c>
      <c r="J216" s="17">
        <v>7</v>
      </c>
      <c r="K216" s="17">
        <v>6</v>
      </c>
    </row>
    <row r="217" spans="1:19" x14ac:dyDescent="0.3">
      <c r="B217" s="17">
        <v>9</v>
      </c>
      <c r="C217" s="17">
        <v>8</v>
      </c>
      <c r="D217" s="17">
        <v>7</v>
      </c>
      <c r="E217" s="17">
        <v>6</v>
      </c>
      <c r="F217" s="17">
        <v>7</v>
      </c>
      <c r="G217" s="17">
        <v>8</v>
      </c>
      <c r="H217" s="17">
        <v>9</v>
      </c>
      <c r="I217" s="17">
        <v>8</v>
      </c>
      <c r="J217" s="17">
        <v>7</v>
      </c>
      <c r="K217" s="17">
        <v>6</v>
      </c>
    </row>
    <row r="218" spans="1:19" x14ac:dyDescent="0.3">
      <c r="B218" s="17"/>
      <c r="C218" s="17"/>
      <c r="D218" s="17"/>
      <c r="E218" s="17"/>
      <c r="F218" s="17"/>
      <c r="G218" s="17"/>
      <c r="H218" s="17"/>
      <c r="I218" s="17"/>
      <c r="J218" s="17"/>
      <c r="K218" s="17"/>
    </row>
    <row r="219" spans="1:19" ht="21" x14ac:dyDescent="0.4">
      <c r="A219" s="13" t="s">
        <v>25</v>
      </c>
      <c r="B219" s="114" t="s">
        <v>110</v>
      </c>
      <c r="C219" s="114"/>
      <c r="D219" s="114"/>
      <c r="E219" s="114"/>
      <c r="F219" s="114"/>
      <c r="G219" s="114"/>
      <c r="H219" s="114"/>
      <c r="I219" s="114"/>
      <c r="J219" s="114"/>
      <c r="K219" s="114"/>
      <c r="L219" s="114"/>
      <c r="M219" s="114"/>
      <c r="N219" s="114"/>
      <c r="O219" s="114"/>
      <c r="P219" s="114"/>
      <c r="Q219" s="114"/>
      <c r="R219" s="114"/>
      <c r="S219" s="114"/>
    </row>
    <row r="220" spans="1:19" ht="21" x14ac:dyDescent="0.4">
      <c r="A220" s="2" t="s">
        <v>8</v>
      </c>
      <c r="B220" s="124" t="s">
        <v>17</v>
      </c>
      <c r="C220" s="124"/>
      <c r="D220" s="124"/>
      <c r="E220" s="124"/>
      <c r="F220" s="124"/>
      <c r="G220" s="124"/>
      <c r="H220" s="124"/>
      <c r="I220" s="124"/>
      <c r="J220" s="124"/>
      <c r="K220" s="124"/>
      <c r="L220" s="124"/>
      <c r="M220" s="124"/>
      <c r="N220" s="124"/>
      <c r="O220" s="124"/>
      <c r="P220" s="124"/>
      <c r="Q220" s="124"/>
      <c r="R220" s="124"/>
      <c r="S220" s="124"/>
    </row>
    <row r="221" spans="1:19" ht="21" x14ac:dyDescent="0.4">
      <c r="B221" s="4"/>
      <c r="C221" s="4"/>
      <c r="D221" s="4"/>
      <c r="E221" s="4"/>
    </row>
    <row r="222" spans="1:19" ht="21" x14ac:dyDescent="0.4">
      <c r="B222" s="29">
        <f>SUM(B213:K217) / COUNT(B213:K217)</f>
        <v>7.5</v>
      </c>
      <c r="C222" s="6" t="s">
        <v>10</v>
      </c>
      <c r="D222" s="4"/>
      <c r="E222" s="4"/>
    </row>
    <row r="223" spans="1:19" ht="21" x14ac:dyDescent="0.4">
      <c r="B223" s="29">
        <f>AVERAGE(B213:K217)</f>
        <v>7.5</v>
      </c>
      <c r="C223" s="6" t="s">
        <v>111</v>
      </c>
      <c r="D223" s="4"/>
      <c r="E223" s="4"/>
    </row>
    <row r="225" spans="1:19" ht="21" x14ac:dyDescent="0.4">
      <c r="A225" s="13" t="s">
        <v>13</v>
      </c>
      <c r="B225" s="114" t="s">
        <v>112</v>
      </c>
      <c r="C225" s="114"/>
      <c r="D225" s="114"/>
      <c r="E225" s="114"/>
      <c r="F225" s="114"/>
      <c r="G225" s="114"/>
      <c r="H225" s="114"/>
      <c r="I225" s="114"/>
      <c r="J225" s="114"/>
      <c r="K225" s="114"/>
      <c r="L225" s="114"/>
      <c r="M225" s="114"/>
      <c r="N225" s="114"/>
      <c r="O225" s="114"/>
      <c r="P225" s="114"/>
      <c r="Q225" s="114"/>
      <c r="R225" s="114"/>
      <c r="S225" s="114"/>
    </row>
    <row r="226" spans="1:19" ht="21" x14ac:dyDescent="0.4">
      <c r="A226" s="2" t="s">
        <v>8</v>
      </c>
      <c r="B226" s="120" t="s">
        <v>72</v>
      </c>
      <c r="C226" s="124"/>
      <c r="D226" s="124"/>
      <c r="E226" s="124"/>
      <c r="F226" s="124"/>
      <c r="G226" s="124"/>
      <c r="H226" s="124"/>
      <c r="I226" s="124"/>
      <c r="J226" s="124"/>
      <c r="K226" s="124"/>
      <c r="L226" s="124"/>
      <c r="M226" s="124"/>
      <c r="N226" s="124"/>
      <c r="O226" s="124"/>
      <c r="P226" s="124"/>
      <c r="Q226" s="124"/>
      <c r="R226" s="124"/>
      <c r="S226" s="124"/>
    </row>
    <row r="228" spans="1:19" ht="18" x14ac:dyDescent="0.35">
      <c r="B228" s="140" t="s">
        <v>74</v>
      </c>
      <c r="C228" s="140"/>
      <c r="D228" s="140"/>
      <c r="E228" s="140"/>
      <c r="F228" s="137">
        <f>_xlfn.STDEV.P(B213:K217)</f>
        <v>1.0246950765959599</v>
      </c>
      <c r="G228" s="137"/>
      <c r="H228" s="137"/>
      <c r="I228" s="137"/>
      <c r="J228" s="138" t="s">
        <v>75</v>
      </c>
      <c r="K228" s="138"/>
      <c r="L228" s="138"/>
      <c r="M228" s="138"/>
      <c r="N228" s="138"/>
      <c r="O228" s="138"/>
      <c r="P228" s="138"/>
      <c r="Q228" s="138"/>
    </row>
    <row r="229" spans="1:19" ht="18" x14ac:dyDescent="0.35">
      <c r="B229" s="54"/>
      <c r="C229" s="54"/>
      <c r="D229" s="54"/>
      <c r="E229" s="54"/>
      <c r="F229" s="55"/>
      <c r="G229" s="55"/>
      <c r="H229" s="55"/>
      <c r="I229" s="55"/>
      <c r="J229" s="56"/>
      <c r="K229" s="56"/>
      <c r="L229" s="56"/>
      <c r="M229" s="56"/>
      <c r="N229" s="56"/>
      <c r="O229" s="56"/>
      <c r="P229" s="56"/>
      <c r="Q229" s="56"/>
    </row>
    <row r="230" spans="1:19" s="90" customFormat="1" x14ac:dyDescent="0.3"/>
    <row r="231" spans="1:19" ht="15.6" x14ac:dyDescent="0.3">
      <c r="A231" s="131" t="s">
        <v>113</v>
      </c>
      <c r="B231" s="131"/>
      <c r="C231" s="131"/>
      <c r="D231" s="131"/>
      <c r="E231" s="131"/>
      <c r="F231" s="131"/>
      <c r="G231" s="131"/>
      <c r="H231" s="131"/>
      <c r="I231" s="131"/>
      <c r="J231" s="131"/>
      <c r="K231" s="131"/>
      <c r="L231" s="131"/>
      <c r="M231" s="131"/>
      <c r="N231" s="131"/>
      <c r="O231" s="131"/>
      <c r="P231" s="131"/>
      <c r="Q231" s="131"/>
      <c r="R231" s="131"/>
      <c r="S231" s="131"/>
    </row>
    <row r="232" spans="1:19" x14ac:dyDescent="0.3">
      <c r="A232" s="132" t="s">
        <v>114</v>
      </c>
      <c r="B232" s="132"/>
      <c r="C232" s="132"/>
      <c r="D232" s="132"/>
      <c r="E232" s="132"/>
      <c r="F232" s="132"/>
      <c r="G232" s="132"/>
      <c r="H232" s="132"/>
      <c r="I232" s="132"/>
      <c r="J232" s="132"/>
      <c r="K232" s="132"/>
      <c r="L232" s="132"/>
      <c r="M232" s="132"/>
      <c r="N232" s="132"/>
      <c r="O232" s="132"/>
      <c r="P232" s="132"/>
      <c r="Q232" s="132"/>
      <c r="R232" s="132"/>
      <c r="S232" s="132"/>
    </row>
    <row r="234" spans="1:19" x14ac:dyDescent="0.3">
      <c r="A234" s="17"/>
      <c r="B234" s="12">
        <v>10</v>
      </c>
      <c r="C234" s="12">
        <v>15</v>
      </c>
      <c r="D234" s="12">
        <v>12</v>
      </c>
      <c r="E234" s="12">
        <v>18</v>
      </c>
      <c r="F234" s="12">
        <v>20</v>
      </c>
      <c r="G234" s="12">
        <v>25</v>
      </c>
      <c r="H234" s="12">
        <v>8</v>
      </c>
      <c r="I234" s="12">
        <v>14</v>
      </c>
      <c r="J234" s="12">
        <v>16</v>
      </c>
      <c r="K234" s="12">
        <v>22</v>
      </c>
    </row>
    <row r="235" spans="1:19" x14ac:dyDescent="0.3">
      <c r="A235" s="17"/>
      <c r="B235" s="12">
        <v>9</v>
      </c>
      <c r="C235" s="12">
        <v>17</v>
      </c>
      <c r="D235" s="12">
        <v>11</v>
      </c>
      <c r="E235" s="12">
        <v>13</v>
      </c>
      <c r="F235" s="12">
        <v>19</v>
      </c>
      <c r="G235" s="12">
        <v>23</v>
      </c>
      <c r="H235" s="12">
        <v>21</v>
      </c>
      <c r="I235" s="12">
        <v>16</v>
      </c>
      <c r="J235" s="12">
        <v>24</v>
      </c>
      <c r="K235" s="12">
        <v>27</v>
      </c>
    </row>
    <row r="236" spans="1:19" x14ac:dyDescent="0.3">
      <c r="A236" s="17"/>
      <c r="B236" s="12">
        <v>13</v>
      </c>
      <c r="C236" s="12">
        <v>10</v>
      </c>
      <c r="D236" s="12">
        <v>18</v>
      </c>
      <c r="E236" s="12">
        <v>16</v>
      </c>
      <c r="F236" s="12">
        <v>12</v>
      </c>
      <c r="G236" s="12">
        <v>14</v>
      </c>
      <c r="H236" s="12">
        <v>19</v>
      </c>
      <c r="I236" s="12">
        <v>21</v>
      </c>
      <c r="J236" s="12">
        <v>11</v>
      </c>
      <c r="K236" s="12">
        <v>17</v>
      </c>
    </row>
    <row r="237" spans="1:19" x14ac:dyDescent="0.3">
      <c r="A237" s="17"/>
      <c r="B237" s="12">
        <v>15</v>
      </c>
      <c r="C237" s="12">
        <v>20</v>
      </c>
      <c r="D237" s="12">
        <v>26</v>
      </c>
      <c r="E237" s="12">
        <v>13</v>
      </c>
      <c r="F237" s="12">
        <v>12</v>
      </c>
      <c r="G237" s="12">
        <v>14</v>
      </c>
      <c r="H237" s="12">
        <v>22</v>
      </c>
      <c r="I237" s="12">
        <v>19</v>
      </c>
      <c r="J237" s="12">
        <v>16</v>
      </c>
      <c r="K237" s="12">
        <v>11</v>
      </c>
    </row>
    <row r="238" spans="1:19" x14ac:dyDescent="0.3">
      <c r="A238" s="17"/>
      <c r="B238" s="12">
        <v>25</v>
      </c>
      <c r="C238" s="12">
        <v>18</v>
      </c>
      <c r="D238" s="12">
        <v>16</v>
      </c>
      <c r="E238" s="12">
        <v>13</v>
      </c>
      <c r="F238" s="12">
        <v>21</v>
      </c>
      <c r="G238" s="12">
        <v>20</v>
      </c>
      <c r="H238" s="12">
        <v>15</v>
      </c>
      <c r="I238" s="12">
        <v>12</v>
      </c>
      <c r="J238" s="12">
        <v>19</v>
      </c>
      <c r="K238" s="12">
        <v>17</v>
      </c>
    </row>
    <row r="239" spans="1:19" x14ac:dyDescent="0.3">
      <c r="A239" s="17"/>
      <c r="B239" s="12">
        <v>14</v>
      </c>
      <c r="C239" s="12">
        <v>16</v>
      </c>
      <c r="D239" s="12">
        <v>23</v>
      </c>
      <c r="E239" s="12">
        <v>18</v>
      </c>
      <c r="F239" s="12">
        <v>15</v>
      </c>
      <c r="G239" s="12">
        <v>11</v>
      </c>
      <c r="H239" s="12">
        <v>19</v>
      </c>
      <c r="I239" s="12">
        <v>22</v>
      </c>
      <c r="J239" s="12">
        <v>17</v>
      </c>
      <c r="K239" s="12">
        <v>12</v>
      </c>
    </row>
    <row r="240" spans="1:19" x14ac:dyDescent="0.3">
      <c r="A240" s="17"/>
      <c r="B240" s="12">
        <v>16</v>
      </c>
      <c r="C240" s="12">
        <v>14</v>
      </c>
      <c r="D240" s="12">
        <v>18</v>
      </c>
      <c r="E240" s="12">
        <v>20</v>
      </c>
      <c r="F240" s="12">
        <v>25</v>
      </c>
      <c r="G240" s="12">
        <v>13</v>
      </c>
      <c r="H240" s="12">
        <v>11</v>
      </c>
      <c r="I240" s="12">
        <v>22</v>
      </c>
      <c r="J240" s="12">
        <v>19</v>
      </c>
      <c r="K240" s="12">
        <v>17</v>
      </c>
    </row>
    <row r="241" spans="1:19" x14ac:dyDescent="0.3">
      <c r="A241" s="17"/>
      <c r="B241" s="12">
        <v>15</v>
      </c>
      <c r="C241" s="12">
        <v>16</v>
      </c>
      <c r="D241" s="12">
        <v>13</v>
      </c>
      <c r="E241" s="12">
        <v>14</v>
      </c>
      <c r="F241" s="12">
        <v>18</v>
      </c>
      <c r="G241" s="12">
        <v>20</v>
      </c>
      <c r="H241" s="12">
        <v>19</v>
      </c>
      <c r="I241" s="12">
        <v>21</v>
      </c>
      <c r="J241" s="12">
        <v>17</v>
      </c>
      <c r="K241" s="12">
        <v>12</v>
      </c>
    </row>
    <row r="242" spans="1:19" x14ac:dyDescent="0.3">
      <c r="A242" s="17"/>
      <c r="B242" s="12">
        <v>15</v>
      </c>
      <c r="C242" s="12">
        <v>13</v>
      </c>
      <c r="D242" s="12">
        <v>16</v>
      </c>
      <c r="E242" s="12">
        <v>14</v>
      </c>
      <c r="F242" s="12">
        <v>22</v>
      </c>
      <c r="G242" s="12">
        <v>21</v>
      </c>
      <c r="H242" s="12">
        <v>19</v>
      </c>
      <c r="I242" s="12">
        <v>18</v>
      </c>
      <c r="J242" s="12">
        <v>16</v>
      </c>
      <c r="K242" s="12">
        <v>11</v>
      </c>
    </row>
    <row r="243" spans="1:19" x14ac:dyDescent="0.3">
      <c r="A243" s="17"/>
      <c r="B243" s="12">
        <v>17</v>
      </c>
      <c r="C243" s="12">
        <v>14</v>
      </c>
      <c r="D243" s="12">
        <v>12</v>
      </c>
      <c r="E243" s="12">
        <v>20</v>
      </c>
      <c r="F243" s="12">
        <v>23</v>
      </c>
      <c r="G243" s="12">
        <v>19</v>
      </c>
      <c r="H243" s="12">
        <v>15</v>
      </c>
      <c r="I243" s="12">
        <v>16</v>
      </c>
      <c r="J243" s="12">
        <v>13</v>
      </c>
      <c r="K243" s="12">
        <v>18</v>
      </c>
    </row>
    <row r="245" spans="1:19" ht="21" x14ac:dyDescent="0.4">
      <c r="A245" s="13" t="s">
        <v>25</v>
      </c>
      <c r="B245" s="118" t="s">
        <v>125</v>
      </c>
      <c r="C245" s="114"/>
      <c r="D245" s="114"/>
      <c r="E245" s="114"/>
      <c r="F245" s="114"/>
      <c r="G245" s="114"/>
      <c r="H245" s="114"/>
      <c r="I245" s="114"/>
      <c r="J245" s="114"/>
      <c r="K245" s="114"/>
      <c r="L245" s="114"/>
      <c r="M245" s="114"/>
      <c r="N245" s="114"/>
      <c r="O245" s="114"/>
      <c r="P245" s="114"/>
      <c r="Q245" s="114"/>
      <c r="R245" s="114"/>
      <c r="S245" s="114"/>
    </row>
    <row r="246" spans="1:19" ht="21" x14ac:dyDescent="0.4">
      <c r="A246" s="2" t="s">
        <v>8</v>
      </c>
      <c r="B246" s="124" t="s">
        <v>17</v>
      </c>
      <c r="C246" s="124"/>
      <c r="D246" s="124"/>
      <c r="E246" s="124"/>
      <c r="F246" s="124"/>
      <c r="G246" s="124"/>
      <c r="H246" s="124"/>
      <c r="I246" s="124"/>
      <c r="J246" s="124"/>
      <c r="K246" s="124"/>
      <c r="L246" s="124"/>
      <c r="M246" s="124"/>
      <c r="N246" s="124"/>
      <c r="O246" s="124"/>
      <c r="P246" s="124"/>
      <c r="Q246" s="124"/>
      <c r="R246" s="124"/>
      <c r="S246" s="124"/>
    </row>
    <row r="247" spans="1:19" ht="21" x14ac:dyDescent="0.4">
      <c r="B247" s="29">
        <f>SUM($B$234:$K$243) / COUNT($B$234:$K$243)</f>
        <v>16.739999999999998</v>
      </c>
      <c r="C247" s="6" t="s">
        <v>10</v>
      </c>
      <c r="D247" s="4"/>
    </row>
    <row r="248" spans="1:19" ht="21" x14ac:dyDescent="0.4">
      <c r="B248" s="29">
        <f>AVERAGE($B$234:$K$243)</f>
        <v>16.739999999999998</v>
      </c>
      <c r="C248" s="6" t="s">
        <v>111</v>
      </c>
      <c r="D248" s="4"/>
    </row>
    <row r="250" spans="1:19" ht="21" x14ac:dyDescent="0.4">
      <c r="A250" s="13" t="s">
        <v>13</v>
      </c>
      <c r="B250" s="118" t="s">
        <v>127</v>
      </c>
      <c r="C250" s="114"/>
      <c r="D250" s="114"/>
      <c r="E250" s="114"/>
      <c r="F250" s="114"/>
      <c r="G250" s="114"/>
      <c r="H250" s="114"/>
      <c r="I250" s="114"/>
      <c r="J250" s="114"/>
      <c r="K250" s="114"/>
      <c r="L250" s="114"/>
      <c r="M250" s="114"/>
      <c r="N250" s="114"/>
      <c r="O250" s="114"/>
      <c r="P250" s="114"/>
      <c r="Q250" s="114"/>
      <c r="R250" s="114"/>
      <c r="S250" s="114"/>
    </row>
    <row r="251" spans="1:19" ht="21" x14ac:dyDescent="0.4">
      <c r="A251" s="2" t="s">
        <v>8</v>
      </c>
      <c r="B251" s="119" t="s">
        <v>57</v>
      </c>
      <c r="C251" s="119"/>
      <c r="D251" s="119"/>
      <c r="E251" s="119"/>
      <c r="F251" s="119"/>
      <c r="G251" s="119"/>
      <c r="H251" s="119"/>
      <c r="I251" s="119"/>
      <c r="J251" s="119"/>
      <c r="K251" s="119"/>
      <c r="L251" s="119"/>
      <c r="M251" s="119"/>
      <c r="N251" s="119"/>
      <c r="O251" s="119"/>
      <c r="P251" s="119"/>
      <c r="Q251" s="119"/>
      <c r="R251" s="2"/>
      <c r="S251" s="4"/>
    </row>
    <row r="252" spans="1:19" ht="15.6" x14ac:dyDescent="0.3">
      <c r="B252" s="133" t="s">
        <v>60</v>
      </c>
      <c r="C252" s="133"/>
      <c r="D252" s="133"/>
      <c r="E252" s="133"/>
      <c r="F252" s="139">
        <f>MAX($B$234:$K$243)</f>
        <v>27</v>
      </c>
      <c r="G252" s="139"/>
      <c r="H252" s="25"/>
      <c r="I252" s="25"/>
      <c r="J252" s="135" t="s">
        <v>59</v>
      </c>
      <c r="K252" s="135"/>
      <c r="L252" s="135"/>
      <c r="M252" s="135"/>
      <c r="N252" s="135"/>
      <c r="O252" s="135"/>
      <c r="P252" s="135"/>
      <c r="Q252" s="135"/>
      <c r="R252" s="135"/>
    </row>
    <row r="253" spans="1:19" ht="15.6" x14ac:dyDescent="0.3">
      <c r="B253" s="133" t="s">
        <v>58</v>
      </c>
      <c r="C253" s="133"/>
      <c r="D253" s="133"/>
      <c r="E253" s="133"/>
      <c r="F253" s="139">
        <f>MIN($B$234:$K$243)</f>
        <v>8</v>
      </c>
      <c r="G253" s="139"/>
      <c r="H253" s="25"/>
      <c r="I253" s="25"/>
      <c r="J253" s="135" t="s">
        <v>61</v>
      </c>
      <c r="K253" s="135"/>
      <c r="L253" s="135"/>
      <c r="M253" s="135"/>
      <c r="N253" s="135"/>
      <c r="O253" s="135"/>
      <c r="P253" s="135"/>
      <c r="Q253" s="135"/>
      <c r="R253" s="135"/>
    </row>
    <row r="254" spans="1:19" ht="18" x14ac:dyDescent="0.35">
      <c r="B254" s="129" t="s">
        <v>62</v>
      </c>
      <c r="C254" s="129"/>
      <c r="D254" s="129"/>
      <c r="E254" s="129"/>
      <c r="F254" s="129"/>
      <c r="G254" s="129"/>
      <c r="H254" s="129"/>
      <c r="I254" s="129"/>
      <c r="J254" s="129"/>
      <c r="K254" s="129"/>
      <c r="L254" s="129"/>
      <c r="M254" s="129"/>
      <c r="N254" s="129"/>
      <c r="O254" s="129"/>
      <c r="P254" s="129"/>
      <c r="Q254" s="129"/>
    </row>
    <row r="255" spans="1:19" ht="18" x14ac:dyDescent="0.35">
      <c r="B255" s="5" t="s">
        <v>63</v>
      </c>
      <c r="C255" s="130" t="s">
        <v>126</v>
      </c>
      <c r="D255" s="130"/>
      <c r="E255" s="130"/>
      <c r="F255" s="130">
        <f>F252-F253</f>
        <v>19</v>
      </c>
      <c r="G255" s="130"/>
      <c r="H255" s="2"/>
    </row>
    <row r="257" spans="1:19" ht="21" x14ac:dyDescent="0.4">
      <c r="A257" s="13" t="s">
        <v>19</v>
      </c>
      <c r="B257" s="118" t="s">
        <v>128</v>
      </c>
      <c r="C257" s="114"/>
      <c r="D257" s="114"/>
      <c r="E257" s="114"/>
      <c r="F257" s="114"/>
      <c r="G257" s="114"/>
      <c r="H257" s="114"/>
      <c r="I257" s="114"/>
      <c r="J257" s="114"/>
      <c r="K257" s="114"/>
      <c r="L257" s="114"/>
      <c r="M257" s="114"/>
      <c r="N257" s="114"/>
      <c r="O257" s="114"/>
      <c r="P257" s="114"/>
      <c r="Q257" s="114"/>
      <c r="R257" s="114"/>
      <c r="S257" s="114"/>
    </row>
    <row r="258" spans="1:19" ht="21" x14ac:dyDescent="0.4">
      <c r="A258" s="2" t="s">
        <v>8</v>
      </c>
      <c r="B258" s="141" t="s">
        <v>72</v>
      </c>
      <c r="C258" s="119"/>
      <c r="D258" s="119"/>
      <c r="E258" s="119"/>
      <c r="F258" s="119"/>
      <c r="G258" s="119"/>
      <c r="H258" s="119"/>
      <c r="I258" s="119"/>
      <c r="J258" s="119"/>
      <c r="K258" s="119"/>
      <c r="L258" s="119"/>
      <c r="M258" s="119"/>
      <c r="N258" s="119"/>
      <c r="O258" s="119"/>
      <c r="P258" s="119"/>
      <c r="Q258" s="119"/>
      <c r="R258" s="2"/>
      <c r="S258" s="4"/>
    </row>
    <row r="260" spans="1:19" ht="18" x14ac:dyDescent="0.35">
      <c r="B260" s="140" t="s">
        <v>74</v>
      </c>
      <c r="C260" s="140"/>
      <c r="D260" s="140"/>
      <c r="E260" s="140"/>
      <c r="F260" s="137">
        <f>_xlfn.STDEV.P(B234:K243)</f>
        <v>4.1221838872131844</v>
      </c>
      <c r="G260" s="137"/>
      <c r="H260" s="137"/>
      <c r="I260" s="137"/>
      <c r="J260" s="138" t="s">
        <v>75</v>
      </c>
      <c r="K260" s="138"/>
      <c r="L260" s="138"/>
      <c r="M260" s="138"/>
      <c r="N260" s="138"/>
      <c r="O260" s="138"/>
      <c r="P260" s="138"/>
      <c r="Q260" s="138"/>
    </row>
    <row r="263" spans="1:19" s="90" customFormat="1" x14ac:dyDescent="0.3"/>
    <row r="264" spans="1:19" ht="15.6" x14ac:dyDescent="0.3">
      <c r="A264" s="131" t="s">
        <v>129</v>
      </c>
      <c r="B264" s="131"/>
      <c r="C264" s="131"/>
      <c r="D264" s="131"/>
      <c r="E264" s="131"/>
      <c r="F264" s="131"/>
      <c r="G264" s="131"/>
      <c r="H264" s="131"/>
      <c r="I264" s="131"/>
      <c r="J264" s="131"/>
      <c r="K264" s="131"/>
      <c r="L264" s="131"/>
      <c r="M264" s="131"/>
      <c r="N264" s="131"/>
      <c r="O264" s="131"/>
      <c r="P264" s="131"/>
      <c r="Q264" s="131"/>
      <c r="R264" s="131"/>
      <c r="S264" s="131"/>
    </row>
    <row r="265" spans="1:19" x14ac:dyDescent="0.3">
      <c r="A265" s="132" t="s">
        <v>130</v>
      </c>
      <c r="B265" s="132"/>
      <c r="C265" s="132"/>
      <c r="D265" s="132"/>
      <c r="E265" s="132"/>
      <c r="F265" s="132"/>
      <c r="G265" s="132"/>
      <c r="H265" s="132"/>
      <c r="I265" s="132"/>
      <c r="J265" s="132"/>
      <c r="K265" s="132"/>
      <c r="L265" s="132"/>
      <c r="M265" s="132"/>
      <c r="N265" s="132"/>
      <c r="O265" s="132"/>
      <c r="P265" s="132"/>
      <c r="Q265" s="132"/>
      <c r="R265" s="132"/>
      <c r="S265" s="132"/>
    </row>
    <row r="267" spans="1:19" x14ac:dyDescent="0.3">
      <c r="B267" s="20" t="s">
        <v>131</v>
      </c>
      <c r="C267" s="19">
        <v>30</v>
      </c>
      <c r="D267" s="19">
        <v>32</v>
      </c>
      <c r="E267" s="19">
        <v>33</v>
      </c>
      <c r="F267" s="19">
        <v>28</v>
      </c>
      <c r="G267" s="19">
        <v>31</v>
      </c>
      <c r="H267" s="19">
        <v>30</v>
      </c>
      <c r="I267" s="19">
        <v>29</v>
      </c>
      <c r="J267" s="19">
        <v>30</v>
      </c>
      <c r="K267" s="19">
        <v>32</v>
      </c>
      <c r="L267" s="19">
        <v>31</v>
      </c>
    </row>
    <row r="268" spans="1:19" x14ac:dyDescent="0.3">
      <c r="B268" s="20" t="s">
        <v>132</v>
      </c>
      <c r="C268" s="19">
        <v>25</v>
      </c>
      <c r="D268" s="19">
        <v>27</v>
      </c>
      <c r="E268" s="19">
        <v>26</v>
      </c>
      <c r="F268" s="19">
        <v>23</v>
      </c>
      <c r="G268" s="19">
        <v>28</v>
      </c>
      <c r="H268" s="19">
        <v>24</v>
      </c>
      <c r="I268" s="19">
        <v>26</v>
      </c>
      <c r="J268" s="19">
        <v>25</v>
      </c>
      <c r="K268" s="19">
        <v>27</v>
      </c>
      <c r="L268" s="19">
        <v>28</v>
      </c>
    </row>
    <row r="269" spans="1:19" x14ac:dyDescent="0.3">
      <c r="B269" s="20" t="s">
        <v>133</v>
      </c>
      <c r="C269" s="19">
        <v>22</v>
      </c>
      <c r="D269" s="19">
        <v>23</v>
      </c>
      <c r="E269" s="19">
        <v>20</v>
      </c>
      <c r="F269" s="19">
        <v>25</v>
      </c>
      <c r="G269" s="19">
        <v>21</v>
      </c>
      <c r="H269" s="19">
        <v>24</v>
      </c>
      <c r="I269" s="19">
        <v>23</v>
      </c>
      <c r="J269" s="19">
        <v>22</v>
      </c>
      <c r="K269" s="19">
        <v>25</v>
      </c>
      <c r="L269" s="19">
        <v>24</v>
      </c>
    </row>
    <row r="270" spans="1:19" x14ac:dyDescent="0.3">
      <c r="B270" s="20" t="s">
        <v>134</v>
      </c>
      <c r="C270" s="19">
        <v>18</v>
      </c>
      <c r="D270" s="19">
        <v>17</v>
      </c>
      <c r="E270" s="19">
        <v>19</v>
      </c>
      <c r="F270" s="19">
        <v>20</v>
      </c>
      <c r="G270" s="19">
        <v>21</v>
      </c>
      <c r="H270" s="19">
        <v>18</v>
      </c>
      <c r="I270" s="19">
        <v>19</v>
      </c>
      <c r="J270" s="19">
        <v>17</v>
      </c>
      <c r="K270" s="19">
        <v>20</v>
      </c>
      <c r="L270" s="19">
        <v>19</v>
      </c>
    </row>
    <row r="271" spans="1:19" x14ac:dyDescent="0.3">
      <c r="B271" s="20" t="s">
        <v>135</v>
      </c>
      <c r="C271" s="19">
        <v>35</v>
      </c>
      <c r="D271" s="19">
        <v>36</v>
      </c>
      <c r="E271" s="19">
        <v>34</v>
      </c>
      <c r="F271" s="19">
        <v>35</v>
      </c>
      <c r="G271" s="19">
        <v>33</v>
      </c>
      <c r="H271" s="19">
        <v>34</v>
      </c>
      <c r="I271" s="19">
        <v>32</v>
      </c>
      <c r="J271" s="19">
        <v>33</v>
      </c>
      <c r="K271" s="19">
        <v>36</v>
      </c>
      <c r="L271" s="19">
        <v>34</v>
      </c>
    </row>
    <row r="273" spans="1:19" ht="21" x14ac:dyDescent="0.4">
      <c r="A273" s="13" t="s">
        <v>25</v>
      </c>
      <c r="B273" s="118" t="s">
        <v>136</v>
      </c>
      <c r="C273" s="114"/>
      <c r="D273" s="114"/>
      <c r="E273" s="114"/>
      <c r="F273" s="114"/>
      <c r="G273" s="114"/>
      <c r="H273" s="114"/>
      <c r="I273" s="114"/>
      <c r="J273" s="114"/>
      <c r="K273" s="114"/>
      <c r="L273" s="114"/>
      <c r="M273" s="114"/>
      <c r="N273" s="114"/>
      <c r="O273" s="114"/>
      <c r="P273" s="114"/>
      <c r="Q273" s="114"/>
      <c r="R273" s="114"/>
      <c r="S273" s="114"/>
    </row>
    <row r="274" spans="1:19" ht="21" x14ac:dyDescent="0.4">
      <c r="A274" s="2" t="s">
        <v>8</v>
      </c>
      <c r="B274" s="124" t="s">
        <v>17</v>
      </c>
      <c r="C274" s="124"/>
      <c r="D274" s="124"/>
      <c r="E274" s="124"/>
      <c r="F274" s="124"/>
      <c r="G274" s="124"/>
      <c r="H274" s="124"/>
      <c r="I274" s="124"/>
      <c r="J274" s="124"/>
      <c r="K274" s="124"/>
      <c r="L274" s="124"/>
      <c r="M274" s="124"/>
      <c r="N274" s="124"/>
      <c r="O274" s="124"/>
      <c r="P274" s="124"/>
      <c r="Q274" s="124"/>
      <c r="R274" s="124"/>
      <c r="S274" s="124"/>
    </row>
    <row r="275" spans="1:19" ht="21" x14ac:dyDescent="0.4">
      <c r="B275" s="4">
        <f>SUM(C267:L271) / COUNT(C267:L271)</f>
        <v>26.48</v>
      </c>
      <c r="C275" s="6" t="s">
        <v>10</v>
      </c>
    </row>
    <row r="276" spans="1:19" ht="21" x14ac:dyDescent="0.4">
      <c r="B276" s="4">
        <f>AVERAGE(C267:L271)</f>
        <v>26.48</v>
      </c>
      <c r="C276" s="6" t="s">
        <v>11</v>
      </c>
    </row>
    <row r="278" spans="1:19" ht="21" x14ac:dyDescent="0.4">
      <c r="A278" s="13" t="s">
        <v>13</v>
      </c>
      <c r="B278" s="118" t="s">
        <v>137</v>
      </c>
      <c r="C278" s="114"/>
      <c r="D278" s="114"/>
      <c r="E278" s="114"/>
      <c r="F278" s="114"/>
      <c r="G278" s="114"/>
      <c r="H278" s="114"/>
      <c r="I278" s="114"/>
      <c r="J278" s="114"/>
      <c r="K278" s="114"/>
      <c r="L278" s="114"/>
      <c r="M278" s="114"/>
      <c r="N278" s="114"/>
      <c r="O278" s="114"/>
      <c r="P278" s="114"/>
      <c r="Q278" s="114"/>
      <c r="R278" s="114"/>
      <c r="S278" s="114"/>
    </row>
    <row r="279" spans="1:19" ht="21" x14ac:dyDescent="0.4">
      <c r="A279" s="2" t="s">
        <v>8</v>
      </c>
      <c r="B279" s="119" t="s">
        <v>57</v>
      </c>
      <c r="C279" s="119"/>
      <c r="D279" s="119"/>
      <c r="E279" s="119"/>
      <c r="F279" s="119"/>
      <c r="G279" s="119"/>
      <c r="H279" s="119"/>
      <c r="I279" s="119"/>
      <c r="J279" s="119"/>
      <c r="K279" s="119"/>
      <c r="L279" s="119"/>
      <c r="M279" s="119"/>
      <c r="N279" s="119"/>
      <c r="O279" s="119"/>
      <c r="P279" s="119"/>
      <c r="Q279" s="119"/>
      <c r="R279" s="2"/>
      <c r="S279" s="4"/>
    </row>
    <row r="280" spans="1:19" ht="21" x14ac:dyDescent="0.4">
      <c r="B280" s="133" t="s">
        <v>60</v>
      </c>
      <c r="C280" s="133"/>
      <c r="D280" s="133"/>
      <c r="E280" s="133"/>
      <c r="F280" s="134">
        <f>MAX(C267:L271)</f>
        <v>36</v>
      </c>
      <c r="G280" s="134"/>
      <c r="H280" s="134"/>
      <c r="I280" s="134"/>
      <c r="J280" s="135" t="s">
        <v>59</v>
      </c>
      <c r="K280" s="135"/>
      <c r="L280" s="135"/>
      <c r="M280" s="135"/>
      <c r="N280" s="135"/>
      <c r="O280" s="135"/>
      <c r="P280" s="135"/>
      <c r="Q280" s="135"/>
      <c r="R280" s="135"/>
      <c r="S280" s="4"/>
    </row>
    <row r="281" spans="1:19" ht="21" x14ac:dyDescent="0.4">
      <c r="B281" s="133" t="s">
        <v>58</v>
      </c>
      <c r="C281" s="133"/>
      <c r="D281" s="133"/>
      <c r="E281" s="133"/>
      <c r="F281" s="134">
        <f>MIN(C267:L271)</f>
        <v>17</v>
      </c>
      <c r="G281" s="134"/>
      <c r="H281" s="134"/>
      <c r="I281" s="134"/>
      <c r="J281" s="135" t="s">
        <v>61</v>
      </c>
      <c r="K281" s="135"/>
      <c r="L281" s="135"/>
      <c r="M281" s="135"/>
      <c r="N281" s="135"/>
      <c r="O281" s="135"/>
      <c r="P281" s="135"/>
      <c r="Q281" s="135"/>
      <c r="R281" s="135"/>
      <c r="S281" s="4"/>
    </row>
    <row r="282" spans="1:19" ht="21" x14ac:dyDescent="0.4">
      <c r="B282" s="129" t="s">
        <v>62</v>
      </c>
      <c r="C282" s="129"/>
      <c r="D282" s="129"/>
      <c r="E282" s="129"/>
      <c r="F282" s="129"/>
      <c r="G282" s="129"/>
      <c r="H282" s="129"/>
      <c r="I282" s="129"/>
      <c r="J282" s="129"/>
      <c r="K282" s="129"/>
      <c r="L282" s="129"/>
      <c r="M282" s="129"/>
      <c r="N282" s="129"/>
      <c r="O282" s="129"/>
      <c r="P282" s="129"/>
      <c r="Q282" s="129"/>
      <c r="S282" s="4"/>
    </row>
    <row r="283" spans="1:19" ht="21" x14ac:dyDescent="0.4">
      <c r="B283" s="5" t="s">
        <v>63</v>
      </c>
      <c r="C283" s="130" t="s">
        <v>138</v>
      </c>
      <c r="D283" s="130"/>
      <c r="E283" s="130"/>
      <c r="F283" s="130">
        <f>F280-F281</f>
        <v>19</v>
      </c>
      <c r="G283" s="130"/>
      <c r="H283" s="130"/>
      <c r="S283" s="4"/>
    </row>
    <row r="285" spans="1:19" ht="21" x14ac:dyDescent="0.4">
      <c r="A285" s="13" t="s">
        <v>19</v>
      </c>
      <c r="B285" s="118" t="s">
        <v>139</v>
      </c>
      <c r="C285" s="114"/>
      <c r="D285" s="114"/>
      <c r="E285" s="114"/>
      <c r="F285" s="114"/>
      <c r="G285" s="114"/>
      <c r="H285" s="114"/>
      <c r="I285" s="114"/>
      <c r="J285" s="114"/>
      <c r="K285" s="114"/>
      <c r="L285" s="114"/>
      <c r="M285" s="114"/>
      <c r="N285" s="114"/>
      <c r="O285" s="114"/>
      <c r="P285" s="114"/>
      <c r="Q285" s="114"/>
      <c r="R285" s="114"/>
      <c r="S285" s="114"/>
    </row>
    <row r="286" spans="1:19" ht="21" x14ac:dyDescent="0.4">
      <c r="A286" s="2" t="s">
        <v>8</v>
      </c>
      <c r="B286" s="119" t="s">
        <v>66</v>
      </c>
      <c r="C286" s="119"/>
      <c r="D286" s="119"/>
      <c r="E286" s="119"/>
      <c r="F286" s="119"/>
      <c r="G286" s="119"/>
      <c r="H286" s="119"/>
      <c r="I286" s="119"/>
      <c r="J286" s="119"/>
      <c r="K286" s="119"/>
      <c r="L286" s="119"/>
      <c r="M286" s="119"/>
      <c r="N286" s="119"/>
      <c r="O286" s="119"/>
      <c r="P286" s="119"/>
      <c r="Q286" s="119"/>
      <c r="R286" s="2"/>
      <c r="S286" s="4"/>
    </row>
    <row r="288" spans="1:19" ht="18" x14ac:dyDescent="0.35">
      <c r="B288" s="136" t="s">
        <v>68</v>
      </c>
      <c r="C288" s="136"/>
      <c r="D288" s="136"/>
      <c r="E288" s="136"/>
      <c r="F288" s="137">
        <f>_xlfn.VAR.P(C267:L271)</f>
        <v>31.769600000000001</v>
      </c>
      <c r="G288" s="137"/>
      <c r="H288" s="137"/>
      <c r="I288" s="137"/>
      <c r="J288" s="138" t="s">
        <v>69</v>
      </c>
      <c r="K288" s="138"/>
      <c r="L288" s="138"/>
      <c r="M288" s="138"/>
      <c r="N288" s="138"/>
      <c r="O288" s="138"/>
      <c r="P288" s="138"/>
      <c r="Q288" s="138"/>
    </row>
  </sheetData>
  <mergeCells count="144">
    <mergeCell ref="A1:S1"/>
    <mergeCell ref="A2:S2"/>
    <mergeCell ref="A3:S3"/>
    <mergeCell ref="B17:S17"/>
    <mergeCell ref="B18:Q18"/>
    <mergeCell ref="B26:Q26"/>
    <mergeCell ref="B28:C31"/>
    <mergeCell ref="B48:Q48"/>
    <mergeCell ref="J19:R19"/>
    <mergeCell ref="J20:R20"/>
    <mergeCell ref="C22:E22"/>
    <mergeCell ref="F22:H22"/>
    <mergeCell ref="B25:S25"/>
    <mergeCell ref="B19:E19"/>
    <mergeCell ref="B20:E20"/>
    <mergeCell ref="F19:I19"/>
    <mergeCell ref="B21:Q21"/>
    <mergeCell ref="F20:I20"/>
    <mergeCell ref="B52:C55"/>
    <mergeCell ref="B63:E63"/>
    <mergeCell ref="F63:I63"/>
    <mergeCell ref="J63:Q63"/>
    <mergeCell ref="B50:Q50"/>
    <mergeCell ref="B47:E47"/>
    <mergeCell ref="F47:I47"/>
    <mergeCell ref="J47:Q47"/>
    <mergeCell ref="B49:S49"/>
    <mergeCell ref="A68:S68"/>
    <mergeCell ref="A69:S69"/>
    <mergeCell ref="B82:S82"/>
    <mergeCell ref="B83:Q83"/>
    <mergeCell ref="B85:E85"/>
    <mergeCell ref="J85:R85"/>
    <mergeCell ref="B86:Q86"/>
    <mergeCell ref="C87:E87"/>
    <mergeCell ref="F85:G85"/>
    <mergeCell ref="F87:G87"/>
    <mergeCell ref="B170:E170"/>
    <mergeCell ref="F170:I170"/>
    <mergeCell ref="J170:Q170"/>
    <mergeCell ref="B172:S172"/>
    <mergeCell ref="B173:Q173"/>
    <mergeCell ref="B149:Q149"/>
    <mergeCell ref="B148:S148"/>
    <mergeCell ref="B147:Q147"/>
    <mergeCell ref="B84:E84"/>
    <mergeCell ref="J84:R84"/>
    <mergeCell ref="F84:G84"/>
    <mergeCell ref="B92:C95"/>
    <mergeCell ref="B111:E111"/>
    <mergeCell ref="F111:I111"/>
    <mergeCell ref="J111:Q111"/>
    <mergeCell ref="B89:S89"/>
    <mergeCell ref="B90:Q90"/>
    <mergeCell ref="B116:C119"/>
    <mergeCell ref="B127:E127"/>
    <mergeCell ref="F127:I127"/>
    <mergeCell ref="J127:Q127"/>
    <mergeCell ref="B113:S113"/>
    <mergeCell ref="B114:Q114"/>
    <mergeCell ref="B205:E205"/>
    <mergeCell ref="F205:G205"/>
    <mergeCell ref="J205:R205"/>
    <mergeCell ref="B206:Q206"/>
    <mergeCell ref="C207:E207"/>
    <mergeCell ref="F207:G207"/>
    <mergeCell ref="A132:S132"/>
    <mergeCell ref="A133:S133"/>
    <mergeCell ref="B141:S141"/>
    <mergeCell ref="B142:Q142"/>
    <mergeCell ref="C146:E146"/>
    <mergeCell ref="F146:G146"/>
    <mergeCell ref="B145:Q145"/>
    <mergeCell ref="B143:E143"/>
    <mergeCell ref="F143:G143"/>
    <mergeCell ref="J143:R143"/>
    <mergeCell ref="B144:E144"/>
    <mergeCell ref="F144:G144"/>
    <mergeCell ref="J144:R144"/>
    <mergeCell ref="B175:C178"/>
    <mergeCell ref="B186:E186"/>
    <mergeCell ref="F186:I186"/>
    <mergeCell ref="J186:Q186"/>
    <mergeCell ref="B151:C154"/>
    <mergeCell ref="B196:S196"/>
    <mergeCell ref="A189:S189"/>
    <mergeCell ref="A190:S190"/>
    <mergeCell ref="A193:B193"/>
    <mergeCell ref="A192:B192"/>
    <mergeCell ref="B197:S197"/>
    <mergeCell ref="B202:S202"/>
    <mergeCell ref="B203:Q203"/>
    <mergeCell ref="B204:E204"/>
    <mergeCell ref="F204:G204"/>
    <mergeCell ref="J204:R204"/>
    <mergeCell ref="B258:Q258"/>
    <mergeCell ref="B226:S226"/>
    <mergeCell ref="B228:E228"/>
    <mergeCell ref="F228:I228"/>
    <mergeCell ref="J228:Q228"/>
    <mergeCell ref="A211:S211"/>
    <mergeCell ref="A212:S212"/>
    <mergeCell ref="B219:S219"/>
    <mergeCell ref="B220:S220"/>
    <mergeCell ref="B225:S225"/>
    <mergeCell ref="B286:Q286"/>
    <mergeCell ref="B288:E288"/>
    <mergeCell ref="F288:I288"/>
    <mergeCell ref="J288:Q288"/>
    <mergeCell ref="B285:S285"/>
    <mergeCell ref="B250:S250"/>
    <mergeCell ref="A231:S231"/>
    <mergeCell ref="A232:S232"/>
    <mergeCell ref="B245:S245"/>
    <mergeCell ref="B246:S246"/>
    <mergeCell ref="B251:Q251"/>
    <mergeCell ref="B252:E252"/>
    <mergeCell ref="F252:G252"/>
    <mergeCell ref="J252:R252"/>
    <mergeCell ref="B253:E253"/>
    <mergeCell ref="F253:G253"/>
    <mergeCell ref="J253:R253"/>
    <mergeCell ref="B260:E260"/>
    <mergeCell ref="F260:I260"/>
    <mergeCell ref="J260:Q260"/>
    <mergeCell ref="B254:Q254"/>
    <mergeCell ref="C255:E255"/>
    <mergeCell ref="F255:G255"/>
    <mergeCell ref="B257:S257"/>
    <mergeCell ref="B282:Q282"/>
    <mergeCell ref="C283:E283"/>
    <mergeCell ref="F283:H283"/>
    <mergeCell ref="A264:S264"/>
    <mergeCell ref="A265:S265"/>
    <mergeCell ref="B273:S273"/>
    <mergeCell ref="B274:S274"/>
    <mergeCell ref="B278:S278"/>
    <mergeCell ref="B279:Q279"/>
    <mergeCell ref="B280:E280"/>
    <mergeCell ref="F280:I280"/>
    <mergeCell ref="J280:R280"/>
    <mergeCell ref="B281:E281"/>
    <mergeCell ref="F281:I281"/>
    <mergeCell ref="J281:R28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9A680-9718-4E58-B4FF-6919963798D6}">
  <dimension ref="A1:S35578"/>
  <sheetViews>
    <sheetView workbookViewId="0">
      <selection activeCell="N8" sqref="N8"/>
    </sheetView>
  </sheetViews>
  <sheetFormatPr defaultRowHeight="14.4" x14ac:dyDescent="0.3"/>
  <cols>
    <col min="2" max="10" width="9.5546875" customWidth="1"/>
  </cols>
  <sheetData>
    <row r="1" spans="1:19" ht="31.2" x14ac:dyDescent="0.3">
      <c r="A1" s="176" t="s">
        <v>179</v>
      </c>
      <c r="B1" s="176"/>
      <c r="C1" s="176"/>
      <c r="D1" s="176"/>
      <c r="E1" s="176"/>
      <c r="F1" s="176"/>
      <c r="G1" s="176"/>
      <c r="H1" s="176"/>
      <c r="I1" s="176"/>
      <c r="J1" s="176"/>
      <c r="K1" s="176"/>
      <c r="L1" s="176"/>
      <c r="M1" s="176"/>
      <c r="N1" s="176"/>
      <c r="O1" s="176"/>
      <c r="P1" s="176"/>
      <c r="Q1" s="176"/>
      <c r="R1" s="176"/>
      <c r="S1" s="176"/>
    </row>
    <row r="2" spans="1:19" ht="35.4" customHeight="1" x14ac:dyDescent="0.3">
      <c r="A2" s="131" t="s">
        <v>149</v>
      </c>
      <c r="B2" s="131"/>
      <c r="C2" s="131"/>
      <c r="D2" s="131"/>
      <c r="E2" s="131"/>
      <c r="F2" s="131"/>
      <c r="G2" s="131"/>
      <c r="H2" s="131"/>
      <c r="I2" s="131"/>
      <c r="J2" s="131"/>
      <c r="K2" s="131"/>
      <c r="L2" s="131"/>
      <c r="M2" s="131"/>
      <c r="N2" s="131"/>
      <c r="O2" s="131"/>
      <c r="P2" s="131"/>
      <c r="Q2" s="131"/>
      <c r="R2" s="131"/>
      <c r="S2" s="131"/>
    </row>
    <row r="3" spans="1:19" ht="25.8" customHeight="1" x14ac:dyDescent="0.3">
      <c r="A3" s="132" t="s">
        <v>140</v>
      </c>
      <c r="B3" s="132"/>
      <c r="C3" s="132"/>
      <c r="D3" s="132"/>
      <c r="E3" s="132"/>
      <c r="F3" s="132"/>
      <c r="G3" s="132"/>
      <c r="H3" s="132"/>
      <c r="I3" s="132"/>
      <c r="J3" s="132"/>
      <c r="K3" s="132"/>
      <c r="L3" s="132"/>
      <c r="M3" s="132"/>
      <c r="N3" s="132"/>
      <c r="O3" s="132"/>
      <c r="P3" s="132"/>
      <c r="Q3" s="132"/>
      <c r="R3" s="132"/>
      <c r="S3" s="132"/>
    </row>
    <row r="5" spans="1:19" x14ac:dyDescent="0.3">
      <c r="A5" s="12"/>
      <c r="B5" s="16">
        <v>28</v>
      </c>
      <c r="C5" s="16">
        <v>32</v>
      </c>
      <c r="D5" s="16">
        <v>35</v>
      </c>
      <c r="E5" s="16">
        <v>40</v>
      </c>
      <c r="F5" s="16">
        <v>42</v>
      </c>
      <c r="G5" s="16">
        <v>28</v>
      </c>
      <c r="H5" s="16">
        <v>33</v>
      </c>
      <c r="I5" s="16">
        <v>38</v>
      </c>
      <c r="J5" s="16">
        <v>30</v>
      </c>
      <c r="K5" s="16">
        <v>41</v>
      </c>
    </row>
    <row r="6" spans="1:19" x14ac:dyDescent="0.3">
      <c r="A6" s="12"/>
      <c r="B6" s="16">
        <v>37</v>
      </c>
      <c r="C6" s="16">
        <v>31</v>
      </c>
      <c r="D6" s="16">
        <v>34</v>
      </c>
      <c r="E6" s="16">
        <v>29</v>
      </c>
      <c r="F6" s="16">
        <v>36</v>
      </c>
      <c r="G6" s="16">
        <v>43</v>
      </c>
      <c r="H6" s="16">
        <v>39</v>
      </c>
      <c r="I6" s="16">
        <v>27</v>
      </c>
      <c r="J6" s="16">
        <v>35</v>
      </c>
      <c r="K6" s="16">
        <v>31</v>
      </c>
    </row>
    <row r="7" spans="1:19" x14ac:dyDescent="0.3">
      <c r="A7" s="12"/>
      <c r="B7" s="16">
        <v>39</v>
      </c>
      <c r="C7" s="16">
        <v>45</v>
      </c>
      <c r="D7" s="16">
        <v>29</v>
      </c>
      <c r="E7" s="16">
        <v>33</v>
      </c>
      <c r="F7" s="16">
        <v>37</v>
      </c>
      <c r="G7" s="16">
        <v>40</v>
      </c>
      <c r="H7" s="16">
        <v>36</v>
      </c>
      <c r="I7" s="16">
        <v>29</v>
      </c>
      <c r="J7" s="16">
        <v>31</v>
      </c>
      <c r="K7" s="16">
        <v>38</v>
      </c>
    </row>
    <row r="8" spans="1:19" x14ac:dyDescent="0.3">
      <c r="A8" s="12"/>
      <c r="B8" s="16">
        <v>35</v>
      </c>
      <c r="C8" s="16">
        <v>44</v>
      </c>
      <c r="D8" s="16">
        <v>32</v>
      </c>
      <c r="E8" s="16">
        <v>39</v>
      </c>
      <c r="F8" s="16">
        <v>36</v>
      </c>
      <c r="G8" s="16">
        <v>30</v>
      </c>
      <c r="H8" s="16">
        <v>33</v>
      </c>
      <c r="I8" s="16">
        <v>28</v>
      </c>
      <c r="J8" s="16">
        <v>41</v>
      </c>
      <c r="K8" s="16">
        <v>35</v>
      </c>
    </row>
    <row r="9" spans="1:19" x14ac:dyDescent="0.3">
      <c r="A9" s="12"/>
      <c r="B9" s="16">
        <v>31</v>
      </c>
      <c r="C9" s="16">
        <v>37</v>
      </c>
      <c r="D9" s="16">
        <v>42</v>
      </c>
      <c r="E9" s="16">
        <v>29</v>
      </c>
      <c r="F9" s="16">
        <v>34</v>
      </c>
      <c r="G9" s="16">
        <v>40</v>
      </c>
      <c r="H9" s="16">
        <v>31</v>
      </c>
      <c r="I9" s="16">
        <v>33</v>
      </c>
      <c r="J9" s="16">
        <v>38</v>
      </c>
      <c r="K9" s="16">
        <v>36</v>
      </c>
    </row>
    <row r="10" spans="1:19" x14ac:dyDescent="0.3">
      <c r="A10" s="12"/>
      <c r="B10" s="16">
        <v>39</v>
      </c>
      <c r="C10" s="16">
        <v>27</v>
      </c>
      <c r="D10" s="16">
        <v>35</v>
      </c>
      <c r="E10" s="16">
        <v>30</v>
      </c>
      <c r="F10" s="16">
        <v>43</v>
      </c>
      <c r="G10" s="16">
        <v>29</v>
      </c>
      <c r="H10" s="16">
        <v>32</v>
      </c>
      <c r="I10" s="16">
        <v>36</v>
      </c>
      <c r="J10" s="16">
        <v>31</v>
      </c>
      <c r="K10" s="16">
        <v>40</v>
      </c>
    </row>
    <row r="11" spans="1:19" x14ac:dyDescent="0.3">
      <c r="A11" s="12"/>
      <c r="B11" s="16">
        <v>38</v>
      </c>
      <c r="C11" s="16">
        <v>44</v>
      </c>
      <c r="D11" s="16">
        <v>37</v>
      </c>
      <c r="E11" s="16">
        <v>33</v>
      </c>
      <c r="F11" s="16">
        <v>35</v>
      </c>
      <c r="G11" s="16">
        <v>41</v>
      </c>
      <c r="H11" s="16">
        <v>30</v>
      </c>
      <c r="I11" s="16">
        <v>31</v>
      </c>
      <c r="J11" s="16">
        <v>39</v>
      </c>
      <c r="K11" s="16">
        <v>28</v>
      </c>
    </row>
    <row r="12" spans="1:19" x14ac:dyDescent="0.3">
      <c r="A12" s="12"/>
      <c r="B12" s="16">
        <v>45</v>
      </c>
      <c r="C12" s="16">
        <v>29</v>
      </c>
      <c r="D12" s="16">
        <v>33</v>
      </c>
      <c r="E12" s="16">
        <v>38</v>
      </c>
      <c r="F12" s="16">
        <v>34</v>
      </c>
      <c r="G12" s="16">
        <v>32</v>
      </c>
      <c r="H12" s="16">
        <v>35</v>
      </c>
      <c r="I12" s="16">
        <v>31</v>
      </c>
      <c r="J12" s="16">
        <v>40</v>
      </c>
      <c r="K12" s="16">
        <v>36</v>
      </c>
    </row>
    <row r="13" spans="1:19" x14ac:dyDescent="0.3">
      <c r="A13" s="12"/>
      <c r="B13" s="16">
        <v>39</v>
      </c>
      <c r="C13" s="16">
        <v>27</v>
      </c>
      <c r="D13" s="16">
        <v>35</v>
      </c>
      <c r="E13" s="16">
        <v>30</v>
      </c>
      <c r="F13" s="16">
        <v>43</v>
      </c>
      <c r="G13" s="16">
        <v>29</v>
      </c>
      <c r="H13" s="16">
        <v>32</v>
      </c>
      <c r="I13" s="16">
        <v>36</v>
      </c>
      <c r="J13" s="16">
        <v>31</v>
      </c>
      <c r="K13" s="16">
        <v>40</v>
      </c>
    </row>
    <row r="14" spans="1:19" x14ac:dyDescent="0.3">
      <c r="A14" s="12"/>
      <c r="B14" s="16">
        <v>38</v>
      </c>
      <c r="C14" s="16">
        <v>44</v>
      </c>
      <c r="D14" s="16">
        <v>37</v>
      </c>
      <c r="E14" s="16">
        <v>33</v>
      </c>
      <c r="F14" s="16">
        <v>35</v>
      </c>
      <c r="G14" s="16">
        <v>41</v>
      </c>
      <c r="H14" s="16">
        <v>30</v>
      </c>
      <c r="I14" s="16">
        <v>31</v>
      </c>
      <c r="J14" s="16">
        <v>39</v>
      </c>
      <c r="K14" s="16">
        <v>28</v>
      </c>
    </row>
    <row r="15" spans="1:19" x14ac:dyDescent="0.3">
      <c r="A15" s="12"/>
    </row>
    <row r="16" spans="1:19" ht="21" x14ac:dyDescent="0.4">
      <c r="A16" s="13" t="s">
        <v>25</v>
      </c>
      <c r="B16" s="118" t="s">
        <v>141</v>
      </c>
      <c r="C16" s="114"/>
      <c r="D16" s="114"/>
      <c r="E16" s="114"/>
      <c r="F16" s="114"/>
      <c r="G16" s="114"/>
      <c r="H16" s="114"/>
      <c r="I16" s="114"/>
      <c r="J16" s="114"/>
      <c r="K16" s="114"/>
      <c r="L16" s="114"/>
      <c r="M16" s="114"/>
      <c r="N16" s="114"/>
      <c r="O16" s="114"/>
      <c r="P16" s="114"/>
      <c r="Q16" s="114"/>
      <c r="R16" s="114"/>
      <c r="S16" s="114"/>
    </row>
    <row r="17" spans="1:19" ht="21" x14ac:dyDescent="0.4">
      <c r="A17" s="2" t="s">
        <v>8</v>
      </c>
      <c r="B17" s="124"/>
      <c r="C17" s="124"/>
      <c r="D17" s="124"/>
      <c r="E17" s="124"/>
      <c r="F17" s="124"/>
      <c r="G17" s="124"/>
      <c r="H17" s="124"/>
      <c r="I17" s="124"/>
      <c r="J17" s="124"/>
      <c r="K17" s="124"/>
      <c r="L17" s="124"/>
      <c r="M17" s="124"/>
      <c r="N17" s="124"/>
      <c r="O17" s="124"/>
      <c r="P17" s="124"/>
      <c r="Q17" s="124"/>
      <c r="R17" s="124"/>
      <c r="S17" s="124"/>
    </row>
    <row r="18" spans="1:19" ht="31.2" customHeight="1" x14ac:dyDescent="0.3">
      <c r="B18" s="175" t="s">
        <v>142</v>
      </c>
      <c r="C18" s="175"/>
      <c r="D18" s="30" t="s">
        <v>52</v>
      </c>
      <c r="E18" s="175" t="s">
        <v>142</v>
      </c>
      <c r="F18" s="175"/>
      <c r="G18" s="21" t="s">
        <v>52</v>
      </c>
    </row>
    <row r="19" spans="1:19" x14ac:dyDescent="0.3">
      <c r="B19" s="172">
        <v>27</v>
      </c>
      <c r="C19" s="172"/>
      <c r="D19" s="22">
        <f>COUNTIF($B$5:$K$14,B19)</f>
        <v>3</v>
      </c>
      <c r="E19" s="172">
        <v>29</v>
      </c>
      <c r="F19" s="172"/>
      <c r="G19" s="22">
        <f t="shared" ref="G19:G27" si="0">COUNTIF($B$5:$K$14,E19)</f>
        <v>7</v>
      </c>
    </row>
    <row r="20" spans="1:19" x14ac:dyDescent="0.3">
      <c r="B20" s="172">
        <v>28</v>
      </c>
      <c r="C20" s="172"/>
      <c r="D20" s="22">
        <f t="shared" ref="D20:D28" si="1">COUNTIF($B$5:$K$14,B20)</f>
        <v>5</v>
      </c>
      <c r="E20" s="172">
        <v>40</v>
      </c>
      <c r="F20" s="172"/>
      <c r="G20" s="22">
        <f t="shared" si="0"/>
        <v>6</v>
      </c>
    </row>
    <row r="21" spans="1:19" x14ac:dyDescent="0.3">
      <c r="B21" s="172">
        <v>31</v>
      </c>
      <c r="C21" s="172"/>
      <c r="D21" s="22">
        <f t="shared" si="1"/>
        <v>10</v>
      </c>
      <c r="E21" s="172">
        <v>36</v>
      </c>
      <c r="F21" s="172"/>
      <c r="G21" s="22">
        <f t="shared" si="0"/>
        <v>7</v>
      </c>
    </row>
    <row r="22" spans="1:19" x14ac:dyDescent="0.3">
      <c r="B22" s="172">
        <v>32</v>
      </c>
      <c r="C22" s="172"/>
      <c r="D22" s="22">
        <f t="shared" si="1"/>
        <v>5</v>
      </c>
      <c r="E22" s="172">
        <v>33</v>
      </c>
      <c r="F22" s="172"/>
      <c r="G22" s="22">
        <f t="shared" si="0"/>
        <v>7</v>
      </c>
    </row>
    <row r="23" spans="1:19" x14ac:dyDescent="0.3">
      <c r="B23" s="172">
        <v>35</v>
      </c>
      <c r="C23" s="172"/>
      <c r="D23" s="22">
        <f t="shared" si="1"/>
        <v>9</v>
      </c>
      <c r="E23" s="172">
        <v>34</v>
      </c>
      <c r="F23" s="172"/>
      <c r="G23" s="22">
        <f t="shared" si="0"/>
        <v>3</v>
      </c>
    </row>
    <row r="24" spans="1:19" x14ac:dyDescent="0.3">
      <c r="B24" s="172">
        <v>37</v>
      </c>
      <c r="C24" s="172"/>
      <c r="D24" s="22">
        <f t="shared" si="1"/>
        <v>5</v>
      </c>
      <c r="E24" s="172">
        <v>30</v>
      </c>
      <c r="F24" s="172"/>
      <c r="G24" s="22">
        <f t="shared" si="0"/>
        <v>6</v>
      </c>
    </row>
    <row r="25" spans="1:19" x14ac:dyDescent="0.3">
      <c r="B25" s="172">
        <v>38</v>
      </c>
      <c r="C25" s="172"/>
      <c r="D25" s="22">
        <f t="shared" si="1"/>
        <v>6</v>
      </c>
      <c r="E25" s="172">
        <v>42</v>
      </c>
      <c r="F25" s="172"/>
      <c r="G25" s="22">
        <f t="shared" si="0"/>
        <v>2</v>
      </c>
    </row>
    <row r="26" spans="1:19" x14ac:dyDescent="0.3">
      <c r="B26" s="172">
        <v>39</v>
      </c>
      <c r="C26" s="172"/>
      <c r="D26" s="22">
        <f t="shared" si="1"/>
        <v>7</v>
      </c>
      <c r="E26" s="172">
        <v>41</v>
      </c>
      <c r="F26" s="172"/>
      <c r="G26" s="22">
        <f t="shared" si="0"/>
        <v>4</v>
      </c>
    </row>
    <row r="27" spans="1:19" x14ac:dyDescent="0.3">
      <c r="B27" s="172">
        <v>44</v>
      </c>
      <c r="C27" s="172"/>
      <c r="D27" s="22">
        <f t="shared" si="1"/>
        <v>3</v>
      </c>
      <c r="E27" s="172">
        <v>43</v>
      </c>
      <c r="F27" s="172"/>
      <c r="G27" s="22">
        <f t="shared" si="0"/>
        <v>3</v>
      </c>
    </row>
    <row r="28" spans="1:19" x14ac:dyDescent="0.3">
      <c r="B28" s="172">
        <v>45</v>
      </c>
      <c r="C28" s="172"/>
      <c r="D28" s="22">
        <f t="shared" si="1"/>
        <v>2</v>
      </c>
      <c r="E28" s="173"/>
      <c r="F28" s="174"/>
      <c r="G28" s="22"/>
    </row>
    <row r="30" spans="1:19" ht="21" x14ac:dyDescent="0.4">
      <c r="A30" s="13" t="s">
        <v>13</v>
      </c>
      <c r="B30" s="118" t="s">
        <v>143</v>
      </c>
      <c r="C30" s="114"/>
      <c r="D30" s="114"/>
      <c r="E30" s="114"/>
      <c r="F30" s="114"/>
      <c r="G30" s="114"/>
      <c r="H30" s="114"/>
      <c r="I30" s="114"/>
      <c r="J30" s="114"/>
      <c r="K30" s="114"/>
      <c r="L30" s="114"/>
      <c r="M30" s="114"/>
      <c r="N30" s="114"/>
      <c r="O30" s="114"/>
      <c r="P30" s="114"/>
      <c r="Q30" s="114"/>
      <c r="R30" s="114"/>
      <c r="S30" s="114"/>
    </row>
    <row r="31" spans="1:19" ht="18" x14ac:dyDescent="0.35">
      <c r="A31" s="2" t="s">
        <v>8</v>
      </c>
      <c r="B31" s="151" t="s">
        <v>144</v>
      </c>
      <c r="C31" s="151"/>
      <c r="D31" s="151"/>
      <c r="E31" s="151"/>
      <c r="F31" s="151"/>
      <c r="G31" s="151"/>
      <c r="H31" s="151"/>
      <c r="I31" s="151"/>
      <c r="J31" s="151"/>
      <c r="K31" s="151"/>
      <c r="L31" s="151"/>
      <c r="M31" s="151"/>
      <c r="N31" s="151"/>
      <c r="O31" s="151"/>
      <c r="P31" s="151"/>
      <c r="Q31" s="151"/>
      <c r="R31" s="151"/>
      <c r="S31" s="151"/>
    </row>
    <row r="32" spans="1:19" ht="18" x14ac:dyDescent="0.35">
      <c r="B32" s="151" t="s">
        <v>145</v>
      </c>
      <c r="C32" s="151"/>
      <c r="D32" s="151"/>
      <c r="E32" s="151"/>
      <c r="F32" s="151"/>
      <c r="G32" s="151"/>
      <c r="H32" s="151"/>
      <c r="I32" s="151"/>
      <c r="J32" s="151"/>
      <c r="K32" s="151"/>
      <c r="L32" s="151"/>
      <c r="M32" s="151"/>
      <c r="N32" s="151"/>
      <c r="O32" s="151"/>
      <c r="P32" s="151"/>
      <c r="Q32" s="151"/>
      <c r="R32" s="151"/>
      <c r="S32" s="151"/>
    </row>
    <row r="33" spans="1:19" ht="18" x14ac:dyDescent="0.35">
      <c r="B33" s="171" t="s">
        <v>146</v>
      </c>
      <c r="C33" s="171"/>
      <c r="D33" s="171"/>
      <c r="E33" s="171"/>
      <c r="F33" s="171"/>
      <c r="G33" s="171"/>
      <c r="H33" s="171"/>
      <c r="I33" s="171"/>
      <c r="J33" s="2"/>
      <c r="K33" s="2"/>
      <c r="L33" s="2"/>
      <c r="M33" s="2"/>
      <c r="N33" s="2"/>
      <c r="O33" s="2"/>
      <c r="P33" s="2"/>
      <c r="Q33" s="2"/>
      <c r="R33" s="2"/>
      <c r="S33" s="2"/>
    </row>
    <row r="34" spans="1:19" ht="18" x14ac:dyDescent="0.35">
      <c r="B34" s="130"/>
      <c r="C34" s="130"/>
      <c r="D34" s="130"/>
      <c r="E34" s="130"/>
      <c r="F34" s="130"/>
      <c r="G34" s="130"/>
      <c r="H34" s="130"/>
      <c r="I34" s="130"/>
      <c r="J34" s="2"/>
      <c r="K34" s="2"/>
      <c r="L34" s="2"/>
      <c r="M34" s="2"/>
      <c r="N34" s="2"/>
      <c r="O34" s="2"/>
      <c r="P34" s="2"/>
      <c r="Q34" s="2"/>
      <c r="R34" s="2"/>
      <c r="S34" s="2"/>
    </row>
    <row r="35" spans="1:19" ht="21" x14ac:dyDescent="0.4">
      <c r="A35" s="13" t="s">
        <v>19</v>
      </c>
      <c r="B35" s="118" t="s">
        <v>147</v>
      </c>
      <c r="C35" s="114"/>
      <c r="D35" s="114"/>
      <c r="E35" s="114"/>
      <c r="F35" s="114"/>
      <c r="G35" s="114"/>
      <c r="H35" s="114"/>
      <c r="I35" s="114"/>
      <c r="J35" s="114"/>
      <c r="K35" s="114"/>
      <c r="L35" s="114"/>
      <c r="M35" s="114"/>
      <c r="N35" s="114"/>
      <c r="O35" s="114"/>
      <c r="P35" s="114"/>
      <c r="Q35" s="114"/>
      <c r="R35" s="114"/>
      <c r="S35" s="114"/>
    </row>
    <row r="36" spans="1:19" ht="18" x14ac:dyDescent="0.35">
      <c r="A36" s="2" t="s">
        <v>8</v>
      </c>
      <c r="B36" s="119" t="s">
        <v>57</v>
      </c>
      <c r="C36" s="119"/>
      <c r="D36" s="119"/>
      <c r="E36" s="119"/>
      <c r="F36" s="119"/>
      <c r="G36" s="119"/>
      <c r="H36" s="119"/>
      <c r="I36" s="119"/>
      <c r="J36" s="119"/>
      <c r="K36" s="119"/>
      <c r="L36" s="119"/>
      <c r="M36" s="119"/>
      <c r="N36" s="119"/>
      <c r="O36" s="119"/>
      <c r="P36" s="119"/>
      <c r="Q36" s="119"/>
      <c r="R36" s="2"/>
      <c r="S36" s="2"/>
    </row>
    <row r="37" spans="1:19" ht="15.6" x14ac:dyDescent="0.3">
      <c r="B37" s="133" t="s">
        <v>60</v>
      </c>
      <c r="C37" s="133"/>
      <c r="D37" s="133"/>
      <c r="E37" s="133"/>
      <c r="F37" s="139">
        <f>MAX(B5:K14)</f>
        <v>45</v>
      </c>
      <c r="G37" s="139"/>
      <c r="H37" s="25"/>
      <c r="I37" s="25"/>
      <c r="J37" s="135" t="s">
        <v>59</v>
      </c>
      <c r="K37" s="135"/>
      <c r="L37" s="135"/>
      <c r="M37" s="135"/>
      <c r="N37" s="135"/>
      <c r="O37" s="135"/>
      <c r="P37" s="135"/>
      <c r="Q37" s="135"/>
      <c r="R37" s="135"/>
    </row>
    <row r="38" spans="1:19" ht="15.6" x14ac:dyDescent="0.3">
      <c r="B38" s="133" t="s">
        <v>58</v>
      </c>
      <c r="C38" s="133"/>
      <c r="D38" s="133"/>
      <c r="E38" s="133"/>
      <c r="F38" s="139">
        <f>MIN(B5:K14)</f>
        <v>27</v>
      </c>
      <c r="G38" s="139"/>
      <c r="H38" s="25"/>
      <c r="I38" s="25"/>
      <c r="J38" s="135" t="s">
        <v>61</v>
      </c>
      <c r="K38" s="135"/>
      <c r="L38" s="135"/>
      <c r="M38" s="135"/>
      <c r="N38" s="135"/>
      <c r="O38" s="135"/>
      <c r="P38" s="135"/>
      <c r="Q38" s="135"/>
      <c r="R38" s="135"/>
    </row>
    <row r="39" spans="1:19" ht="18" x14ac:dyDescent="0.35">
      <c r="B39" s="129" t="s">
        <v>62</v>
      </c>
      <c r="C39" s="129"/>
      <c r="D39" s="129"/>
      <c r="E39" s="129"/>
      <c r="F39" s="129"/>
      <c r="G39" s="129"/>
      <c r="H39" s="129"/>
      <c r="I39" s="129"/>
      <c r="J39" s="129"/>
      <c r="K39" s="129"/>
      <c r="L39" s="129"/>
      <c r="M39" s="129"/>
      <c r="N39" s="129"/>
      <c r="O39" s="129"/>
      <c r="P39" s="129"/>
      <c r="Q39" s="129"/>
    </row>
    <row r="40" spans="1:19" ht="18" x14ac:dyDescent="0.35">
      <c r="B40" s="5" t="s">
        <v>63</v>
      </c>
      <c r="C40" s="130" t="s">
        <v>148</v>
      </c>
      <c r="D40" s="130"/>
      <c r="E40" s="130"/>
      <c r="F40" s="130">
        <f>F37-F38</f>
        <v>18</v>
      </c>
      <c r="G40" s="130"/>
      <c r="H40" s="2"/>
    </row>
    <row r="41" spans="1:19" ht="15" customHeight="1" x14ac:dyDescent="0.3"/>
    <row r="43" spans="1:19" s="90" customFormat="1" x14ac:dyDescent="0.3"/>
    <row r="45" spans="1:19" ht="15.6" x14ac:dyDescent="0.3">
      <c r="A45" s="131" t="s">
        <v>150</v>
      </c>
      <c r="B45" s="131"/>
      <c r="C45" s="131"/>
      <c r="D45" s="131"/>
      <c r="E45" s="131"/>
      <c r="F45" s="131"/>
      <c r="G45" s="131"/>
      <c r="H45" s="131"/>
      <c r="I45" s="131"/>
      <c r="J45" s="131"/>
      <c r="K45" s="131"/>
      <c r="L45" s="131"/>
      <c r="M45" s="131"/>
      <c r="N45" s="131"/>
      <c r="O45" s="131"/>
      <c r="P45" s="131"/>
      <c r="Q45" s="131"/>
      <c r="R45" s="131"/>
      <c r="S45" s="131"/>
    </row>
    <row r="46" spans="1:19" x14ac:dyDescent="0.3">
      <c r="A46" s="132" t="s">
        <v>151</v>
      </c>
      <c r="B46" s="132"/>
      <c r="C46" s="132"/>
      <c r="D46" s="132"/>
      <c r="E46" s="132"/>
      <c r="F46" s="132"/>
      <c r="G46" s="132"/>
      <c r="H46" s="132"/>
      <c r="I46" s="132"/>
      <c r="J46" s="132"/>
      <c r="K46" s="132"/>
      <c r="L46" s="132"/>
      <c r="M46" s="132"/>
      <c r="N46" s="132"/>
      <c r="O46" s="132"/>
      <c r="P46" s="132"/>
      <c r="Q46" s="132"/>
      <c r="R46" s="132"/>
      <c r="S46" s="132"/>
    </row>
    <row r="48" spans="1:19" x14ac:dyDescent="0.3">
      <c r="B48" s="23">
        <v>56</v>
      </c>
      <c r="C48" s="23">
        <v>40</v>
      </c>
      <c r="D48" s="23">
        <v>28</v>
      </c>
      <c r="E48" s="23">
        <v>73</v>
      </c>
      <c r="F48" s="23">
        <v>52</v>
      </c>
      <c r="G48" s="23">
        <v>61</v>
      </c>
      <c r="H48" s="23">
        <v>35</v>
      </c>
      <c r="I48" s="23">
        <v>40</v>
      </c>
      <c r="J48" s="23">
        <v>47</v>
      </c>
      <c r="K48" s="23">
        <v>65</v>
      </c>
    </row>
    <row r="49" spans="1:19" x14ac:dyDescent="0.3">
      <c r="B49" s="23">
        <v>52</v>
      </c>
      <c r="C49" s="23">
        <v>44</v>
      </c>
      <c r="D49" s="23">
        <v>38</v>
      </c>
      <c r="E49" s="23">
        <v>60</v>
      </c>
      <c r="F49" s="23">
        <v>56</v>
      </c>
      <c r="G49" s="23">
        <v>40</v>
      </c>
      <c r="H49" s="23">
        <v>36</v>
      </c>
      <c r="I49" s="23">
        <v>49</v>
      </c>
      <c r="J49" s="23">
        <v>68</v>
      </c>
      <c r="K49" s="23">
        <v>57</v>
      </c>
    </row>
    <row r="50" spans="1:19" x14ac:dyDescent="0.3">
      <c r="B50" s="23">
        <v>52</v>
      </c>
      <c r="C50" s="23">
        <v>63</v>
      </c>
      <c r="D50" s="23">
        <v>41</v>
      </c>
      <c r="E50" s="23">
        <v>48</v>
      </c>
      <c r="F50" s="23">
        <v>55</v>
      </c>
      <c r="G50" s="23">
        <v>42</v>
      </c>
      <c r="H50" s="23">
        <v>39</v>
      </c>
      <c r="I50" s="23">
        <v>58</v>
      </c>
      <c r="J50" s="23">
        <v>62</v>
      </c>
      <c r="K50" s="23">
        <v>49</v>
      </c>
    </row>
    <row r="51" spans="1:19" x14ac:dyDescent="0.3">
      <c r="B51" s="23">
        <v>59</v>
      </c>
      <c r="C51" s="23">
        <v>45</v>
      </c>
      <c r="D51" s="23">
        <v>47</v>
      </c>
      <c r="E51" s="23">
        <v>51</v>
      </c>
      <c r="F51" s="23">
        <v>65</v>
      </c>
      <c r="G51" s="23">
        <v>41</v>
      </c>
      <c r="H51" s="23">
        <v>48</v>
      </c>
      <c r="I51" s="23">
        <v>55</v>
      </c>
      <c r="J51" s="23">
        <v>42</v>
      </c>
      <c r="K51" s="23">
        <v>39</v>
      </c>
    </row>
    <row r="52" spans="1:19" x14ac:dyDescent="0.3">
      <c r="B52" s="23">
        <v>58</v>
      </c>
      <c r="C52" s="23">
        <v>62</v>
      </c>
      <c r="D52" s="23">
        <v>49</v>
      </c>
      <c r="E52" s="23">
        <v>59</v>
      </c>
      <c r="F52" s="23">
        <v>45</v>
      </c>
      <c r="G52" s="23">
        <v>47</v>
      </c>
      <c r="H52" s="23">
        <v>51</v>
      </c>
      <c r="I52" s="23">
        <v>65</v>
      </c>
      <c r="J52" s="23">
        <v>43</v>
      </c>
      <c r="K52" s="23">
        <v>58</v>
      </c>
    </row>
    <row r="54" spans="1:19" ht="21" x14ac:dyDescent="0.4">
      <c r="A54" s="13" t="s">
        <v>25</v>
      </c>
      <c r="B54" s="118" t="s">
        <v>141</v>
      </c>
      <c r="C54" s="114"/>
      <c r="D54" s="114"/>
      <c r="E54" s="114"/>
      <c r="F54" s="114"/>
      <c r="G54" s="114"/>
      <c r="H54" s="114"/>
      <c r="I54" s="114"/>
      <c r="J54" s="114"/>
      <c r="K54" s="114"/>
      <c r="L54" s="114"/>
      <c r="M54" s="114"/>
      <c r="N54" s="114"/>
      <c r="O54" s="114"/>
      <c r="P54" s="114"/>
      <c r="Q54" s="114"/>
      <c r="R54" s="114"/>
      <c r="S54" s="114"/>
    </row>
    <row r="55" spans="1:19" ht="21" x14ac:dyDescent="0.4">
      <c r="A55" s="2" t="s">
        <v>8</v>
      </c>
      <c r="B55" s="4"/>
      <c r="C55" s="4"/>
      <c r="D55" s="4"/>
      <c r="E55" s="4"/>
      <c r="F55" s="4"/>
      <c r="G55" s="4"/>
      <c r="H55" s="4"/>
      <c r="I55" s="4"/>
      <c r="J55" s="4"/>
      <c r="K55" s="4"/>
      <c r="L55" s="4"/>
      <c r="M55" s="4"/>
      <c r="N55" s="4"/>
      <c r="O55" s="4"/>
      <c r="P55" s="4"/>
      <c r="Q55" s="4"/>
      <c r="R55" s="4"/>
      <c r="S55" s="4"/>
    </row>
    <row r="56" spans="1:19" ht="57.6" x14ac:dyDescent="0.4">
      <c r="B56" s="32" t="s">
        <v>153</v>
      </c>
      <c r="C56" s="32" t="s">
        <v>152</v>
      </c>
      <c r="D56" s="32" t="s">
        <v>153</v>
      </c>
      <c r="E56" s="32" t="s">
        <v>152</v>
      </c>
      <c r="F56" s="4"/>
      <c r="G56" s="4"/>
      <c r="H56" s="4"/>
      <c r="I56" s="4"/>
      <c r="J56" s="4"/>
      <c r="K56" s="4"/>
      <c r="L56" s="4"/>
      <c r="M56" s="4"/>
      <c r="N56" s="4"/>
      <c r="O56" s="4"/>
      <c r="P56" s="4"/>
      <c r="Q56" s="4"/>
      <c r="R56" s="4"/>
      <c r="S56" s="4"/>
    </row>
    <row r="57" spans="1:19" ht="21" x14ac:dyDescent="0.4">
      <c r="B57" s="33">
        <v>28</v>
      </c>
      <c r="C57" s="34">
        <f t="shared" ref="C57:C70" si="2">COUNTIF($B$48:$K$52, B57)</f>
        <v>1</v>
      </c>
      <c r="D57" s="33">
        <v>51</v>
      </c>
      <c r="E57" s="34">
        <f t="shared" ref="E57:E70" si="3">COUNTIF($B$48:$K$52, D57)</f>
        <v>2</v>
      </c>
      <c r="F57" s="4"/>
      <c r="G57" s="4"/>
      <c r="H57" s="4"/>
      <c r="I57" s="4"/>
      <c r="J57" s="4"/>
      <c r="K57" s="4"/>
      <c r="L57" s="4"/>
      <c r="M57" s="4"/>
      <c r="N57" s="4"/>
      <c r="O57" s="4"/>
      <c r="P57" s="4"/>
      <c r="Q57" s="4"/>
      <c r="R57" s="4"/>
      <c r="S57" s="4"/>
    </row>
    <row r="58" spans="1:19" ht="21" x14ac:dyDescent="0.4">
      <c r="B58" s="33">
        <v>35</v>
      </c>
      <c r="C58" s="34">
        <f t="shared" si="2"/>
        <v>1</v>
      </c>
      <c r="D58" s="33">
        <v>52</v>
      </c>
      <c r="E58" s="34">
        <f t="shared" si="3"/>
        <v>3</v>
      </c>
      <c r="F58" s="4"/>
      <c r="G58" s="4"/>
      <c r="H58" s="4"/>
      <c r="I58" s="4"/>
      <c r="J58" s="4"/>
      <c r="K58" s="4"/>
      <c r="L58" s="4"/>
      <c r="M58" s="4"/>
      <c r="N58" s="4"/>
      <c r="O58" s="4"/>
      <c r="P58" s="4"/>
      <c r="Q58" s="4"/>
      <c r="R58" s="4"/>
      <c r="S58" s="4"/>
    </row>
    <row r="59" spans="1:19" ht="21" x14ac:dyDescent="0.4">
      <c r="B59" s="33">
        <v>36</v>
      </c>
      <c r="C59" s="34">
        <f t="shared" si="2"/>
        <v>1</v>
      </c>
      <c r="D59" s="33">
        <v>55</v>
      </c>
      <c r="E59" s="34">
        <f t="shared" si="3"/>
        <v>2</v>
      </c>
      <c r="F59" s="4"/>
      <c r="G59" s="4"/>
      <c r="H59" s="4"/>
      <c r="I59" s="4"/>
      <c r="J59" s="4"/>
      <c r="K59" s="4"/>
      <c r="L59" s="4"/>
      <c r="M59" s="4"/>
      <c r="N59" s="4"/>
      <c r="O59" s="4"/>
      <c r="P59" s="4"/>
      <c r="Q59" s="4"/>
      <c r="R59" s="4"/>
      <c r="S59" s="4"/>
    </row>
    <row r="60" spans="1:19" ht="21" x14ac:dyDescent="0.4">
      <c r="B60" s="33">
        <v>38</v>
      </c>
      <c r="C60" s="34">
        <f t="shared" si="2"/>
        <v>1</v>
      </c>
      <c r="D60" s="33">
        <v>56</v>
      </c>
      <c r="E60" s="34">
        <f t="shared" si="3"/>
        <v>2</v>
      </c>
      <c r="F60" s="4"/>
      <c r="G60" s="4"/>
      <c r="H60" s="4"/>
      <c r="I60" s="4"/>
      <c r="J60" s="4"/>
      <c r="K60" s="4"/>
      <c r="L60" s="4"/>
      <c r="M60" s="4"/>
      <c r="N60" s="4"/>
      <c r="O60" s="4"/>
      <c r="P60" s="4"/>
      <c r="Q60" s="4"/>
      <c r="R60" s="4"/>
      <c r="S60" s="4"/>
    </row>
    <row r="61" spans="1:19" ht="21" x14ac:dyDescent="0.4">
      <c r="B61" s="33">
        <v>39</v>
      </c>
      <c r="C61" s="34">
        <f t="shared" si="2"/>
        <v>2</v>
      </c>
      <c r="D61" s="33">
        <v>57</v>
      </c>
      <c r="E61" s="34">
        <f t="shared" si="3"/>
        <v>1</v>
      </c>
      <c r="F61" s="4"/>
      <c r="G61" s="4"/>
      <c r="H61" s="4"/>
      <c r="I61" s="4"/>
      <c r="J61" s="4"/>
      <c r="K61" s="4"/>
      <c r="L61" s="4"/>
      <c r="M61" s="4"/>
      <c r="N61" s="4"/>
      <c r="O61" s="4"/>
      <c r="P61" s="4"/>
      <c r="Q61" s="4"/>
      <c r="R61" s="4"/>
      <c r="S61" s="4"/>
    </row>
    <row r="62" spans="1:19" ht="21" x14ac:dyDescent="0.4">
      <c r="B62" s="33">
        <v>40</v>
      </c>
      <c r="C62" s="34">
        <f t="shared" si="2"/>
        <v>3</v>
      </c>
      <c r="D62" s="33">
        <v>58</v>
      </c>
      <c r="E62" s="34">
        <f t="shared" si="3"/>
        <v>3</v>
      </c>
      <c r="F62" s="4"/>
      <c r="G62" s="4"/>
      <c r="H62" s="4"/>
      <c r="I62" s="4"/>
      <c r="J62" s="4"/>
      <c r="K62" s="4"/>
      <c r="L62" s="4"/>
      <c r="M62" s="4"/>
      <c r="N62" s="4"/>
      <c r="O62" s="4"/>
      <c r="P62" s="4"/>
      <c r="Q62" s="4"/>
      <c r="R62" s="4"/>
      <c r="S62" s="4"/>
    </row>
    <row r="63" spans="1:19" x14ac:dyDescent="0.3">
      <c r="B63" s="33">
        <v>41</v>
      </c>
      <c r="C63" s="34">
        <f t="shared" si="2"/>
        <v>2</v>
      </c>
      <c r="D63" s="33">
        <v>59</v>
      </c>
      <c r="E63" s="34">
        <f t="shared" si="3"/>
        <v>2</v>
      </c>
    </row>
    <row r="64" spans="1:19" x14ac:dyDescent="0.3">
      <c r="B64" s="33">
        <v>42</v>
      </c>
      <c r="C64" s="34">
        <f t="shared" si="2"/>
        <v>2</v>
      </c>
      <c r="D64" s="33">
        <v>60</v>
      </c>
      <c r="E64" s="34">
        <f t="shared" si="3"/>
        <v>1</v>
      </c>
    </row>
    <row r="65" spans="1:19" x14ac:dyDescent="0.3">
      <c r="B65" s="33">
        <v>43</v>
      </c>
      <c r="C65" s="34">
        <f t="shared" si="2"/>
        <v>1</v>
      </c>
      <c r="D65" s="33">
        <v>61</v>
      </c>
      <c r="E65" s="34">
        <f t="shared" si="3"/>
        <v>1</v>
      </c>
    </row>
    <row r="66" spans="1:19" x14ac:dyDescent="0.3">
      <c r="B66" s="33">
        <v>44</v>
      </c>
      <c r="C66" s="34">
        <f t="shared" si="2"/>
        <v>1</v>
      </c>
      <c r="D66" s="33">
        <v>62</v>
      </c>
      <c r="E66" s="34">
        <f t="shared" si="3"/>
        <v>2</v>
      </c>
    </row>
    <row r="67" spans="1:19" x14ac:dyDescent="0.3">
      <c r="B67" s="33">
        <v>45</v>
      </c>
      <c r="C67" s="34">
        <f t="shared" si="2"/>
        <v>2</v>
      </c>
      <c r="D67" s="33">
        <v>63</v>
      </c>
      <c r="E67" s="34">
        <f t="shared" si="3"/>
        <v>1</v>
      </c>
    </row>
    <row r="68" spans="1:19" x14ac:dyDescent="0.3">
      <c r="B68" s="33">
        <v>47</v>
      </c>
      <c r="C68" s="34">
        <f t="shared" si="2"/>
        <v>3</v>
      </c>
      <c r="D68" s="33">
        <v>65</v>
      </c>
      <c r="E68" s="34">
        <f t="shared" si="3"/>
        <v>3</v>
      </c>
    </row>
    <row r="69" spans="1:19" x14ac:dyDescent="0.3">
      <c r="B69" s="33">
        <v>48</v>
      </c>
      <c r="C69" s="34">
        <f t="shared" si="2"/>
        <v>2</v>
      </c>
      <c r="D69" s="33">
        <v>68</v>
      </c>
      <c r="E69" s="34">
        <f t="shared" si="3"/>
        <v>1</v>
      </c>
    </row>
    <row r="70" spans="1:19" x14ac:dyDescent="0.3">
      <c r="B70" s="33">
        <v>49</v>
      </c>
      <c r="C70" s="34">
        <f t="shared" si="2"/>
        <v>3</v>
      </c>
      <c r="D70" s="33">
        <v>73</v>
      </c>
      <c r="E70" s="34">
        <f t="shared" si="3"/>
        <v>1</v>
      </c>
    </row>
    <row r="73" spans="1:19" ht="21" x14ac:dyDescent="0.4">
      <c r="A73" s="13" t="s">
        <v>13</v>
      </c>
      <c r="B73" s="118" t="s">
        <v>154</v>
      </c>
      <c r="C73" s="114"/>
      <c r="D73" s="114"/>
      <c r="E73" s="114"/>
      <c r="F73" s="114"/>
      <c r="G73" s="114"/>
      <c r="H73" s="114"/>
      <c r="I73" s="114"/>
      <c r="J73" s="114"/>
      <c r="K73" s="114"/>
      <c r="L73" s="114"/>
      <c r="M73" s="114"/>
      <c r="N73" s="114"/>
      <c r="O73" s="114"/>
      <c r="P73" s="114"/>
      <c r="Q73" s="114"/>
      <c r="R73" s="114"/>
      <c r="S73" s="114"/>
    </row>
    <row r="74" spans="1:19" ht="18" x14ac:dyDescent="0.35">
      <c r="A74" s="2" t="s">
        <v>8</v>
      </c>
      <c r="B74" s="151" t="s">
        <v>155</v>
      </c>
      <c r="C74" s="151"/>
      <c r="D74" s="151"/>
      <c r="E74" s="151"/>
      <c r="F74" s="151"/>
      <c r="G74" s="151"/>
      <c r="H74" s="151"/>
      <c r="I74" s="151"/>
      <c r="J74" s="151"/>
      <c r="K74" s="151"/>
      <c r="L74" s="151"/>
      <c r="M74" s="151"/>
      <c r="N74" s="151"/>
      <c r="O74" s="151"/>
      <c r="P74" s="151"/>
      <c r="Q74" s="151"/>
      <c r="R74" s="151"/>
      <c r="S74" s="151"/>
    </row>
    <row r="76" spans="1:19" ht="21" x14ac:dyDescent="0.4">
      <c r="B76" s="6" t="s">
        <v>156</v>
      </c>
      <c r="C76" s="6" t="s">
        <v>157</v>
      </c>
      <c r="D76" s="4"/>
    </row>
    <row r="78" spans="1:19" ht="21" x14ac:dyDescent="0.4">
      <c r="A78" s="13" t="s">
        <v>19</v>
      </c>
      <c r="B78" s="118" t="s">
        <v>158</v>
      </c>
      <c r="C78" s="114"/>
      <c r="D78" s="114"/>
      <c r="E78" s="114"/>
      <c r="F78" s="114"/>
      <c r="G78" s="114"/>
      <c r="H78" s="114"/>
      <c r="I78" s="114"/>
      <c r="J78" s="114"/>
      <c r="K78" s="114"/>
      <c r="L78" s="114"/>
      <c r="M78" s="114"/>
      <c r="N78" s="114"/>
      <c r="O78" s="114"/>
      <c r="P78" s="114"/>
      <c r="Q78" s="114"/>
      <c r="R78" s="114"/>
      <c r="S78" s="114"/>
    </row>
    <row r="79" spans="1:19" ht="18" x14ac:dyDescent="0.35">
      <c r="A79" s="2" t="s">
        <v>8</v>
      </c>
      <c r="B79" s="151" t="s">
        <v>159</v>
      </c>
      <c r="C79" s="151"/>
      <c r="D79" s="151"/>
      <c r="E79" s="151"/>
      <c r="F79" s="151"/>
      <c r="G79" s="151"/>
      <c r="H79" s="151"/>
      <c r="I79" s="151"/>
      <c r="J79" s="151"/>
      <c r="K79" s="151"/>
      <c r="L79" s="151"/>
      <c r="M79" s="151"/>
      <c r="N79" s="151"/>
      <c r="O79" s="151"/>
      <c r="P79" s="151"/>
      <c r="Q79" s="151"/>
      <c r="R79" s="151"/>
      <c r="S79" s="151"/>
    </row>
    <row r="81" spans="1:19" x14ac:dyDescent="0.3">
      <c r="A81" s="169" t="s">
        <v>161</v>
      </c>
      <c r="B81" s="23">
        <v>56</v>
      </c>
      <c r="C81" s="23">
        <v>40</v>
      </c>
      <c r="D81" s="23">
        <v>28</v>
      </c>
      <c r="E81" s="23">
        <v>73</v>
      </c>
      <c r="F81" s="23">
        <v>52</v>
      </c>
      <c r="G81" s="23">
        <v>61</v>
      </c>
      <c r="H81" s="23">
        <v>35</v>
      </c>
      <c r="I81" s="23">
        <v>40</v>
      </c>
      <c r="J81" s="23">
        <v>47</v>
      </c>
      <c r="K81" s="23">
        <v>65</v>
      </c>
    </row>
    <row r="82" spans="1:19" x14ac:dyDescent="0.3">
      <c r="A82" s="169"/>
      <c r="B82" s="23">
        <v>52</v>
      </c>
      <c r="C82" s="23">
        <v>44</v>
      </c>
      <c r="D82" s="23">
        <v>38</v>
      </c>
      <c r="E82" s="23">
        <v>60</v>
      </c>
      <c r="F82" s="23">
        <v>56</v>
      </c>
      <c r="G82" s="23">
        <v>40</v>
      </c>
      <c r="H82" s="23">
        <v>36</v>
      </c>
      <c r="I82" s="23">
        <v>49</v>
      </c>
      <c r="J82" s="23">
        <v>68</v>
      </c>
      <c r="K82" s="23">
        <v>57</v>
      </c>
    </row>
    <row r="83" spans="1:19" x14ac:dyDescent="0.3">
      <c r="A83" s="169"/>
      <c r="B83" s="23">
        <v>52</v>
      </c>
      <c r="C83" s="23">
        <v>63</v>
      </c>
      <c r="D83" s="23">
        <v>41</v>
      </c>
      <c r="E83" s="23">
        <v>48</v>
      </c>
      <c r="F83" s="23">
        <v>55</v>
      </c>
      <c r="G83" s="23">
        <v>42</v>
      </c>
      <c r="H83" s="23">
        <v>39</v>
      </c>
      <c r="I83" s="23">
        <v>58</v>
      </c>
      <c r="J83" s="23">
        <v>62</v>
      </c>
      <c r="K83" s="23">
        <v>49</v>
      </c>
    </row>
    <row r="84" spans="1:19" x14ac:dyDescent="0.3">
      <c r="A84" s="169"/>
      <c r="B84" s="23">
        <v>59</v>
      </c>
      <c r="C84" s="23">
        <v>45</v>
      </c>
      <c r="D84" s="23">
        <v>47</v>
      </c>
      <c r="E84" s="23">
        <v>51</v>
      </c>
      <c r="F84" s="23">
        <v>65</v>
      </c>
      <c r="G84" s="23">
        <v>41</v>
      </c>
      <c r="H84" s="23">
        <v>48</v>
      </c>
      <c r="I84" s="23">
        <v>55</v>
      </c>
      <c r="J84" s="23">
        <v>42</v>
      </c>
      <c r="K84" s="23">
        <v>39</v>
      </c>
    </row>
    <row r="85" spans="1:19" x14ac:dyDescent="0.3">
      <c r="A85" s="169"/>
      <c r="B85" s="23">
        <v>58</v>
      </c>
      <c r="C85" s="23">
        <v>62</v>
      </c>
      <c r="D85" s="23">
        <v>49</v>
      </c>
      <c r="E85" s="23">
        <v>59</v>
      </c>
      <c r="F85" s="23">
        <v>45</v>
      </c>
      <c r="G85" s="23">
        <v>47</v>
      </c>
      <c r="H85" s="23">
        <v>51</v>
      </c>
      <c r="I85" s="23">
        <v>65</v>
      </c>
      <c r="J85" s="23">
        <v>43</v>
      </c>
      <c r="K85" s="23">
        <v>58</v>
      </c>
    </row>
    <row r="87" spans="1:19" ht="18" x14ac:dyDescent="0.35">
      <c r="A87" s="5"/>
      <c r="B87" s="129" t="s">
        <v>160</v>
      </c>
      <c r="C87" s="129"/>
      <c r="D87" s="129"/>
      <c r="E87" s="129"/>
      <c r="F87" s="129"/>
      <c r="G87" s="129"/>
      <c r="H87" s="129"/>
      <c r="I87" s="129"/>
      <c r="J87" s="129"/>
      <c r="K87" s="129"/>
      <c r="L87" s="2"/>
      <c r="M87" s="2"/>
      <c r="N87" s="2"/>
      <c r="O87" s="2"/>
      <c r="P87" s="2"/>
      <c r="Q87" s="2"/>
      <c r="R87" s="2"/>
      <c r="S87" s="2"/>
    </row>
    <row r="88" spans="1:19" ht="18" x14ac:dyDescent="0.35">
      <c r="B88" s="2"/>
      <c r="C88" s="2"/>
      <c r="D88" s="2"/>
      <c r="E88" s="2"/>
      <c r="F88" s="2"/>
      <c r="G88" s="2"/>
      <c r="H88" s="2"/>
      <c r="I88" s="2"/>
      <c r="J88" s="2"/>
      <c r="K88" s="2"/>
      <c r="L88" s="2"/>
      <c r="M88" s="2"/>
      <c r="N88" s="2"/>
      <c r="O88" s="2"/>
      <c r="P88" s="2"/>
      <c r="Q88" s="2"/>
      <c r="R88" s="2"/>
      <c r="S88" s="2"/>
    </row>
    <row r="89" spans="1:19" ht="18" x14ac:dyDescent="0.35">
      <c r="A89" s="169" t="s">
        <v>166</v>
      </c>
      <c r="B89" s="33">
        <v>28</v>
      </c>
      <c r="C89" s="33">
        <v>39</v>
      </c>
      <c r="D89" s="23">
        <v>41</v>
      </c>
      <c r="E89" s="33">
        <v>45</v>
      </c>
      <c r="F89" s="33">
        <v>48</v>
      </c>
      <c r="G89" s="33">
        <v>51</v>
      </c>
      <c r="H89" s="33">
        <v>55</v>
      </c>
      <c r="I89" s="33">
        <v>58</v>
      </c>
      <c r="J89" s="33">
        <v>60</v>
      </c>
      <c r="K89" s="33">
        <v>65</v>
      </c>
      <c r="L89" s="2"/>
      <c r="M89" s="2"/>
      <c r="N89" s="2"/>
      <c r="O89" s="2"/>
      <c r="P89" s="2"/>
      <c r="Q89" s="2"/>
      <c r="R89" s="2"/>
      <c r="S89" s="2"/>
    </row>
    <row r="90" spans="1:19" ht="18" x14ac:dyDescent="0.35">
      <c r="A90" s="169"/>
      <c r="B90" s="33">
        <v>35</v>
      </c>
      <c r="C90" s="33">
        <v>40</v>
      </c>
      <c r="D90" s="23">
        <v>42</v>
      </c>
      <c r="E90" s="33">
        <v>45</v>
      </c>
      <c r="F90" s="33">
        <v>48</v>
      </c>
      <c r="G90" s="33">
        <v>51</v>
      </c>
      <c r="H90" s="33">
        <v>55</v>
      </c>
      <c r="I90" s="33">
        <v>58</v>
      </c>
      <c r="J90" s="33">
        <v>61</v>
      </c>
      <c r="K90" s="33">
        <v>65</v>
      </c>
      <c r="L90" s="2"/>
      <c r="M90" s="2"/>
      <c r="N90" s="2"/>
      <c r="O90" s="2"/>
      <c r="P90" s="2"/>
      <c r="Q90" s="2"/>
      <c r="R90" s="2"/>
      <c r="S90" s="2"/>
    </row>
    <row r="91" spans="1:19" ht="18" x14ac:dyDescent="0.35">
      <c r="A91" s="169"/>
      <c r="B91" s="33">
        <v>36</v>
      </c>
      <c r="C91" s="33">
        <v>40</v>
      </c>
      <c r="D91" s="23">
        <v>42</v>
      </c>
      <c r="E91" s="33">
        <v>47</v>
      </c>
      <c r="F91" s="33">
        <v>49</v>
      </c>
      <c r="G91" s="33">
        <v>52</v>
      </c>
      <c r="H91" s="33">
        <v>56</v>
      </c>
      <c r="I91" s="33">
        <v>58</v>
      </c>
      <c r="J91" s="33">
        <v>62</v>
      </c>
      <c r="K91" s="33">
        <v>65</v>
      </c>
      <c r="L91" s="2"/>
      <c r="M91" s="2"/>
      <c r="N91" s="2"/>
      <c r="O91" s="2"/>
      <c r="P91" s="2"/>
      <c r="Q91" s="2"/>
      <c r="R91" s="2"/>
      <c r="S91" s="2"/>
    </row>
    <row r="92" spans="1:19" ht="18" x14ac:dyDescent="0.35">
      <c r="A92" s="169"/>
      <c r="B92" s="33">
        <v>38</v>
      </c>
      <c r="C92" s="33">
        <v>40</v>
      </c>
      <c r="D92" s="33">
        <v>43</v>
      </c>
      <c r="E92" s="33">
        <v>47</v>
      </c>
      <c r="F92" s="33">
        <v>49</v>
      </c>
      <c r="G92" s="33">
        <v>52</v>
      </c>
      <c r="H92" s="33">
        <v>56</v>
      </c>
      <c r="I92" s="33">
        <v>59</v>
      </c>
      <c r="J92" s="23">
        <v>62</v>
      </c>
      <c r="K92" s="33">
        <v>68</v>
      </c>
      <c r="L92" s="2"/>
      <c r="M92" s="2"/>
      <c r="N92" s="2"/>
      <c r="O92" s="2"/>
      <c r="P92" s="2"/>
      <c r="Q92" s="2"/>
      <c r="R92" s="2"/>
      <c r="S92" s="2"/>
    </row>
    <row r="93" spans="1:19" ht="18" x14ac:dyDescent="0.35">
      <c r="A93" s="169"/>
      <c r="B93" s="33">
        <v>39</v>
      </c>
      <c r="C93" s="23">
        <v>41</v>
      </c>
      <c r="D93" s="33">
        <v>44</v>
      </c>
      <c r="E93" s="33">
        <v>47</v>
      </c>
      <c r="F93" s="33">
        <v>49</v>
      </c>
      <c r="G93" s="33">
        <v>52</v>
      </c>
      <c r="H93" s="33">
        <v>57</v>
      </c>
      <c r="I93" s="33">
        <v>59</v>
      </c>
      <c r="J93" s="33">
        <v>63</v>
      </c>
      <c r="K93" s="33">
        <v>73</v>
      </c>
      <c r="L93" s="2"/>
      <c r="M93" s="2"/>
      <c r="N93" s="2"/>
      <c r="O93" s="2"/>
      <c r="P93" s="2"/>
      <c r="Q93" s="2"/>
      <c r="R93" s="2"/>
      <c r="S93" s="2"/>
    </row>
    <row r="94" spans="1:19" ht="18" x14ac:dyDescent="0.35">
      <c r="B94" s="2"/>
      <c r="C94" s="2"/>
      <c r="D94" s="2"/>
      <c r="E94" s="2"/>
      <c r="F94" s="2"/>
      <c r="G94" s="2"/>
      <c r="H94" s="2"/>
      <c r="I94" s="2"/>
      <c r="J94" s="2"/>
      <c r="K94" s="2"/>
      <c r="L94" s="2"/>
      <c r="M94" s="2"/>
      <c r="N94" s="2"/>
      <c r="O94" s="2"/>
      <c r="P94" s="2"/>
      <c r="Q94" s="2"/>
      <c r="R94" s="2"/>
      <c r="S94" s="2"/>
    </row>
    <row r="95" spans="1:19" ht="18" x14ac:dyDescent="0.35">
      <c r="B95" s="165" t="s">
        <v>162</v>
      </c>
      <c r="C95" s="165"/>
      <c r="D95" s="12">
        <f>COUNTA(B89:K93)</f>
        <v>50</v>
      </c>
      <c r="M95" s="2"/>
    </row>
    <row r="97" spans="1:11" ht="21" x14ac:dyDescent="0.4">
      <c r="B97" s="4" t="s">
        <v>163</v>
      </c>
      <c r="C97" s="4"/>
      <c r="D97" s="4"/>
      <c r="E97" s="4"/>
      <c r="F97" s="4"/>
      <c r="G97" s="4"/>
    </row>
    <row r="98" spans="1:11" ht="21" x14ac:dyDescent="0.4">
      <c r="B98" s="4"/>
      <c r="C98" s="4"/>
      <c r="D98" s="4"/>
      <c r="E98" s="4"/>
      <c r="F98" s="4"/>
      <c r="G98" s="4"/>
    </row>
    <row r="99" spans="1:11" ht="21" x14ac:dyDescent="0.4">
      <c r="B99" s="4" t="s">
        <v>164</v>
      </c>
      <c r="C99" s="4"/>
      <c r="D99" s="4"/>
      <c r="E99" s="4"/>
      <c r="F99" s="4"/>
      <c r="G99" s="4"/>
    </row>
    <row r="100" spans="1:11" ht="15" thickBot="1" x14ac:dyDescent="0.35"/>
    <row r="101" spans="1:11" ht="18.600000000000001" thickBot="1" x14ac:dyDescent="0.4">
      <c r="B101" s="76" t="s">
        <v>165</v>
      </c>
      <c r="C101" s="77">
        <f>AVERAGE( F91,G91)</f>
        <v>50.5</v>
      </c>
    </row>
    <row r="103" spans="1:11" ht="21" x14ac:dyDescent="0.4">
      <c r="A103" s="13" t="s">
        <v>23</v>
      </c>
      <c r="B103" s="118" t="s">
        <v>167</v>
      </c>
      <c r="C103" s="118"/>
      <c r="D103" s="118"/>
      <c r="E103" s="118"/>
      <c r="F103" s="118"/>
      <c r="G103" s="118"/>
      <c r="H103" s="118"/>
      <c r="I103" s="118"/>
      <c r="J103" s="118"/>
      <c r="K103" s="118"/>
    </row>
    <row r="104" spans="1:11" ht="18" x14ac:dyDescent="0.35">
      <c r="A104" s="2" t="s">
        <v>8</v>
      </c>
      <c r="B104" s="151" t="s">
        <v>168</v>
      </c>
      <c r="C104" s="151"/>
      <c r="D104" s="151"/>
      <c r="E104" s="151"/>
      <c r="F104" s="151"/>
      <c r="G104" s="151"/>
      <c r="H104" s="151"/>
      <c r="I104" s="151"/>
      <c r="J104" s="151"/>
      <c r="K104" s="151"/>
    </row>
    <row r="105" spans="1:11" ht="18" x14ac:dyDescent="0.35">
      <c r="B105" s="151" t="s">
        <v>169</v>
      </c>
      <c r="C105" s="151"/>
      <c r="D105" s="151"/>
      <c r="E105" s="151"/>
      <c r="F105" s="151"/>
      <c r="G105" s="151"/>
      <c r="H105" s="151"/>
      <c r="I105" s="151"/>
      <c r="J105" s="151"/>
      <c r="K105" s="151"/>
    </row>
    <row r="106" spans="1:11" ht="18.600000000000001" thickBot="1" x14ac:dyDescent="0.4">
      <c r="B106" s="170" t="s">
        <v>170</v>
      </c>
      <c r="C106" s="170"/>
      <c r="D106" s="170"/>
      <c r="E106" s="170"/>
      <c r="F106" s="170"/>
      <c r="G106" s="170"/>
      <c r="H106" s="170"/>
      <c r="I106" s="170"/>
      <c r="J106" s="170"/>
      <c r="K106" s="170"/>
    </row>
    <row r="107" spans="1:11" ht="24" thickBot="1" x14ac:dyDescent="0.5">
      <c r="B107" s="166" t="s">
        <v>171</v>
      </c>
      <c r="C107" s="167"/>
      <c r="D107" s="167" t="s">
        <v>172</v>
      </c>
      <c r="E107" s="168"/>
      <c r="F107" s="2"/>
      <c r="G107" s="2"/>
      <c r="H107" s="2"/>
      <c r="I107" s="2"/>
      <c r="J107" s="2"/>
      <c r="K107" s="2"/>
    </row>
    <row r="108" spans="1:11" ht="18" x14ac:dyDescent="0.35">
      <c r="B108" s="2"/>
      <c r="C108" s="2"/>
      <c r="D108" s="2"/>
      <c r="E108" s="2"/>
      <c r="F108" s="2"/>
      <c r="G108" s="2"/>
      <c r="H108" s="2"/>
      <c r="I108" s="2"/>
      <c r="J108" s="2"/>
      <c r="K108" s="2"/>
    </row>
    <row r="109" spans="1:11" ht="18" x14ac:dyDescent="0.35">
      <c r="A109" s="36" t="s">
        <v>174</v>
      </c>
      <c r="B109" s="161" t="s">
        <v>173</v>
      </c>
      <c r="C109" s="161"/>
      <c r="D109" s="161"/>
      <c r="E109" s="161"/>
      <c r="F109" s="161"/>
      <c r="G109" s="161"/>
      <c r="H109" s="161"/>
      <c r="I109" s="161"/>
      <c r="J109" s="161"/>
      <c r="K109" s="161"/>
    </row>
    <row r="111" spans="1:11" x14ac:dyDescent="0.3">
      <c r="B111" s="33">
        <v>28</v>
      </c>
      <c r="C111" s="33">
        <v>39</v>
      </c>
      <c r="D111" s="23">
        <v>41</v>
      </c>
      <c r="E111" s="33">
        <v>45</v>
      </c>
      <c r="F111" s="33">
        <v>48</v>
      </c>
      <c r="G111" s="33">
        <v>51</v>
      </c>
      <c r="H111" s="33">
        <v>55</v>
      </c>
      <c r="I111" s="33">
        <v>58</v>
      </c>
      <c r="J111" s="33">
        <v>60</v>
      </c>
      <c r="K111" s="33">
        <v>65</v>
      </c>
    </row>
    <row r="112" spans="1:11" x14ac:dyDescent="0.3">
      <c r="B112" s="33">
        <v>35</v>
      </c>
      <c r="C112" s="33">
        <v>40</v>
      </c>
      <c r="D112" s="23">
        <v>42</v>
      </c>
      <c r="E112" s="33">
        <v>45</v>
      </c>
      <c r="F112" s="33">
        <v>48</v>
      </c>
      <c r="G112" s="33">
        <v>51</v>
      </c>
      <c r="H112" s="33">
        <v>55</v>
      </c>
      <c r="I112" s="33">
        <v>58</v>
      </c>
      <c r="J112" s="33">
        <v>61</v>
      </c>
      <c r="K112" s="33">
        <v>65</v>
      </c>
    </row>
    <row r="113" spans="1:14" x14ac:dyDescent="0.3">
      <c r="B113" s="33">
        <v>36</v>
      </c>
      <c r="C113" s="33">
        <v>40</v>
      </c>
      <c r="D113" s="23">
        <v>42</v>
      </c>
      <c r="E113" s="33">
        <v>47</v>
      </c>
      <c r="F113" s="33">
        <v>49</v>
      </c>
      <c r="G113" s="33">
        <v>52</v>
      </c>
      <c r="H113" s="33">
        <v>56</v>
      </c>
      <c r="I113" s="33">
        <v>58</v>
      </c>
      <c r="J113" s="33">
        <v>62</v>
      </c>
      <c r="K113" s="33">
        <v>65</v>
      </c>
    </row>
    <row r="114" spans="1:14" x14ac:dyDescent="0.3">
      <c r="B114" s="33">
        <v>38</v>
      </c>
      <c r="C114" s="33">
        <v>40</v>
      </c>
      <c r="D114" s="33">
        <v>43</v>
      </c>
      <c r="E114" s="33">
        <v>47</v>
      </c>
      <c r="F114" s="33">
        <v>49</v>
      </c>
      <c r="G114" s="33">
        <v>52</v>
      </c>
      <c r="H114" s="33">
        <v>56</v>
      </c>
      <c r="I114" s="33">
        <v>59</v>
      </c>
      <c r="J114" s="23">
        <v>62</v>
      </c>
      <c r="K114" s="33">
        <v>68</v>
      </c>
    </row>
    <row r="115" spans="1:14" x14ac:dyDescent="0.3">
      <c r="B115" s="33">
        <v>39</v>
      </c>
      <c r="C115" s="23">
        <v>41</v>
      </c>
      <c r="D115" s="33">
        <v>44</v>
      </c>
      <c r="E115" s="33">
        <v>47</v>
      </c>
      <c r="F115" s="33">
        <v>49</v>
      </c>
      <c r="G115" s="33">
        <v>52</v>
      </c>
      <c r="H115" s="33">
        <v>57</v>
      </c>
      <c r="I115" s="33">
        <v>59</v>
      </c>
      <c r="J115" s="33">
        <v>63</v>
      </c>
      <c r="K115" s="33">
        <v>73</v>
      </c>
    </row>
    <row r="117" spans="1:14" ht="15" thickBot="1" x14ac:dyDescent="0.35">
      <c r="A117" s="35" t="s">
        <v>175</v>
      </c>
      <c r="B117" s="157" t="s">
        <v>176</v>
      </c>
      <c r="C117" s="158"/>
      <c r="D117" s="158"/>
      <c r="E117" s="158"/>
      <c r="F117" s="158"/>
      <c r="G117" s="158"/>
      <c r="H117" s="158"/>
      <c r="I117" s="158"/>
      <c r="J117" s="158"/>
      <c r="N117" s="7"/>
    </row>
    <row r="118" spans="1:14" ht="21" x14ac:dyDescent="0.4">
      <c r="A118" s="71" t="s">
        <v>367</v>
      </c>
      <c r="B118" s="59">
        <v>28</v>
      </c>
      <c r="C118" s="60">
        <v>35</v>
      </c>
      <c r="D118" s="60">
        <v>36</v>
      </c>
      <c r="E118" s="60">
        <v>38</v>
      </c>
      <c r="F118" s="60">
        <v>39</v>
      </c>
      <c r="G118" s="60">
        <v>39</v>
      </c>
      <c r="H118" s="60">
        <v>40</v>
      </c>
      <c r="I118" s="60">
        <v>40</v>
      </c>
      <c r="J118" s="60">
        <v>40</v>
      </c>
      <c r="K118" s="61">
        <v>41</v>
      </c>
      <c r="L118" s="61">
        <v>41</v>
      </c>
      <c r="M118" s="62">
        <v>42</v>
      </c>
    </row>
    <row r="119" spans="1:14" x14ac:dyDescent="0.3">
      <c r="A119" s="14" t="s">
        <v>25</v>
      </c>
      <c r="B119" s="63">
        <v>42</v>
      </c>
      <c r="M119" s="64"/>
    </row>
    <row r="120" spans="1:14" ht="21.6" thickBot="1" x14ac:dyDescent="0.45">
      <c r="A120" s="71" t="s">
        <v>368</v>
      </c>
      <c r="B120" s="65">
        <v>43</v>
      </c>
      <c r="C120" s="66">
        <v>44</v>
      </c>
      <c r="D120" s="66">
        <v>45</v>
      </c>
      <c r="E120" s="66">
        <v>45</v>
      </c>
      <c r="F120" s="66">
        <v>47</v>
      </c>
      <c r="G120" s="66">
        <v>47</v>
      </c>
      <c r="H120" s="66">
        <v>47</v>
      </c>
      <c r="I120" s="66">
        <v>48</v>
      </c>
      <c r="J120" s="66">
        <v>48</v>
      </c>
      <c r="K120" s="66">
        <v>49</v>
      </c>
      <c r="L120" s="66">
        <v>49</v>
      </c>
      <c r="M120" s="67">
        <v>49</v>
      </c>
    </row>
    <row r="121" spans="1:14" ht="15" thickBot="1" x14ac:dyDescent="0.35">
      <c r="A121" s="14"/>
      <c r="B121" s="68"/>
      <c r="C121" s="68"/>
      <c r="D121" s="68"/>
      <c r="E121" s="68"/>
      <c r="F121" s="68"/>
      <c r="G121" s="68"/>
      <c r="H121" s="68"/>
      <c r="I121" s="68"/>
      <c r="J121" s="68"/>
      <c r="K121" s="68"/>
      <c r="L121" s="68"/>
      <c r="M121" s="68"/>
    </row>
    <row r="122" spans="1:14" ht="21" x14ac:dyDescent="0.4">
      <c r="A122" s="71" t="s">
        <v>369</v>
      </c>
      <c r="B122" s="59">
        <v>51</v>
      </c>
      <c r="C122" s="60">
        <v>51</v>
      </c>
      <c r="D122" s="60">
        <v>52</v>
      </c>
      <c r="E122" s="60">
        <v>52</v>
      </c>
      <c r="F122" s="60">
        <v>52</v>
      </c>
      <c r="G122" s="60">
        <v>55</v>
      </c>
      <c r="H122" s="60">
        <v>55</v>
      </c>
      <c r="I122" s="60">
        <v>56</v>
      </c>
      <c r="J122" s="60">
        <v>56</v>
      </c>
      <c r="K122" s="60">
        <v>57</v>
      </c>
      <c r="L122" s="60">
        <v>58</v>
      </c>
      <c r="M122" s="69">
        <v>58</v>
      </c>
    </row>
    <row r="123" spans="1:14" x14ac:dyDescent="0.3">
      <c r="A123" s="14" t="s">
        <v>19</v>
      </c>
      <c r="B123" s="63">
        <v>58</v>
      </c>
      <c r="M123" s="64"/>
      <c r="N123" s="7"/>
    </row>
    <row r="124" spans="1:14" ht="21.6" thickBot="1" x14ac:dyDescent="0.45">
      <c r="A124" s="71" t="s">
        <v>370</v>
      </c>
      <c r="B124" s="65">
        <v>59</v>
      </c>
      <c r="C124" s="66">
        <v>59</v>
      </c>
      <c r="D124" s="66">
        <v>60</v>
      </c>
      <c r="E124" s="66">
        <v>61</v>
      </c>
      <c r="F124" s="66">
        <v>62</v>
      </c>
      <c r="G124" s="70">
        <v>62</v>
      </c>
      <c r="H124" s="66">
        <v>63</v>
      </c>
      <c r="I124" s="66">
        <v>65</v>
      </c>
      <c r="J124" s="66">
        <v>65</v>
      </c>
      <c r="K124" s="66">
        <v>65</v>
      </c>
      <c r="L124" s="66">
        <v>68</v>
      </c>
      <c r="M124" s="67">
        <v>73</v>
      </c>
    </row>
    <row r="125" spans="1:14" x14ac:dyDescent="0.3">
      <c r="A125" s="14"/>
      <c r="N125" s="7"/>
    </row>
    <row r="126" spans="1:14" x14ac:dyDescent="0.3">
      <c r="A126" s="14"/>
      <c r="N126" s="7"/>
    </row>
    <row r="127" spans="1:14" ht="15" thickBot="1" x14ac:dyDescent="0.35">
      <c r="A127" s="14"/>
      <c r="N127" s="7"/>
    </row>
    <row r="128" spans="1:14" x14ac:dyDescent="0.3">
      <c r="A128" s="14"/>
      <c r="B128" s="72" t="s">
        <v>25</v>
      </c>
      <c r="C128" s="73">
        <v>42</v>
      </c>
      <c r="N128" s="7"/>
    </row>
    <row r="129" spans="1:19" ht="15" thickBot="1" x14ac:dyDescent="0.35">
      <c r="A129" s="14"/>
      <c r="B129" s="74" t="s">
        <v>19</v>
      </c>
      <c r="C129" s="75">
        <v>58</v>
      </c>
      <c r="N129" s="7"/>
    </row>
    <row r="130" spans="1:19" ht="15" thickBot="1" x14ac:dyDescent="0.35">
      <c r="A130" s="14"/>
      <c r="N130" s="7"/>
    </row>
    <row r="131" spans="1:19" ht="59.4" customHeight="1" thickBot="1" x14ac:dyDescent="0.4">
      <c r="A131" s="14"/>
      <c r="B131" s="159" t="s">
        <v>177</v>
      </c>
      <c r="C131" s="160"/>
      <c r="D131" s="160"/>
      <c r="E131" s="162" t="s">
        <v>178</v>
      </c>
      <c r="F131" s="163"/>
      <c r="G131" s="37">
        <f>C129-C128</f>
        <v>16</v>
      </c>
      <c r="N131" s="7"/>
    </row>
    <row r="132" spans="1:19" x14ac:dyDescent="0.3">
      <c r="N132" s="7"/>
    </row>
    <row r="133" spans="1:19" s="90" customFormat="1" x14ac:dyDescent="0.3"/>
    <row r="134" spans="1:19" ht="15.6" x14ac:dyDescent="0.3">
      <c r="A134" s="131" t="s">
        <v>188</v>
      </c>
      <c r="B134" s="131"/>
      <c r="C134" s="131"/>
      <c r="D134" s="131"/>
      <c r="E134" s="131"/>
      <c r="F134" s="131"/>
      <c r="G134" s="131"/>
      <c r="H134" s="131"/>
      <c r="I134" s="131"/>
      <c r="J134" s="131"/>
      <c r="K134" s="131"/>
      <c r="L134" s="131"/>
      <c r="M134" s="131"/>
      <c r="N134" s="131"/>
      <c r="O134" s="131"/>
      <c r="P134" s="131"/>
      <c r="Q134" s="131"/>
      <c r="R134" s="131"/>
      <c r="S134" s="131"/>
    </row>
    <row r="135" spans="1:19" x14ac:dyDescent="0.3">
      <c r="A135" s="132" t="s">
        <v>180</v>
      </c>
      <c r="B135" s="132"/>
      <c r="C135" s="132"/>
      <c r="D135" s="132"/>
      <c r="E135" s="132"/>
      <c r="F135" s="132"/>
      <c r="G135" s="132"/>
      <c r="H135" s="132"/>
      <c r="I135" s="132"/>
      <c r="J135" s="132"/>
      <c r="K135" s="132"/>
      <c r="L135" s="132"/>
      <c r="M135" s="132"/>
      <c r="N135" s="132"/>
      <c r="O135" s="132"/>
      <c r="P135" s="132"/>
      <c r="Q135" s="132"/>
      <c r="R135" s="132"/>
      <c r="S135" s="132"/>
    </row>
    <row r="137" spans="1:19" x14ac:dyDescent="0.3">
      <c r="B137" s="164" t="s">
        <v>181</v>
      </c>
      <c r="C137" s="164"/>
      <c r="D137" s="39" t="s">
        <v>182</v>
      </c>
      <c r="G137" t="s">
        <v>366</v>
      </c>
    </row>
    <row r="138" spans="1:19" x14ac:dyDescent="0.3">
      <c r="B138" s="156" t="s">
        <v>115</v>
      </c>
      <c r="C138" s="156"/>
      <c r="D138" s="22">
        <v>30</v>
      </c>
      <c r="G138">
        <v>10</v>
      </c>
    </row>
    <row r="139" spans="1:19" x14ac:dyDescent="0.3">
      <c r="B139" s="156" t="s">
        <v>116</v>
      </c>
      <c r="C139" s="156"/>
      <c r="D139" s="22">
        <v>40</v>
      </c>
      <c r="G139">
        <v>20</v>
      </c>
    </row>
    <row r="140" spans="1:19" x14ac:dyDescent="0.3">
      <c r="B140" s="156" t="s">
        <v>117</v>
      </c>
      <c r="C140" s="156"/>
      <c r="D140" s="22">
        <v>20</v>
      </c>
      <c r="G140">
        <v>30</v>
      </c>
    </row>
    <row r="141" spans="1:19" x14ac:dyDescent="0.3">
      <c r="B141" s="156" t="s">
        <v>183</v>
      </c>
      <c r="C141" s="156"/>
      <c r="D141" s="22">
        <v>10</v>
      </c>
      <c r="G141">
        <v>40</v>
      </c>
    </row>
    <row r="142" spans="1:19" x14ac:dyDescent="0.3">
      <c r="B142" s="156" t="s">
        <v>119</v>
      </c>
      <c r="C142" s="156"/>
      <c r="D142" s="22">
        <v>45</v>
      </c>
    </row>
    <row r="143" spans="1:19" x14ac:dyDescent="0.3">
      <c r="B143" s="156" t="s">
        <v>120</v>
      </c>
      <c r="C143" s="156"/>
      <c r="D143" s="22">
        <v>25</v>
      </c>
    </row>
    <row r="144" spans="1:19" x14ac:dyDescent="0.3">
      <c r="B144" s="156" t="s">
        <v>121</v>
      </c>
      <c r="C144" s="156"/>
      <c r="D144" s="22">
        <v>30</v>
      </c>
    </row>
    <row r="146" spans="1:19" ht="21" x14ac:dyDescent="0.4">
      <c r="A146" s="13" t="s">
        <v>25</v>
      </c>
      <c r="B146" s="118" t="s">
        <v>184</v>
      </c>
      <c r="C146" s="114"/>
      <c r="D146" s="114"/>
      <c r="E146" s="114"/>
      <c r="F146" s="114"/>
      <c r="G146" s="114"/>
      <c r="H146" s="114"/>
      <c r="I146" s="114"/>
      <c r="J146" s="114"/>
      <c r="K146" s="114"/>
      <c r="L146" s="114"/>
      <c r="M146" s="114"/>
      <c r="N146" s="114"/>
      <c r="O146" s="114"/>
      <c r="P146" s="114"/>
      <c r="Q146" s="114"/>
      <c r="R146" s="114"/>
      <c r="S146" s="114"/>
    </row>
    <row r="147" spans="1:19" ht="21" x14ac:dyDescent="0.4">
      <c r="A147" s="2" t="s">
        <v>8</v>
      </c>
      <c r="B147" s="4"/>
      <c r="C147" s="4"/>
      <c r="D147" s="4"/>
      <c r="E147" s="4"/>
      <c r="F147" s="4"/>
      <c r="G147" s="4"/>
      <c r="H147" s="4"/>
      <c r="I147" s="4"/>
      <c r="J147" s="4"/>
      <c r="K147" s="4"/>
      <c r="L147" s="4"/>
      <c r="M147" s="4"/>
      <c r="N147" s="4"/>
      <c r="O147" s="4"/>
      <c r="P147" s="4"/>
      <c r="Q147" s="4"/>
      <c r="R147" s="4"/>
      <c r="S147" s="4"/>
    </row>
    <row r="166" spans="1:19" ht="21" x14ac:dyDescent="0.4">
      <c r="A166" s="13" t="s">
        <v>13</v>
      </c>
      <c r="B166" s="118" t="s">
        <v>185</v>
      </c>
      <c r="C166" s="114"/>
      <c r="D166" s="114"/>
      <c r="E166" s="114"/>
      <c r="F166" s="114"/>
      <c r="G166" s="114"/>
      <c r="H166" s="114"/>
      <c r="I166" s="114"/>
      <c r="J166" s="114"/>
      <c r="K166" s="114"/>
      <c r="L166" s="114"/>
      <c r="M166" s="114"/>
      <c r="N166" s="114"/>
      <c r="O166" s="114"/>
      <c r="P166" s="114"/>
      <c r="Q166" s="114"/>
      <c r="R166" s="114"/>
      <c r="S166" s="114"/>
    </row>
    <row r="167" spans="1:19" ht="21" x14ac:dyDescent="0.4">
      <c r="A167" s="2" t="s">
        <v>8</v>
      </c>
      <c r="B167" s="116" t="s">
        <v>186</v>
      </c>
      <c r="C167" s="116"/>
      <c r="D167" s="116"/>
      <c r="E167" s="116"/>
      <c r="F167" s="116"/>
      <c r="G167" s="116"/>
      <c r="H167" s="116"/>
      <c r="I167" s="116"/>
      <c r="J167" s="116"/>
      <c r="K167" s="116"/>
      <c r="L167" s="116"/>
      <c r="M167" s="116"/>
      <c r="N167" s="116"/>
      <c r="O167" s="116"/>
      <c r="P167" s="116"/>
      <c r="Q167" s="116"/>
      <c r="R167" s="4"/>
      <c r="S167" s="4"/>
    </row>
    <row r="169" spans="1:19" ht="18" x14ac:dyDescent="0.35">
      <c r="B169" s="151" t="s">
        <v>365</v>
      </c>
      <c r="C169" s="151"/>
      <c r="D169" s="151"/>
      <c r="E169" s="151"/>
      <c r="F169" s="151"/>
      <c r="G169" s="151"/>
      <c r="H169" s="151"/>
      <c r="I169" s="151"/>
      <c r="J169" s="151"/>
      <c r="K169" s="151"/>
      <c r="L169" s="151"/>
      <c r="M169" s="151"/>
      <c r="N169" s="151"/>
      <c r="O169" s="151"/>
      <c r="P169" s="151"/>
      <c r="Q169" s="151"/>
    </row>
    <row r="172" spans="1:19" ht="21" x14ac:dyDescent="0.4">
      <c r="A172" s="13" t="s">
        <v>13</v>
      </c>
      <c r="B172" s="118" t="s">
        <v>187</v>
      </c>
      <c r="C172" s="114"/>
      <c r="D172" s="114"/>
      <c r="E172" s="114"/>
      <c r="F172" s="114"/>
      <c r="G172" s="114"/>
      <c r="H172" s="114"/>
      <c r="I172" s="114"/>
      <c r="J172" s="114"/>
      <c r="K172" s="114"/>
      <c r="L172" s="114"/>
      <c r="M172" s="114"/>
      <c r="N172" s="114"/>
      <c r="O172" s="114"/>
      <c r="P172" s="114"/>
      <c r="Q172" s="114"/>
      <c r="R172" s="114"/>
      <c r="S172" s="114"/>
    </row>
    <row r="173" spans="1:19" ht="21" x14ac:dyDescent="0.4">
      <c r="A173" s="2" t="s">
        <v>8</v>
      </c>
      <c r="B173" s="116"/>
      <c r="C173" s="116"/>
      <c r="D173" s="116"/>
      <c r="E173" s="116"/>
      <c r="F173" s="116"/>
      <c r="G173" s="116"/>
      <c r="H173" s="116"/>
      <c r="I173" s="116"/>
      <c r="J173" s="116"/>
      <c r="K173" s="116"/>
      <c r="L173" s="116"/>
      <c r="M173" s="116"/>
      <c r="N173" s="116"/>
      <c r="O173" s="116"/>
      <c r="P173" s="116"/>
      <c r="Q173" s="116"/>
      <c r="R173" s="4"/>
      <c r="S173" s="4"/>
    </row>
    <row r="174" spans="1:19" ht="15" thickBot="1" x14ac:dyDescent="0.35"/>
    <row r="175" spans="1:19" x14ac:dyDescent="0.3">
      <c r="C175" s="58" t="s">
        <v>366</v>
      </c>
      <c r="D175" s="58" t="s">
        <v>52</v>
      </c>
    </row>
    <row r="176" spans="1:19" x14ac:dyDescent="0.3">
      <c r="C176">
        <v>10</v>
      </c>
      <c r="D176">
        <v>1</v>
      </c>
    </row>
    <row r="177" spans="3:4" x14ac:dyDescent="0.3">
      <c r="C177">
        <v>20</v>
      </c>
      <c r="D177">
        <v>1</v>
      </c>
    </row>
    <row r="178" spans="3:4" x14ac:dyDescent="0.3">
      <c r="C178">
        <v>30</v>
      </c>
      <c r="D178">
        <v>3</v>
      </c>
    </row>
    <row r="179" spans="3:4" x14ac:dyDescent="0.3">
      <c r="C179">
        <v>40</v>
      </c>
      <c r="D179">
        <v>1</v>
      </c>
    </row>
    <row r="180" spans="3:4" ht="15" thickBot="1" x14ac:dyDescent="0.35">
      <c r="C180" s="57" t="s">
        <v>364</v>
      </c>
      <c r="D180" s="57">
        <v>1</v>
      </c>
    </row>
    <row r="191" spans="3:4" s="90" customFormat="1" x14ac:dyDescent="0.3"/>
    <row r="193" spans="1:19" ht="15.6" x14ac:dyDescent="0.3">
      <c r="A193" s="131" t="s">
        <v>189</v>
      </c>
      <c r="B193" s="131"/>
      <c r="C193" s="131"/>
      <c r="D193" s="131"/>
      <c r="E193" s="131"/>
      <c r="F193" s="131"/>
      <c r="G193" s="131"/>
      <c r="H193" s="131"/>
      <c r="I193" s="131"/>
      <c r="J193" s="131"/>
      <c r="K193" s="131"/>
      <c r="L193" s="131"/>
      <c r="M193" s="131"/>
      <c r="N193" s="131"/>
      <c r="O193" s="131"/>
      <c r="P193" s="131"/>
      <c r="Q193" s="131"/>
      <c r="R193" s="131"/>
      <c r="S193" s="131"/>
    </row>
    <row r="194" spans="1:19" x14ac:dyDescent="0.3">
      <c r="A194" s="132" t="s">
        <v>190</v>
      </c>
      <c r="B194" s="132"/>
      <c r="C194" s="132"/>
      <c r="D194" s="132"/>
      <c r="E194" s="132"/>
      <c r="F194" s="132"/>
      <c r="G194" s="132"/>
      <c r="H194" s="132"/>
      <c r="I194" s="132"/>
      <c r="J194" s="132"/>
      <c r="K194" s="132"/>
      <c r="L194" s="132"/>
      <c r="M194" s="132"/>
      <c r="N194" s="132"/>
      <c r="O194" s="132"/>
      <c r="P194" s="132"/>
      <c r="Q194" s="132"/>
      <c r="R194" s="132"/>
      <c r="S194" s="132"/>
    </row>
    <row r="196" spans="1:19" x14ac:dyDescent="0.3">
      <c r="A196" s="40" t="s">
        <v>115</v>
      </c>
      <c r="B196" s="16">
        <v>4</v>
      </c>
      <c r="C196" s="16">
        <v>5</v>
      </c>
      <c r="D196" s="16">
        <v>3</v>
      </c>
      <c r="E196" s="16">
        <v>4</v>
      </c>
      <c r="F196" s="16">
        <v>4</v>
      </c>
      <c r="G196" s="16">
        <v>3</v>
      </c>
      <c r="H196" s="16">
        <v>2</v>
      </c>
      <c r="I196" s="16">
        <v>5</v>
      </c>
      <c r="J196" s="16">
        <v>4</v>
      </c>
      <c r="K196" s="16">
        <v>3</v>
      </c>
      <c r="L196" s="16"/>
      <c r="M196" s="16"/>
      <c r="N196" s="16"/>
      <c r="O196" s="16"/>
      <c r="P196" s="16"/>
      <c r="Q196" s="16"/>
      <c r="R196" s="16"/>
      <c r="S196" s="16"/>
    </row>
    <row r="197" spans="1:19" x14ac:dyDescent="0.3">
      <c r="A197" s="40" t="s">
        <v>116</v>
      </c>
      <c r="B197" s="16">
        <v>5</v>
      </c>
      <c r="C197" s="16">
        <v>4</v>
      </c>
      <c r="D197" s="16">
        <v>2</v>
      </c>
      <c r="E197" s="16">
        <v>3</v>
      </c>
      <c r="F197" s="16">
        <v>4</v>
      </c>
      <c r="G197" s="16">
        <v>5</v>
      </c>
      <c r="H197" s="16">
        <v>3</v>
      </c>
      <c r="I197" s="16">
        <v>4</v>
      </c>
      <c r="J197" s="16">
        <v>5</v>
      </c>
      <c r="K197" s="16">
        <v>3</v>
      </c>
      <c r="L197" s="16"/>
      <c r="M197" s="16"/>
      <c r="N197" s="16"/>
      <c r="O197" s="16"/>
      <c r="P197" s="16"/>
      <c r="Q197" s="16"/>
      <c r="R197" s="16"/>
      <c r="S197" s="16"/>
    </row>
    <row r="198" spans="1:19" x14ac:dyDescent="0.3">
      <c r="A198" s="40" t="s">
        <v>117</v>
      </c>
      <c r="B198" s="16">
        <v>4</v>
      </c>
      <c r="C198" s="16">
        <v>3</v>
      </c>
      <c r="D198" s="16">
        <v>2</v>
      </c>
      <c r="E198" s="16">
        <v>4</v>
      </c>
      <c r="F198" s="16">
        <v>5</v>
      </c>
      <c r="G198" s="16">
        <v>3</v>
      </c>
      <c r="H198" s="16">
        <v>4</v>
      </c>
      <c r="I198" s="16">
        <v>5</v>
      </c>
      <c r="J198" s="16">
        <v>4</v>
      </c>
      <c r="K198" s="16">
        <v>3</v>
      </c>
      <c r="L198" s="16"/>
      <c r="M198" s="16"/>
      <c r="N198" s="16"/>
      <c r="O198" s="16"/>
      <c r="P198" s="16"/>
      <c r="Q198" s="16"/>
      <c r="R198" s="16"/>
      <c r="S198" s="16"/>
    </row>
    <row r="199" spans="1:19" x14ac:dyDescent="0.3">
      <c r="A199" s="40" t="s">
        <v>118</v>
      </c>
      <c r="B199" s="16">
        <v>3</v>
      </c>
      <c r="C199" s="16">
        <v>4</v>
      </c>
      <c r="D199" s="16">
        <v>5</v>
      </c>
      <c r="E199" s="16">
        <v>2</v>
      </c>
      <c r="F199" s="16">
        <v>3</v>
      </c>
      <c r="G199" s="16">
        <v>4</v>
      </c>
      <c r="H199" s="16">
        <v>4</v>
      </c>
      <c r="I199" s="16">
        <v>3</v>
      </c>
      <c r="J199" s="16">
        <v>5</v>
      </c>
      <c r="K199" s="16">
        <v>4</v>
      </c>
      <c r="L199" s="16"/>
      <c r="M199" s="16"/>
      <c r="N199" s="16"/>
      <c r="O199" s="16"/>
      <c r="P199" s="16"/>
      <c r="Q199" s="16"/>
      <c r="R199" s="16"/>
      <c r="S199" s="16"/>
    </row>
    <row r="200" spans="1:19" x14ac:dyDescent="0.3">
      <c r="A200" s="40" t="s">
        <v>119</v>
      </c>
      <c r="B200" s="16">
        <v>3</v>
      </c>
      <c r="C200" s="16">
        <v>4</v>
      </c>
      <c r="D200" s="16">
        <v>5</v>
      </c>
      <c r="E200" s="16">
        <v>4</v>
      </c>
      <c r="F200" s="16">
        <v>2</v>
      </c>
      <c r="G200" s="16">
        <v>3</v>
      </c>
      <c r="H200" s="16">
        <v>4</v>
      </c>
      <c r="I200" s="16">
        <v>5</v>
      </c>
      <c r="J200" s="16">
        <v>3</v>
      </c>
      <c r="K200" s="16">
        <v>4</v>
      </c>
      <c r="L200" s="16"/>
      <c r="M200" s="16"/>
      <c r="N200" s="16"/>
      <c r="O200" s="16"/>
      <c r="P200" s="16"/>
      <c r="Q200" s="16"/>
      <c r="R200" s="16"/>
      <c r="S200" s="16"/>
    </row>
    <row r="201" spans="1:19" x14ac:dyDescent="0.3">
      <c r="A201" s="40" t="s">
        <v>120</v>
      </c>
      <c r="B201" s="16">
        <v>5</v>
      </c>
      <c r="C201" s="16">
        <v>4</v>
      </c>
      <c r="D201" s="16">
        <v>3</v>
      </c>
      <c r="E201" s="16">
        <v>4</v>
      </c>
      <c r="F201" s="16">
        <v>5</v>
      </c>
      <c r="G201" s="16">
        <v>3</v>
      </c>
      <c r="H201" s="16">
        <v>4</v>
      </c>
      <c r="I201" s="16">
        <v>5</v>
      </c>
      <c r="J201" s="16">
        <v>4</v>
      </c>
      <c r="K201" s="16">
        <v>3</v>
      </c>
      <c r="L201" s="16"/>
      <c r="M201" s="16"/>
      <c r="N201" s="16"/>
      <c r="O201" s="16"/>
      <c r="P201" s="16"/>
      <c r="Q201" s="16"/>
      <c r="R201" s="16"/>
      <c r="S201" s="16"/>
    </row>
    <row r="202" spans="1:19" x14ac:dyDescent="0.3">
      <c r="A202" s="40" t="s">
        <v>121</v>
      </c>
      <c r="B202" s="16">
        <v>3</v>
      </c>
      <c r="C202" s="16">
        <v>4</v>
      </c>
      <c r="D202" s="16">
        <v>5</v>
      </c>
      <c r="E202" s="16">
        <v>2</v>
      </c>
      <c r="F202" s="16">
        <v>3</v>
      </c>
      <c r="G202" s="16">
        <v>4</v>
      </c>
      <c r="H202" s="16">
        <v>4</v>
      </c>
      <c r="I202" s="16">
        <v>3</v>
      </c>
      <c r="J202" s="16">
        <v>5</v>
      </c>
      <c r="K202" s="16">
        <v>4</v>
      </c>
      <c r="L202" s="16"/>
      <c r="M202" s="16"/>
      <c r="N202" s="16"/>
      <c r="O202" s="16"/>
      <c r="P202" s="16"/>
      <c r="Q202" s="16"/>
      <c r="R202" s="16"/>
      <c r="S202" s="16"/>
    </row>
    <row r="203" spans="1:19" x14ac:dyDescent="0.3">
      <c r="A203" s="40" t="s">
        <v>122</v>
      </c>
      <c r="B203" s="16">
        <v>3</v>
      </c>
      <c r="C203" s="16">
        <v>4</v>
      </c>
      <c r="D203" s="16">
        <v>5</v>
      </c>
      <c r="E203" s="16">
        <v>4</v>
      </c>
      <c r="F203" s="16">
        <v>2</v>
      </c>
      <c r="G203" s="16">
        <v>3</v>
      </c>
      <c r="H203" s="16">
        <v>4</v>
      </c>
      <c r="I203" s="16">
        <v>5</v>
      </c>
      <c r="J203" s="16">
        <v>3</v>
      </c>
      <c r="K203" s="16">
        <v>4</v>
      </c>
      <c r="L203" s="16"/>
      <c r="M203" s="16"/>
      <c r="N203" s="16"/>
      <c r="O203" s="16"/>
      <c r="P203" s="16"/>
      <c r="Q203" s="16"/>
      <c r="R203" s="16"/>
      <c r="S203" s="16"/>
    </row>
    <row r="204" spans="1:19" x14ac:dyDescent="0.3">
      <c r="A204" s="40" t="s">
        <v>123</v>
      </c>
      <c r="B204" s="16">
        <v>5</v>
      </c>
      <c r="C204" s="16">
        <v>4</v>
      </c>
      <c r="D204" s="16">
        <v>3</v>
      </c>
      <c r="E204" s="16">
        <v>4</v>
      </c>
      <c r="F204" s="16">
        <v>5</v>
      </c>
      <c r="G204" s="16">
        <v>3</v>
      </c>
      <c r="H204" s="16">
        <v>4</v>
      </c>
      <c r="I204" s="16">
        <v>5</v>
      </c>
      <c r="J204" s="16">
        <v>4</v>
      </c>
      <c r="K204" s="16">
        <v>3</v>
      </c>
      <c r="L204" s="16"/>
      <c r="M204" s="16"/>
      <c r="N204" s="16"/>
      <c r="O204" s="16"/>
      <c r="P204" s="16"/>
      <c r="Q204" s="16"/>
      <c r="R204" s="16"/>
      <c r="S204" s="16"/>
    </row>
    <row r="205" spans="1:19" x14ac:dyDescent="0.3">
      <c r="A205" s="40" t="s">
        <v>124</v>
      </c>
      <c r="B205" s="16">
        <v>3</v>
      </c>
      <c r="C205" s="16">
        <v>4</v>
      </c>
      <c r="D205" s="16">
        <v>5</v>
      </c>
      <c r="E205" s="16">
        <v>2</v>
      </c>
      <c r="F205" s="16">
        <v>3</v>
      </c>
      <c r="G205" s="16">
        <v>4</v>
      </c>
      <c r="H205" s="16">
        <v>4</v>
      </c>
      <c r="I205" s="16">
        <v>3</v>
      </c>
      <c r="J205" s="16">
        <v>5</v>
      </c>
      <c r="K205" s="16">
        <v>4</v>
      </c>
      <c r="L205" s="16"/>
      <c r="M205" s="16"/>
      <c r="N205" s="16"/>
      <c r="O205" s="16"/>
      <c r="P205" s="16"/>
      <c r="Q205" s="16"/>
      <c r="R205" s="16"/>
      <c r="S205" s="16"/>
    </row>
    <row r="207" spans="1:19" ht="21" x14ac:dyDescent="0.4">
      <c r="A207" s="13" t="s">
        <v>25</v>
      </c>
      <c r="B207" s="118" t="s">
        <v>191</v>
      </c>
      <c r="C207" s="114"/>
      <c r="D207" s="114"/>
      <c r="E207" s="114"/>
      <c r="F207" s="114"/>
      <c r="G207" s="114"/>
      <c r="H207" s="114"/>
      <c r="I207" s="114"/>
      <c r="J207" s="114"/>
      <c r="K207" s="114"/>
      <c r="L207" s="114"/>
      <c r="M207" s="114"/>
      <c r="N207" s="114"/>
      <c r="O207" s="114"/>
      <c r="P207" s="114"/>
      <c r="Q207" s="114"/>
      <c r="R207" s="114"/>
      <c r="S207" s="114"/>
    </row>
    <row r="208" spans="1:19" ht="21" x14ac:dyDescent="0.4">
      <c r="A208" s="2" t="s">
        <v>8</v>
      </c>
      <c r="B208" s="4"/>
      <c r="C208" s="10"/>
      <c r="D208" s="4"/>
      <c r="E208" s="4"/>
      <c r="F208" s="4"/>
      <c r="G208" s="4"/>
      <c r="H208" s="4"/>
      <c r="I208" s="4"/>
      <c r="J208" s="4"/>
      <c r="K208" s="4"/>
      <c r="L208" s="4"/>
      <c r="M208" s="4"/>
      <c r="N208" s="4"/>
      <c r="O208" s="4"/>
      <c r="P208" s="4"/>
      <c r="Q208" s="4"/>
      <c r="R208" s="4"/>
      <c r="S208" s="4"/>
    </row>
    <row r="209" spans="2:11" x14ac:dyDescent="0.3">
      <c r="B209" s="155" t="s">
        <v>192</v>
      </c>
      <c r="C209" s="155"/>
      <c r="D209" s="22">
        <v>1</v>
      </c>
      <c r="E209" s="22">
        <v>2</v>
      </c>
      <c r="F209" s="22">
        <v>3</v>
      </c>
      <c r="G209" s="22">
        <v>4</v>
      </c>
      <c r="H209" s="22">
        <v>5</v>
      </c>
      <c r="K209" s="22" t="s">
        <v>366</v>
      </c>
    </row>
    <row r="210" spans="2:11" x14ac:dyDescent="0.3">
      <c r="B210" s="155" t="s">
        <v>193</v>
      </c>
      <c r="C210" s="155"/>
      <c r="D210" s="22">
        <f>COUNTIF($B$196:$K$205,D209)</f>
        <v>0</v>
      </c>
      <c r="E210" s="22">
        <f>COUNTIF($B$196:$K$205,E209)</f>
        <v>8</v>
      </c>
      <c r="F210" s="22">
        <f>COUNTIF($B$196:$K$205,F209)</f>
        <v>30</v>
      </c>
      <c r="G210" s="22">
        <f>COUNTIF($B$196:$K$205,G209)</f>
        <v>39</v>
      </c>
      <c r="H210" s="22">
        <f>COUNTIF($B$196:$K$205,H209)</f>
        <v>23</v>
      </c>
      <c r="K210" s="22">
        <v>0</v>
      </c>
    </row>
    <row r="211" spans="2:11" x14ac:dyDescent="0.3">
      <c r="K211" s="22">
        <v>1</v>
      </c>
    </row>
    <row r="212" spans="2:11" x14ac:dyDescent="0.3">
      <c r="K212" s="22">
        <v>2</v>
      </c>
    </row>
    <row r="213" spans="2:11" x14ac:dyDescent="0.3">
      <c r="K213" s="22">
        <v>3</v>
      </c>
    </row>
    <row r="214" spans="2:11" x14ac:dyDescent="0.3">
      <c r="K214" s="22">
        <v>4</v>
      </c>
    </row>
    <row r="215" spans="2:11" x14ac:dyDescent="0.3">
      <c r="K215" s="22">
        <v>5</v>
      </c>
    </row>
    <row r="232" spans="1:19" ht="21" x14ac:dyDescent="0.4">
      <c r="A232" s="13" t="s">
        <v>13</v>
      </c>
      <c r="B232" s="118" t="s">
        <v>194</v>
      </c>
      <c r="C232" s="114"/>
      <c r="D232" s="114"/>
      <c r="E232" s="114"/>
      <c r="F232" s="114"/>
      <c r="G232" s="114"/>
      <c r="H232" s="114"/>
      <c r="I232" s="114"/>
      <c r="J232" s="114"/>
      <c r="K232" s="114"/>
      <c r="L232" s="114"/>
      <c r="M232" s="114"/>
      <c r="N232" s="114"/>
      <c r="O232" s="114"/>
      <c r="P232" s="114"/>
      <c r="Q232" s="114"/>
      <c r="R232" s="114"/>
      <c r="S232" s="114"/>
    </row>
    <row r="233" spans="1:19" ht="21" x14ac:dyDescent="0.4">
      <c r="A233" s="2" t="s">
        <v>8</v>
      </c>
      <c r="B233" s="116" t="s">
        <v>195</v>
      </c>
      <c r="C233" s="116"/>
      <c r="D233" s="116"/>
      <c r="E233" s="116"/>
      <c r="F233" s="116"/>
      <c r="G233" s="116"/>
      <c r="H233" s="116"/>
      <c r="I233" s="116"/>
      <c r="J233" s="116"/>
      <c r="K233" s="116"/>
      <c r="L233" s="116"/>
      <c r="M233" s="116"/>
      <c r="N233" s="116"/>
      <c r="O233" s="4"/>
      <c r="P233" s="4"/>
      <c r="Q233" s="4"/>
      <c r="R233" s="4"/>
      <c r="S233" s="4"/>
    </row>
    <row r="234" spans="1:19" x14ac:dyDescent="0.3">
      <c r="B234" s="112"/>
      <c r="C234" s="112"/>
      <c r="D234" s="112"/>
      <c r="E234" s="112"/>
      <c r="F234" s="112"/>
      <c r="G234" s="112"/>
      <c r="H234" s="112"/>
      <c r="I234" s="112"/>
      <c r="J234" s="112"/>
      <c r="K234" s="112"/>
      <c r="L234" s="112"/>
      <c r="M234" s="112"/>
      <c r="N234" s="112"/>
    </row>
    <row r="235" spans="1:19" ht="21" x14ac:dyDescent="0.4">
      <c r="A235" s="13" t="s">
        <v>19</v>
      </c>
      <c r="B235" s="118" t="s">
        <v>196</v>
      </c>
      <c r="C235" s="114"/>
      <c r="D235" s="114"/>
      <c r="E235" s="114"/>
      <c r="F235" s="114"/>
      <c r="G235" s="114"/>
      <c r="H235" s="114"/>
      <c r="I235" s="114"/>
      <c r="J235" s="114"/>
      <c r="K235" s="114"/>
      <c r="L235" s="114"/>
      <c r="M235" s="114"/>
      <c r="N235" s="114"/>
      <c r="O235" s="114"/>
      <c r="P235" s="114"/>
      <c r="Q235" s="114"/>
      <c r="R235" s="114"/>
      <c r="S235" s="114"/>
    </row>
    <row r="236" spans="1:19" x14ac:dyDescent="0.3">
      <c r="A236" t="s">
        <v>8</v>
      </c>
      <c r="B236" s="112"/>
      <c r="C236" s="112"/>
      <c r="D236" s="112"/>
      <c r="E236" s="112"/>
      <c r="F236" s="112"/>
      <c r="G236" s="112"/>
      <c r="H236" s="112"/>
      <c r="I236" s="112"/>
      <c r="J236" s="112"/>
      <c r="K236" s="112"/>
      <c r="L236" s="112"/>
      <c r="M236" s="112"/>
      <c r="N236" s="112"/>
    </row>
    <row r="238" spans="1:19" x14ac:dyDescent="0.3">
      <c r="B238" s="155" t="s">
        <v>192</v>
      </c>
      <c r="C238" s="155"/>
      <c r="D238" s="22">
        <v>1</v>
      </c>
      <c r="E238" s="22">
        <v>2</v>
      </c>
      <c r="F238" s="22">
        <v>3</v>
      </c>
      <c r="G238" s="22">
        <v>4</v>
      </c>
      <c r="H238" s="22">
        <v>5</v>
      </c>
    </row>
    <row r="239" spans="1:19" x14ac:dyDescent="0.3">
      <c r="B239" s="155" t="s">
        <v>193</v>
      </c>
      <c r="C239" s="155"/>
      <c r="D239" s="22">
        <f>COUNTIF($B$196:$K$205,D238)</f>
        <v>0</v>
      </c>
      <c r="E239" s="22">
        <f>COUNTIF($B$196:$K$205,E238)</f>
        <v>8</v>
      </c>
      <c r="F239" s="22">
        <f>COUNTIF($B$196:$K$205,F238)</f>
        <v>30</v>
      </c>
      <c r="G239" s="22">
        <f>COUNTIF($B$196:$K$205,G238)</f>
        <v>39</v>
      </c>
      <c r="H239" s="22">
        <f>COUNTIF($B$196:$K$205,H238)</f>
        <v>23</v>
      </c>
    </row>
    <row r="258" spans="1:19" s="90" customFormat="1" x14ac:dyDescent="0.3"/>
    <row r="260" spans="1:19" ht="40.200000000000003" customHeight="1" x14ac:dyDescent="0.3">
      <c r="A260" s="131" t="s">
        <v>197</v>
      </c>
      <c r="B260" s="131"/>
      <c r="C260" s="131"/>
      <c r="D260" s="131"/>
      <c r="E260" s="131"/>
      <c r="F260" s="131"/>
      <c r="G260" s="131"/>
      <c r="H260" s="131"/>
      <c r="I260" s="131"/>
      <c r="J260" s="131"/>
      <c r="K260" s="131"/>
      <c r="L260" s="131"/>
      <c r="M260" s="131"/>
      <c r="N260" s="131"/>
      <c r="O260" s="131"/>
      <c r="P260" s="131"/>
      <c r="Q260" s="131"/>
      <c r="R260" s="131"/>
      <c r="S260" s="131"/>
    </row>
    <row r="261" spans="1:19" ht="31.8" customHeight="1" x14ac:dyDescent="0.3">
      <c r="A261" s="132" t="s">
        <v>198</v>
      </c>
      <c r="B261" s="132"/>
      <c r="C261" s="132"/>
      <c r="D261" s="132"/>
      <c r="E261" s="132"/>
      <c r="F261" s="132"/>
      <c r="G261" s="132"/>
      <c r="H261" s="132"/>
      <c r="I261" s="132"/>
      <c r="J261" s="132"/>
      <c r="K261" s="132"/>
      <c r="L261" s="132"/>
      <c r="M261" s="132"/>
      <c r="N261" s="132"/>
      <c r="O261" s="132"/>
      <c r="P261" s="132"/>
      <c r="Q261" s="132"/>
      <c r="R261" s="132"/>
      <c r="S261" s="132"/>
    </row>
    <row r="262" spans="1:19" x14ac:dyDescent="0.3">
      <c r="A262" s="18"/>
      <c r="B262" s="18"/>
      <c r="C262" s="18"/>
      <c r="D262" s="18"/>
      <c r="E262" s="18"/>
      <c r="F262" s="18"/>
      <c r="G262" s="18"/>
      <c r="H262" s="18"/>
      <c r="I262" s="18"/>
      <c r="J262" s="18"/>
      <c r="K262" s="18"/>
      <c r="L262" s="18"/>
      <c r="M262" s="18"/>
      <c r="N262" s="18"/>
      <c r="O262" s="18"/>
      <c r="P262" s="18"/>
      <c r="Q262" s="18"/>
      <c r="R262" s="18"/>
      <c r="S262" s="18"/>
    </row>
    <row r="263" spans="1:19" x14ac:dyDescent="0.3">
      <c r="B263" s="41">
        <v>35</v>
      </c>
      <c r="C263">
        <v>28</v>
      </c>
      <c r="D263">
        <v>32</v>
      </c>
      <c r="E263">
        <v>45</v>
      </c>
      <c r="F263">
        <v>38</v>
      </c>
      <c r="G263">
        <v>29</v>
      </c>
      <c r="H263">
        <v>42</v>
      </c>
      <c r="I263">
        <v>30</v>
      </c>
      <c r="J263">
        <v>36</v>
      </c>
      <c r="K263">
        <v>41</v>
      </c>
    </row>
    <row r="264" spans="1:19" x14ac:dyDescent="0.3">
      <c r="B264">
        <v>47</v>
      </c>
      <c r="C264">
        <v>31</v>
      </c>
      <c r="D264">
        <v>39</v>
      </c>
      <c r="E264">
        <v>43</v>
      </c>
      <c r="F264">
        <v>37</v>
      </c>
      <c r="G264">
        <v>30</v>
      </c>
      <c r="H264">
        <v>34</v>
      </c>
      <c r="I264">
        <v>39</v>
      </c>
      <c r="J264">
        <v>28</v>
      </c>
      <c r="K264">
        <v>33</v>
      </c>
    </row>
    <row r="265" spans="1:19" x14ac:dyDescent="0.3">
      <c r="B265">
        <v>36</v>
      </c>
      <c r="C265">
        <v>40</v>
      </c>
      <c r="D265">
        <v>42</v>
      </c>
      <c r="E265">
        <v>29</v>
      </c>
      <c r="F265">
        <v>31</v>
      </c>
      <c r="G265">
        <v>45</v>
      </c>
      <c r="H265">
        <v>38</v>
      </c>
      <c r="I265">
        <v>33</v>
      </c>
      <c r="J265">
        <v>41</v>
      </c>
      <c r="K265">
        <v>35</v>
      </c>
    </row>
    <row r="266" spans="1:19" x14ac:dyDescent="0.3">
      <c r="B266">
        <v>37</v>
      </c>
      <c r="C266">
        <v>34</v>
      </c>
      <c r="D266">
        <v>46</v>
      </c>
      <c r="E266">
        <v>30</v>
      </c>
      <c r="F266">
        <v>39</v>
      </c>
      <c r="G266">
        <v>43</v>
      </c>
      <c r="H266">
        <v>28</v>
      </c>
      <c r="I266">
        <v>32</v>
      </c>
      <c r="J266">
        <v>36</v>
      </c>
      <c r="K266">
        <v>29</v>
      </c>
    </row>
    <row r="267" spans="1:19" x14ac:dyDescent="0.3">
      <c r="B267">
        <v>31</v>
      </c>
      <c r="C267">
        <v>37</v>
      </c>
      <c r="D267">
        <v>40</v>
      </c>
      <c r="E267">
        <v>42</v>
      </c>
      <c r="F267">
        <v>33</v>
      </c>
      <c r="G267">
        <v>39</v>
      </c>
      <c r="H267">
        <v>28</v>
      </c>
      <c r="I267">
        <v>35</v>
      </c>
      <c r="J267">
        <v>38</v>
      </c>
      <c r="K267">
        <v>43</v>
      </c>
    </row>
    <row r="269" spans="1:19" ht="21" x14ac:dyDescent="0.4">
      <c r="A269" s="13" t="s">
        <v>25</v>
      </c>
      <c r="B269" s="118" t="s">
        <v>199</v>
      </c>
      <c r="C269" s="114"/>
      <c r="D269" s="114"/>
      <c r="E269" s="114"/>
      <c r="F269" s="114"/>
      <c r="G269" s="114"/>
      <c r="H269" s="114"/>
      <c r="I269" s="114"/>
      <c r="J269" s="114"/>
      <c r="K269" s="114"/>
      <c r="L269" s="114"/>
      <c r="M269" s="114"/>
      <c r="N269" s="114"/>
      <c r="O269" s="114"/>
      <c r="P269" s="114"/>
      <c r="Q269" s="114"/>
      <c r="R269" s="114"/>
      <c r="S269" s="114"/>
    </row>
    <row r="270" spans="1:19" ht="21" x14ac:dyDescent="0.4">
      <c r="A270" s="2" t="s">
        <v>8</v>
      </c>
      <c r="C270" s="10"/>
      <c r="D270" s="4"/>
      <c r="E270" s="4"/>
      <c r="F270" s="4"/>
      <c r="G270" s="4"/>
      <c r="H270" s="4"/>
      <c r="I270" s="4"/>
      <c r="J270" s="4"/>
      <c r="K270" s="4"/>
      <c r="L270" s="4"/>
      <c r="M270" s="4"/>
      <c r="N270" s="4"/>
      <c r="O270" s="4"/>
      <c r="P270" s="4"/>
      <c r="Q270" s="4"/>
      <c r="R270" s="4"/>
      <c r="S270" s="4"/>
    </row>
    <row r="271" spans="1:19" ht="27.6" x14ac:dyDescent="0.3">
      <c r="D271" s="81" t="s">
        <v>200</v>
      </c>
      <c r="E271" s="81" t="s">
        <v>52</v>
      </c>
    </row>
    <row r="272" spans="1:19" x14ac:dyDescent="0.3">
      <c r="D272" s="79">
        <v>28</v>
      </c>
      <c r="E272" s="79">
        <f t="shared" ref="E272:E286" si="4">COUNTIF($B$263:$K$267, D272)</f>
        <v>4</v>
      </c>
    </row>
    <row r="273" spans="4:5" x14ac:dyDescent="0.3">
      <c r="D273" s="79">
        <v>31</v>
      </c>
      <c r="E273" s="79">
        <f t="shared" si="4"/>
        <v>3</v>
      </c>
    </row>
    <row r="274" spans="4:5" x14ac:dyDescent="0.3">
      <c r="D274" s="22">
        <v>32</v>
      </c>
      <c r="E274" s="79">
        <f t="shared" si="4"/>
        <v>2</v>
      </c>
    </row>
    <row r="275" spans="4:5" x14ac:dyDescent="0.3">
      <c r="D275" s="79">
        <v>34</v>
      </c>
      <c r="E275" s="79">
        <f t="shared" si="4"/>
        <v>2</v>
      </c>
    </row>
    <row r="276" spans="4:5" x14ac:dyDescent="0.3">
      <c r="D276" s="79">
        <v>35</v>
      </c>
      <c r="E276" s="79">
        <f t="shared" si="4"/>
        <v>3</v>
      </c>
    </row>
    <row r="277" spans="4:5" x14ac:dyDescent="0.3">
      <c r="D277" s="22">
        <v>36</v>
      </c>
      <c r="E277" s="79">
        <f t="shared" si="4"/>
        <v>3</v>
      </c>
    </row>
    <row r="278" spans="4:5" x14ac:dyDescent="0.3">
      <c r="D278" s="79">
        <v>37</v>
      </c>
      <c r="E278" s="79">
        <f t="shared" si="4"/>
        <v>3</v>
      </c>
    </row>
    <row r="279" spans="4:5" x14ac:dyDescent="0.3">
      <c r="D279" s="79">
        <v>37</v>
      </c>
      <c r="E279" s="79">
        <f t="shared" si="4"/>
        <v>3</v>
      </c>
    </row>
    <row r="280" spans="4:5" x14ac:dyDescent="0.3">
      <c r="D280" s="22">
        <v>39</v>
      </c>
      <c r="E280" s="79">
        <f t="shared" si="4"/>
        <v>4</v>
      </c>
    </row>
    <row r="281" spans="4:5" x14ac:dyDescent="0.3">
      <c r="D281" s="79">
        <v>40</v>
      </c>
      <c r="E281" s="79">
        <f t="shared" si="4"/>
        <v>2</v>
      </c>
    </row>
    <row r="282" spans="4:5" x14ac:dyDescent="0.3">
      <c r="D282" s="22">
        <v>42</v>
      </c>
      <c r="E282" s="79">
        <f t="shared" si="4"/>
        <v>3</v>
      </c>
    </row>
    <row r="283" spans="4:5" x14ac:dyDescent="0.3">
      <c r="D283" s="22">
        <v>43</v>
      </c>
      <c r="E283" s="79">
        <f t="shared" si="4"/>
        <v>3</v>
      </c>
    </row>
    <row r="284" spans="4:5" x14ac:dyDescent="0.3">
      <c r="D284" s="22">
        <v>45</v>
      </c>
      <c r="E284" s="79">
        <f t="shared" si="4"/>
        <v>2</v>
      </c>
    </row>
    <row r="285" spans="4:5" x14ac:dyDescent="0.3">
      <c r="D285" s="22">
        <v>46</v>
      </c>
      <c r="E285" s="79">
        <f t="shared" si="4"/>
        <v>1</v>
      </c>
    </row>
    <row r="286" spans="4:5" x14ac:dyDescent="0.3">
      <c r="D286" s="22">
        <v>47</v>
      </c>
      <c r="E286" s="79">
        <f t="shared" si="4"/>
        <v>1</v>
      </c>
    </row>
    <row r="293" spans="1:19" ht="21" x14ac:dyDescent="0.4">
      <c r="A293" s="13" t="s">
        <v>13</v>
      </c>
      <c r="B293" s="118" t="s">
        <v>201</v>
      </c>
      <c r="C293" s="114"/>
      <c r="D293" s="114"/>
      <c r="E293" s="114"/>
      <c r="F293" s="114"/>
      <c r="G293" s="114"/>
      <c r="H293" s="114"/>
      <c r="I293" s="114"/>
      <c r="J293" s="114"/>
      <c r="K293" s="114"/>
      <c r="L293" s="114"/>
      <c r="M293" s="114"/>
      <c r="N293" s="114"/>
      <c r="O293" s="114"/>
      <c r="P293" s="114"/>
      <c r="Q293" s="114"/>
      <c r="R293" s="114"/>
      <c r="S293" s="114"/>
    </row>
    <row r="294" spans="1:19" ht="21" x14ac:dyDescent="0.4">
      <c r="A294" s="2" t="s">
        <v>8</v>
      </c>
      <c r="B294" s="112" t="s">
        <v>202</v>
      </c>
      <c r="C294" s="112"/>
      <c r="D294" s="112"/>
      <c r="E294" s="112"/>
      <c r="F294" s="112"/>
      <c r="G294" s="112"/>
      <c r="H294" s="112"/>
      <c r="I294" s="112"/>
      <c r="J294" s="112"/>
      <c r="K294" s="112"/>
      <c r="L294" s="112"/>
      <c r="M294" s="112"/>
      <c r="N294" s="112"/>
      <c r="O294" s="4"/>
      <c r="P294" s="4"/>
      <c r="Q294" s="4"/>
      <c r="R294" s="4"/>
      <c r="S294" s="4"/>
    </row>
    <row r="295" spans="1:19" x14ac:dyDescent="0.3">
      <c r="B295" s="154" t="s">
        <v>203</v>
      </c>
      <c r="C295" s="154"/>
      <c r="D295" s="154">
        <f>SUM(B263:K267)/ COUNT(B263:K267)</f>
        <v>36.14</v>
      </c>
      <c r="E295" s="154"/>
      <c r="F295" s="154"/>
      <c r="G295" s="154"/>
    </row>
    <row r="296" spans="1:19" x14ac:dyDescent="0.3">
      <c r="B296" s="112" t="s">
        <v>204</v>
      </c>
      <c r="C296" s="112"/>
      <c r="D296" s="112"/>
      <c r="E296" s="112"/>
      <c r="F296" s="112"/>
      <c r="G296" s="112"/>
      <c r="H296" s="112"/>
      <c r="I296" s="112"/>
      <c r="J296" s="112"/>
      <c r="K296" s="112"/>
      <c r="L296" s="112"/>
      <c r="M296" s="112"/>
      <c r="N296" s="112"/>
    </row>
    <row r="298" spans="1:19" ht="21" x14ac:dyDescent="0.4">
      <c r="A298" s="13" t="s">
        <v>19</v>
      </c>
      <c r="B298" s="118" t="s">
        <v>205</v>
      </c>
      <c r="C298" s="114"/>
      <c r="D298" s="114"/>
      <c r="E298" s="114"/>
      <c r="F298" s="114"/>
      <c r="G298" s="114"/>
      <c r="H298" s="114"/>
      <c r="I298" s="114"/>
      <c r="J298" s="114"/>
      <c r="K298" s="114"/>
      <c r="L298" s="114"/>
      <c r="M298" s="114"/>
      <c r="N298" s="114"/>
      <c r="O298" s="114"/>
      <c r="P298" s="114"/>
      <c r="Q298" s="114"/>
      <c r="R298" s="114"/>
      <c r="S298" s="114"/>
    </row>
    <row r="299" spans="1:19" ht="18" x14ac:dyDescent="0.35">
      <c r="A299" s="2" t="s">
        <v>8</v>
      </c>
    </row>
    <row r="300" spans="1:19" ht="27.6" x14ac:dyDescent="0.3">
      <c r="C300" s="80" t="s">
        <v>200</v>
      </c>
      <c r="D300" s="80" t="s">
        <v>52</v>
      </c>
    </row>
    <row r="301" spans="1:19" x14ac:dyDescent="0.3">
      <c r="C301" s="79">
        <v>28</v>
      </c>
      <c r="D301" s="78">
        <f t="shared" ref="D301:D315" si="5">COUNTIF($B$263:$K$267, C301)</f>
        <v>4</v>
      </c>
    </row>
    <row r="302" spans="1:19" x14ac:dyDescent="0.3">
      <c r="C302" s="79">
        <v>31</v>
      </c>
      <c r="D302" s="78">
        <f t="shared" si="5"/>
        <v>3</v>
      </c>
    </row>
    <row r="303" spans="1:19" x14ac:dyDescent="0.3">
      <c r="C303" s="22">
        <v>32</v>
      </c>
      <c r="D303" s="78">
        <f t="shared" si="5"/>
        <v>2</v>
      </c>
    </row>
    <row r="304" spans="1:19" x14ac:dyDescent="0.3">
      <c r="C304" s="79">
        <v>34</v>
      </c>
      <c r="D304" s="78">
        <f t="shared" si="5"/>
        <v>2</v>
      </c>
    </row>
    <row r="305" spans="3:4" x14ac:dyDescent="0.3">
      <c r="C305" s="79">
        <v>35</v>
      </c>
      <c r="D305" s="78">
        <f t="shared" si="5"/>
        <v>3</v>
      </c>
    </row>
    <row r="306" spans="3:4" x14ac:dyDescent="0.3">
      <c r="C306" s="22">
        <v>36</v>
      </c>
      <c r="D306" s="78">
        <f t="shared" si="5"/>
        <v>3</v>
      </c>
    </row>
    <row r="307" spans="3:4" x14ac:dyDescent="0.3">
      <c r="C307" s="79">
        <v>37</v>
      </c>
      <c r="D307" s="78">
        <f t="shared" si="5"/>
        <v>3</v>
      </c>
    </row>
    <row r="308" spans="3:4" x14ac:dyDescent="0.3">
      <c r="C308" s="79">
        <v>37</v>
      </c>
      <c r="D308" s="78">
        <f t="shared" si="5"/>
        <v>3</v>
      </c>
    </row>
    <row r="309" spans="3:4" x14ac:dyDescent="0.3">
      <c r="C309" s="22">
        <v>39</v>
      </c>
      <c r="D309" s="78">
        <f t="shared" si="5"/>
        <v>4</v>
      </c>
    </row>
    <row r="310" spans="3:4" x14ac:dyDescent="0.3">
      <c r="C310" s="79">
        <v>40</v>
      </c>
      <c r="D310" s="78">
        <f t="shared" si="5"/>
        <v>2</v>
      </c>
    </row>
    <row r="311" spans="3:4" x14ac:dyDescent="0.3">
      <c r="C311" s="22">
        <v>42</v>
      </c>
      <c r="D311" s="78">
        <f t="shared" si="5"/>
        <v>3</v>
      </c>
    </row>
    <row r="312" spans="3:4" x14ac:dyDescent="0.3">
      <c r="C312" s="22">
        <v>43</v>
      </c>
      <c r="D312" s="78">
        <f t="shared" si="5"/>
        <v>3</v>
      </c>
    </row>
    <row r="313" spans="3:4" x14ac:dyDescent="0.3">
      <c r="C313" s="22">
        <v>45</v>
      </c>
      <c r="D313" s="78">
        <f t="shared" si="5"/>
        <v>2</v>
      </c>
    </row>
    <row r="314" spans="3:4" x14ac:dyDescent="0.3">
      <c r="C314" s="22">
        <v>46</v>
      </c>
      <c r="D314" s="78">
        <f t="shared" si="5"/>
        <v>1</v>
      </c>
    </row>
    <row r="315" spans="3:4" x14ac:dyDescent="0.3">
      <c r="C315" s="22">
        <v>47</v>
      </c>
      <c r="D315" s="78">
        <f t="shared" si="5"/>
        <v>1</v>
      </c>
    </row>
    <row r="337" spans="1:19" s="90" customFormat="1" x14ac:dyDescent="0.3"/>
    <row r="339" spans="1:19" ht="15.6" x14ac:dyDescent="0.3">
      <c r="A339" s="131" t="s">
        <v>207</v>
      </c>
      <c r="B339" s="131"/>
      <c r="C339" s="131"/>
      <c r="D339" s="131"/>
      <c r="E339" s="131"/>
      <c r="F339" s="131"/>
      <c r="G339" s="131"/>
      <c r="H339" s="131"/>
      <c r="I339" s="131"/>
      <c r="J339" s="131"/>
      <c r="K339" s="131"/>
      <c r="L339" s="131"/>
      <c r="M339" s="131"/>
      <c r="N339" s="131"/>
      <c r="O339" s="131"/>
      <c r="P339" s="131"/>
      <c r="Q339" s="131"/>
      <c r="R339" s="131"/>
      <c r="S339" s="131"/>
    </row>
    <row r="340" spans="1:19" x14ac:dyDescent="0.3">
      <c r="A340" s="132" t="s">
        <v>206</v>
      </c>
      <c r="B340" s="132"/>
      <c r="C340" s="132"/>
      <c r="D340" s="132"/>
      <c r="E340" s="132"/>
      <c r="F340" s="132"/>
      <c r="G340" s="132"/>
      <c r="H340" s="132"/>
      <c r="I340" s="132"/>
      <c r="J340" s="132"/>
      <c r="K340" s="132"/>
      <c r="L340" s="132"/>
      <c r="M340" s="132"/>
      <c r="N340" s="132"/>
      <c r="O340" s="132"/>
      <c r="P340" s="132"/>
      <c r="Q340" s="132"/>
      <c r="R340" s="132"/>
      <c r="S340" s="132"/>
    </row>
    <row r="342" spans="1:19" x14ac:dyDescent="0.3">
      <c r="B342">
        <v>125</v>
      </c>
      <c r="C342">
        <v>148</v>
      </c>
      <c r="D342">
        <v>137</v>
      </c>
      <c r="E342">
        <v>120</v>
      </c>
      <c r="F342">
        <v>135</v>
      </c>
      <c r="G342">
        <v>132</v>
      </c>
      <c r="H342">
        <v>145</v>
      </c>
      <c r="I342">
        <v>122</v>
      </c>
      <c r="J342">
        <v>130</v>
      </c>
      <c r="K342">
        <v>141</v>
      </c>
    </row>
    <row r="343" spans="1:19" x14ac:dyDescent="0.3">
      <c r="B343">
        <v>118</v>
      </c>
      <c r="C343">
        <v>125</v>
      </c>
      <c r="D343">
        <v>132</v>
      </c>
      <c r="E343">
        <v>136</v>
      </c>
      <c r="F343">
        <v>128</v>
      </c>
      <c r="G343">
        <v>123</v>
      </c>
      <c r="H343">
        <v>132</v>
      </c>
      <c r="I343">
        <v>138</v>
      </c>
      <c r="J343">
        <v>126</v>
      </c>
      <c r="K343">
        <v>129</v>
      </c>
    </row>
    <row r="344" spans="1:19" x14ac:dyDescent="0.3">
      <c r="B344">
        <v>136</v>
      </c>
      <c r="C344">
        <v>127</v>
      </c>
      <c r="D344">
        <v>130</v>
      </c>
      <c r="E344">
        <v>122</v>
      </c>
      <c r="F344">
        <v>125</v>
      </c>
      <c r="G344">
        <v>133</v>
      </c>
      <c r="H344">
        <v>140</v>
      </c>
      <c r="I344">
        <v>126</v>
      </c>
      <c r="J344">
        <v>133</v>
      </c>
      <c r="K344">
        <v>135</v>
      </c>
    </row>
    <row r="345" spans="1:19" x14ac:dyDescent="0.3">
      <c r="B345">
        <v>130</v>
      </c>
      <c r="C345">
        <v>134</v>
      </c>
      <c r="D345">
        <v>141</v>
      </c>
      <c r="E345">
        <v>119</v>
      </c>
      <c r="F345">
        <v>125</v>
      </c>
      <c r="G345">
        <v>131</v>
      </c>
      <c r="H345">
        <v>136</v>
      </c>
      <c r="I345">
        <v>128</v>
      </c>
      <c r="J345">
        <v>124</v>
      </c>
      <c r="K345">
        <v>132</v>
      </c>
    </row>
    <row r="346" spans="1:19" x14ac:dyDescent="0.3">
      <c r="B346">
        <v>136</v>
      </c>
      <c r="C346">
        <v>127</v>
      </c>
      <c r="D346">
        <v>130</v>
      </c>
      <c r="E346">
        <v>122</v>
      </c>
      <c r="F346">
        <v>125</v>
      </c>
      <c r="G346">
        <v>133</v>
      </c>
      <c r="H346">
        <v>140</v>
      </c>
      <c r="I346">
        <v>126</v>
      </c>
      <c r="J346">
        <v>133</v>
      </c>
      <c r="K346">
        <v>135</v>
      </c>
    </row>
    <row r="347" spans="1:19" x14ac:dyDescent="0.3">
      <c r="B347">
        <v>130</v>
      </c>
      <c r="C347">
        <v>134</v>
      </c>
      <c r="D347">
        <v>141</v>
      </c>
      <c r="E347">
        <v>119</v>
      </c>
      <c r="F347">
        <v>125</v>
      </c>
      <c r="G347">
        <v>131</v>
      </c>
      <c r="H347">
        <v>136</v>
      </c>
      <c r="I347">
        <v>128</v>
      </c>
      <c r="J347">
        <v>124</v>
      </c>
      <c r="K347">
        <v>132</v>
      </c>
    </row>
    <row r="348" spans="1:19" x14ac:dyDescent="0.3">
      <c r="B348">
        <v>136</v>
      </c>
      <c r="C348">
        <v>127</v>
      </c>
      <c r="D348">
        <v>130</v>
      </c>
      <c r="E348">
        <v>122</v>
      </c>
      <c r="F348">
        <v>125</v>
      </c>
      <c r="G348">
        <v>133</v>
      </c>
      <c r="H348">
        <v>140</v>
      </c>
      <c r="I348">
        <v>126</v>
      </c>
      <c r="J348">
        <v>133</v>
      </c>
      <c r="K348">
        <v>135</v>
      </c>
    </row>
    <row r="349" spans="1:19" x14ac:dyDescent="0.3">
      <c r="B349">
        <v>130</v>
      </c>
      <c r="C349">
        <v>134</v>
      </c>
      <c r="D349">
        <v>141</v>
      </c>
      <c r="E349">
        <v>119</v>
      </c>
      <c r="F349">
        <v>125</v>
      </c>
      <c r="G349">
        <v>131</v>
      </c>
      <c r="H349">
        <v>136</v>
      </c>
      <c r="I349">
        <v>128</v>
      </c>
      <c r="J349">
        <v>124</v>
      </c>
      <c r="K349">
        <v>132</v>
      </c>
    </row>
    <row r="350" spans="1:19" x14ac:dyDescent="0.3">
      <c r="B350">
        <v>136</v>
      </c>
      <c r="C350">
        <v>127</v>
      </c>
      <c r="D350">
        <v>130</v>
      </c>
      <c r="E350">
        <v>122</v>
      </c>
      <c r="F350">
        <v>125</v>
      </c>
      <c r="G350">
        <v>133</v>
      </c>
      <c r="H350">
        <v>140</v>
      </c>
      <c r="I350">
        <v>126</v>
      </c>
      <c r="J350">
        <v>133</v>
      </c>
      <c r="K350">
        <v>135</v>
      </c>
    </row>
    <row r="351" spans="1:19" x14ac:dyDescent="0.3">
      <c r="B351">
        <v>130</v>
      </c>
      <c r="C351">
        <v>134</v>
      </c>
      <c r="D351">
        <v>141</v>
      </c>
      <c r="E351">
        <v>119</v>
      </c>
      <c r="F351">
        <v>125</v>
      </c>
      <c r="G351">
        <v>131</v>
      </c>
      <c r="H351">
        <v>136</v>
      </c>
      <c r="I351">
        <v>128</v>
      </c>
      <c r="J351">
        <v>124</v>
      </c>
      <c r="K351">
        <v>132</v>
      </c>
    </row>
    <row r="353" spans="1:19" ht="21" x14ac:dyDescent="0.4">
      <c r="A353" s="13" t="s">
        <v>25</v>
      </c>
      <c r="B353" s="118" t="s">
        <v>208</v>
      </c>
      <c r="C353" s="114"/>
      <c r="D353" s="114"/>
      <c r="E353" s="114"/>
      <c r="F353" s="114"/>
      <c r="G353" s="114"/>
      <c r="H353" s="114"/>
      <c r="I353" s="114"/>
      <c r="J353" s="114"/>
      <c r="K353" s="114"/>
      <c r="L353" s="114"/>
      <c r="M353" s="114"/>
      <c r="N353" s="114"/>
      <c r="O353" s="114"/>
      <c r="P353" s="114"/>
      <c r="Q353" s="114"/>
      <c r="R353" s="114"/>
      <c r="S353" s="114"/>
    </row>
    <row r="354" spans="1:19" ht="21.6" thickBot="1" x14ac:dyDescent="0.45">
      <c r="A354" s="2" t="s">
        <v>8</v>
      </c>
      <c r="C354" s="10"/>
      <c r="D354" s="4"/>
      <c r="E354" s="4"/>
      <c r="F354" s="4"/>
      <c r="K354" s="4"/>
      <c r="L354" s="4"/>
      <c r="M354" s="4"/>
      <c r="N354" s="4"/>
      <c r="O354" s="4"/>
      <c r="P354" s="4"/>
      <c r="Q354" s="4"/>
      <c r="R354" s="4"/>
      <c r="S354" s="4"/>
    </row>
    <row r="355" spans="1:19" x14ac:dyDescent="0.3">
      <c r="B355" s="42" t="s">
        <v>51</v>
      </c>
      <c r="C355" s="43" t="s">
        <v>52</v>
      </c>
      <c r="E355" s="16" t="s">
        <v>366</v>
      </c>
      <c r="G355" s="58" t="s">
        <v>363</v>
      </c>
      <c r="H355" s="58" t="s">
        <v>52</v>
      </c>
      <c r="I355" s="58" t="s">
        <v>363</v>
      </c>
      <c r="J355" s="58" t="s">
        <v>52</v>
      </c>
    </row>
    <row r="356" spans="1:19" x14ac:dyDescent="0.3">
      <c r="B356" s="92">
        <v>118</v>
      </c>
      <c r="C356" s="19">
        <f>COUNTIF(  $B$342:$K$351,B356)</f>
        <v>1</v>
      </c>
      <c r="E356" s="92">
        <v>118</v>
      </c>
      <c r="G356">
        <v>118</v>
      </c>
      <c r="H356">
        <v>1</v>
      </c>
      <c r="I356">
        <v>125</v>
      </c>
      <c r="J356">
        <v>10</v>
      </c>
    </row>
    <row r="357" spans="1:19" x14ac:dyDescent="0.3">
      <c r="B357" s="93">
        <v>119</v>
      </c>
      <c r="C357" s="19">
        <f>COUNTIF(  $B$342:$K$351,B357)</f>
        <v>4</v>
      </c>
      <c r="E357" s="93">
        <v>119</v>
      </c>
      <c r="G357">
        <v>119</v>
      </c>
      <c r="H357">
        <v>4</v>
      </c>
      <c r="I357">
        <v>130</v>
      </c>
      <c r="J357">
        <v>9</v>
      </c>
    </row>
    <row r="358" spans="1:19" x14ac:dyDescent="0.3">
      <c r="B358" s="92">
        <v>120</v>
      </c>
      <c r="C358" s="19">
        <f t="shared" ref="C358:C379" si="6">COUNTIF(  $B$342:$K$351,B358)</f>
        <v>1</v>
      </c>
      <c r="E358" s="92">
        <v>120</v>
      </c>
      <c r="G358">
        <v>120</v>
      </c>
      <c r="H358">
        <v>1</v>
      </c>
      <c r="I358">
        <v>136</v>
      </c>
      <c r="J358">
        <v>9</v>
      </c>
    </row>
    <row r="359" spans="1:19" x14ac:dyDescent="0.3">
      <c r="B359" s="93">
        <v>122</v>
      </c>
      <c r="C359" s="19">
        <f t="shared" si="6"/>
        <v>5</v>
      </c>
      <c r="E359" s="93">
        <v>122</v>
      </c>
      <c r="G359">
        <v>122</v>
      </c>
      <c r="H359">
        <v>5</v>
      </c>
      <c r="I359">
        <v>133</v>
      </c>
      <c r="J359">
        <v>8</v>
      </c>
    </row>
    <row r="360" spans="1:19" x14ac:dyDescent="0.3">
      <c r="B360" s="92">
        <v>123</v>
      </c>
      <c r="C360" s="19">
        <f t="shared" si="6"/>
        <v>1</v>
      </c>
      <c r="E360" s="92">
        <v>123</v>
      </c>
      <c r="G360">
        <v>123</v>
      </c>
      <c r="H360">
        <v>1</v>
      </c>
      <c r="I360">
        <v>132</v>
      </c>
      <c r="J360">
        <v>7</v>
      </c>
    </row>
    <row r="361" spans="1:19" x14ac:dyDescent="0.3">
      <c r="B361" s="93">
        <v>124</v>
      </c>
      <c r="C361" s="19">
        <f t="shared" si="6"/>
        <v>4</v>
      </c>
      <c r="E361" s="93">
        <v>124</v>
      </c>
      <c r="G361">
        <v>124</v>
      </c>
      <c r="H361">
        <v>4</v>
      </c>
      <c r="I361">
        <v>122</v>
      </c>
      <c r="J361">
        <v>5</v>
      </c>
    </row>
    <row r="362" spans="1:19" x14ac:dyDescent="0.3">
      <c r="B362" s="92">
        <v>125</v>
      </c>
      <c r="C362" s="19">
        <f t="shared" si="6"/>
        <v>10</v>
      </c>
      <c r="E362" s="92">
        <v>125</v>
      </c>
      <c r="G362">
        <v>125</v>
      </c>
      <c r="H362">
        <v>10</v>
      </c>
      <c r="I362">
        <v>126</v>
      </c>
      <c r="J362">
        <v>5</v>
      </c>
    </row>
    <row r="363" spans="1:19" x14ac:dyDescent="0.3">
      <c r="B363" s="93">
        <v>126</v>
      </c>
      <c r="C363" s="19">
        <f t="shared" si="6"/>
        <v>5</v>
      </c>
      <c r="E363" s="93">
        <v>126</v>
      </c>
      <c r="G363">
        <v>126</v>
      </c>
      <c r="H363">
        <v>5</v>
      </c>
      <c r="I363">
        <v>128</v>
      </c>
      <c r="J363">
        <v>5</v>
      </c>
    </row>
    <row r="364" spans="1:19" x14ac:dyDescent="0.3">
      <c r="B364" s="92">
        <v>127</v>
      </c>
      <c r="C364" s="19">
        <f t="shared" si="6"/>
        <v>4</v>
      </c>
      <c r="E364" s="92">
        <v>127</v>
      </c>
      <c r="G364">
        <v>127</v>
      </c>
      <c r="H364">
        <v>4</v>
      </c>
      <c r="I364">
        <v>135</v>
      </c>
      <c r="J364">
        <v>5</v>
      </c>
    </row>
    <row r="365" spans="1:19" x14ac:dyDescent="0.3">
      <c r="B365" s="93">
        <v>128</v>
      </c>
      <c r="C365" s="19">
        <f t="shared" si="6"/>
        <v>5</v>
      </c>
      <c r="E365" s="93">
        <v>128</v>
      </c>
      <c r="G365">
        <v>128</v>
      </c>
      <c r="H365">
        <v>5</v>
      </c>
      <c r="I365">
        <v>141</v>
      </c>
      <c r="J365">
        <v>5</v>
      </c>
    </row>
    <row r="366" spans="1:19" x14ac:dyDescent="0.3">
      <c r="B366" s="92">
        <v>129</v>
      </c>
      <c r="C366" s="19">
        <f t="shared" si="6"/>
        <v>1</v>
      </c>
      <c r="E366" s="92">
        <v>129</v>
      </c>
      <c r="G366">
        <v>129</v>
      </c>
      <c r="H366">
        <v>1</v>
      </c>
      <c r="I366">
        <v>119</v>
      </c>
      <c r="J366">
        <v>4</v>
      </c>
    </row>
    <row r="367" spans="1:19" x14ac:dyDescent="0.3">
      <c r="B367" s="93">
        <v>130</v>
      </c>
      <c r="C367" s="19">
        <f t="shared" si="6"/>
        <v>9</v>
      </c>
      <c r="E367" s="93">
        <v>130</v>
      </c>
      <c r="G367">
        <v>130</v>
      </c>
      <c r="H367">
        <v>9</v>
      </c>
      <c r="I367">
        <v>124</v>
      </c>
      <c r="J367">
        <v>4</v>
      </c>
    </row>
    <row r="368" spans="1:19" x14ac:dyDescent="0.3">
      <c r="B368" s="92">
        <v>131</v>
      </c>
      <c r="C368" s="19">
        <f t="shared" si="6"/>
        <v>4</v>
      </c>
      <c r="E368" s="92">
        <v>131</v>
      </c>
      <c r="G368">
        <v>131</v>
      </c>
      <c r="H368">
        <v>4</v>
      </c>
      <c r="I368">
        <v>127</v>
      </c>
      <c r="J368">
        <v>4</v>
      </c>
    </row>
    <row r="369" spans="1:19" x14ac:dyDescent="0.3">
      <c r="B369" s="93">
        <v>132</v>
      </c>
      <c r="C369" s="19">
        <f t="shared" si="6"/>
        <v>7</v>
      </c>
      <c r="E369" s="93">
        <v>132</v>
      </c>
      <c r="G369">
        <v>132</v>
      </c>
      <c r="H369">
        <v>7</v>
      </c>
      <c r="I369">
        <v>131</v>
      </c>
      <c r="J369">
        <v>4</v>
      </c>
    </row>
    <row r="370" spans="1:19" x14ac:dyDescent="0.3">
      <c r="B370" s="92">
        <v>133</v>
      </c>
      <c r="C370" s="19">
        <f t="shared" si="6"/>
        <v>8</v>
      </c>
      <c r="E370" s="92">
        <v>133</v>
      </c>
      <c r="G370">
        <v>133</v>
      </c>
      <c r="H370">
        <v>8</v>
      </c>
      <c r="I370">
        <v>134</v>
      </c>
      <c r="J370">
        <v>4</v>
      </c>
    </row>
    <row r="371" spans="1:19" x14ac:dyDescent="0.3">
      <c r="B371" s="93">
        <v>134</v>
      </c>
      <c r="C371" s="19">
        <f t="shared" si="6"/>
        <v>4</v>
      </c>
      <c r="E371" s="93">
        <v>134</v>
      </c>
      <c r="G371">
        <v>134</v>
      </c>
      <c r="H371">
        <v>4</v>
      </c>
      <c r="I371">
        <v>140</v>
      </c>
      <c r="J371">
        <v>4</v>
      </c>
    </row>
    <row r="372" spans="1:19" x14ac:dyDescent="0.3">
      <c r="B372" s="92">
        <v>135</v>
      </c>
      <c r="C372" s="19">
        <f t="shared" si="6"/>
        <v>5</v>
      </c>
      <c r="E372" s="92">
        <v>135</v>
      </c>
      <c r="G372">
        <v>135</v>
      </c>
      <c r="H372">
        <v>5</v>
      </c>
      <c r="I372">
        <v>118</v>
      </c>
      <c r="J372">
        <v>1</v>
      </c>
    </row>
    <row r="373" spans="1:19" x14ac:dyDescent="0.3">
      <c r="B373" s="93">
        <v>136</v>
      </c>
      <c r="C373" s="19">
        <f t="shared" si="6"/>
        <v>9</v>
      </c>
      <c r="E373" s="93">
        <v>136</v>
      </c>
      <c r="G373">
        <v>136</v>
      </c>
      <c r="H373">
        <v>9</v>
      </c>
      <c r="I373">
        <v>120</v>
      </c>
      <c r="J373">
        <v>1</v>
      </c>
    </row>
    <row r="374" spans="1:19" x14ac:dyDescent="0.3">
      <c r="B374" s="92">
        <v>137</v>
      </c>
      <c r="C374" s="19">
        <f t="shared" si="6"/>
        <v>1</v>
      </c>
      <c r="E374" s="92">
        <v>137</v>
      </c>
      <c r="G374">
        <v>137</v>
      </c>
      <c r="H374">
        <v>1</v>
      </c>
      <c r="I374">
        <v>123</v>
      </c>
      <c r="J374">
        <v>1</v>
      </c>
    </row>
    <row r="375" spans="1:19" x14ac:dyDescent="0.3">
      <c r="B375" s="93">
        <v>138</v>
      </c>
      <c r="C375" s="19">
        <f t="shared" si="6"/>
        <v>1</v>
      </c>
      <c r="E375" s="93">
        <v>138</v>
      </c>
      <c r="G375">
        <v>138</v>
      </c>
      <c r="H375">
        <v>1</v>
      </c>
      <c r="I375">
        <v>129</v>
      </c>
      <c r="J375">
        <v>1</v>
      </c>
    </row>
    <row r="376" spans="1:19" x14ac:dyDescent="0.3">
      <c r="B376" s="92">
        <v>140</v>
      </c>
      <c r="C376" s="19">
        <f t="shared" si="6"/>
        <v>4</v>
      </c>
      <c r="E376" s="92">
        <v>140</v>
      </c>
      <c r="G376">
        <v>140</v>
      </c>
      <c r="H376">
        <v>4</v>
      </c>
      <c r="I376">
        <v>137</v>
      </c>
      <c r="J376">
        <v>1</v>
      </c>
    </row>
    <row r="377" spans="1:19" x14ac:dyDescent="0.3">
      <c r="B377" s="93">
        <v>141</v>
      </c>
      <c r="C377" s="19">
        <f t="shared" si="6"/>
        <v>5</v>
      </c>
      <c r="E377" s="93">
        <v>141</v>
      </c>
      <c r="G377">
        <v>141</v>
      </c>
      <c r="H377">
        <v>5</v>
      </c>
      <c r="I377">
        <v>138</v>
      </c>
      <c r="J377">
        <v>1</v>
      </c>
    </row>
    <row r="378" spans="1:19" x14ac:dyDescent="0.3">
      <c r="B378" s="92">
        <v>145</v>
      </c>
      <c r="C378" s="19">
        <f t="shared" si="6"/>
        <v>1</v>
      </c>
      <c r="E378" s="92">
        <v>145</v>
      </c>
      <c r="G378">
        <v>145</v>
      </c>
      <c r="H378">
        <v>1</v>
      </c>
      <c r="I378">
        <v>145</v>
      </c>
      <c r="J378">
        <v>1</v>
      </c>
    </row>
    <row r="379" spans="1:19" x14ac:dyDescent="0.3">
      <c r="B379" s="93">
        <v>148</v>
      </c>
      <c r="C379" s="19">
        <f t="shared" si="6"/>
        <v>1</v>
      </c>
      <c r="E379" s="93">
        <v>148</v>
      </c>
      <c r="G379">
        <v>148</v>
      </c>
      <c r="H379">
        <v>1</v>
      </c>
      <c r="I379">
        <v>148</v>
      </c>
      <c r="J379">
        <v>1</v>
      </c>
    </row>
    <row r="380" spans="1:19" ht="15" thickBot="1" x14ac:dyDescent="0.35">
      <c r="G380" s="57" t="s">
        <v>364</v>
      </c>
      <c r="H380" s="57">
        <v>0</v>
      </c>
      <c r="I380" s="57" t="s">
        <v>364</v>
      </c>
      <c r="J380" s="57">
        <v>0</v>
      </c>
    </row>
    <row r="381" spans="1:19" ht="21" x14ac:dyDescent="0.4">
      <c r="A381" s="13" t="s">
        <v>13</v>
      </c>
      <c r="B381" s="118" t="s">
        <v>403</v>
      </c>
      <c r="C381" s="114"/>
      <c r="D381" s="114"/>
      <c r="E381" s="114"/>
      <c r="F381" s="114"/>
      <c r="G381" s="114" t="s">
        <v>364</v>
      </c>
      <c r="H381" s="114" t="e">
        <v>#N/A</v>
      </c>
      <c r="I381" s="114"/>
      <c r="J381" s="114">
        <v>0</v>
      </c>
      <c r="K381" s="114"/>
      <c r="L381" s="114"/>
      <c r="M381" s="114"/>
      <c r="N381" s="114"/>
      <c r="O381" s="114"/>
      <c r="P381" s="114"/>
      <c r="Q381" s="114"/>
      <c r="R381" s="114"/>
      <c r="S381" s="114"/>
    </row>
    <row r="382" spans="1:19" ht="21" x14ac:dyDescent="0.4">
      <c r="A382" s="2" t="s">
        <v>8</v>
      </c>
      <c r="B382" s="151" t="s">
        <v>209</v>
      </c>
      <c r="C382" s="151"/>
      <c r="D382" s="151"/>
      <c r="E382" s="151"/>
      <c r="F382" s="151"/>
      <c r="G382" s="151"/>
      <c r="H382" s="151"/>
      <c r="I382" s="151"/>
      <c r="J382" s="151"/>
      <c r="K382" s="151"/>
      <c r="L382" s="151"/>
      <c r="M382" s="151"/>
      <c r="N382" s="151"/>
      <c r="O382" s="151"/>
      <c r="P382" s="151"/>
      <c r="Q382" s="151"/>
      <c r="R382" s="4"/>
      <c r="S382" s="4"/>
    </row>
    <row r="383" spans="1:19" ht="18" x14ac:dyDescent="0.35">
      <c r="B383" s="151" t="s">
        <v>210</v>
      </c>
      <c r="C383" s="151"/>
      <c r="D383" s="151"/>
      <c r="E383" s="151"/>
      <c r="F383" s="151"/>
      <c r="G383" s="151"/>
      <c r="H383" s="151"/>
      <c r="I383" s="151"/>
      <c r="J383" s="151"/>
      <c r="K383" s="151"/>
      <c r="L383" s="151"/>
      <c r="M383" s="151"/>
      <c r="N383" s="151"/>
      <c r="O383" s="151"/>
      <c r="P383" s="151"/>
      <c r="Q383" s="151"/>
    </row>
    <row r="384" spans="1:19" ht="18" x14ac:dyDescent="0.35">
      <c r="B384" s="136" t="s">
        <v>211</v>
      </c>
      <c r="C384" s="136"/>
      <c r="D384" s="136"/>
      <c r="E384" s="136" t="s">
        <v>212</v>
      </c>
      <c r="F384" s="136"/>
      <c r="G384" s="136"/>
      <c r="H384" s="136"/>
      <c r="I384" s="136">
        <f>AVERAGE( B367:B368)</f>
        <v>130.5</v>
      </c>
      <c r="J384" s="136"/>
      <c r="K384" s="136"/>
      <c r="L384" s="136"/>
      <c r="M384" s="14"/>
      <c r="N384" s="14"/>
      <c r="O384" s="14"/>
      <c r="P384" s="14"/>
      <c r="Q384" s="14"/>
    </row>
    <row r="385" spans="1:19" x14ac:dyDescent="0.3">
      <c r="B385" s="14"/>
      <c r="C385" s="14"/>
      <c r="D385" s="14"/>
      <c r="E385" s="14"/>
      <c r="F385" s="14"/>
      <c r="G385" s="14"/>
      <c r="H385" s="14"/>
      <c r="I385" s="14"/>
      <c r="J385" s="14"/>
      <c r="K385" s="14"/>
      <c r="L385" s="14"/>
      <c r="M385" s="14"/>
      <c r="N385" s="14"/>
      <c r="O385" s="14"/>
      <c r="P385" s="14"/>
      <c r="Q385" s="14"/>
    </row>
    <row r="386" spans="1:19" ht="21" x14ac:dyDescent="0.4">
      <c r="A386" s="13" t="s">
        <v>19</v>
      </c>
      <c r="B386" s="118" t="s">
        <v>213</v>
      </c>
      <c r="C386" s="114"/>
      <c r="D386" s="114"/>
      <c r="E386" s="114"/>
      <c r="F386" s="114"/>
      <c r="G386" s="114"/>
      <c r="H386" s="114"/>
      <c r="I386" s="114"/>
      <c r="J386" s="114"/>
      <c r="K386" s="114"/>
      <c r="L386" s="114"/>
      <c r="M386" s="114"/>
      <c r="N386" s="114"/>
      <c r="O386" s="114"/>
      <c r="P386" s="114"/>
      <c r="Q386" s="114"/>
      <c r="R386" s="114"/>
      <c r="S386" s="114"/>
    </row>
    <row r="387" spans="1:19" ht="18" x14ac:dyDescent="0.35">
      <c r="A387" s="2" t="s">
        <v>8</v>
      </c>
      <c r="B387" s="14"/>
      <c r="C387" s="14"/>
      <c r="D387" s="14"/>
      <c r="E387" s="14"/>
      <c r="F387" s="14"/>
      <c r="G387" s="14"/>
      <c r="H387" s="14"/>
      <c r="I387" s="14"/>
      <c r="J387" s="14"/>
      <c r="K387" s="14"/>
      <c r="L387" s="14"/>
      <c r="M387" s="14"/>
      <c r="N387" s="14"/>
      <c r="O387" s="14"/>
      <c r="P387" s="14"/>
      <c r="Q387" s="14"/>
    </row>
    <row r="388" spans="1:19" x14ac:dyDescent="0.3">
      <c r="B388" s="44" t="s">
        <v>214</v>
      </c>
      <c r="C388" t="s">
        <v>216</v>
      </c>
      <c r="E388" s="14"/>
      <c r="F388" s="14"/>
      <c r="G388" s="14"/>
      <c r="H388" s="14"/>
      <c r="I388" s="14"/>
      <c r="J388" s="14"/>
      <c r="K388" s="14"/>
      <c r="L388" s="14"/>
      <c r="M388" s="14"/>
      <c r="N388" s="14"/>
      <c r="O388" s="14"/>
      <c r="P388" s="14"/>
      <c r="Q388" s="14"/>
    </row>
    <row r="389" spans="1:19" x14ac:dyDescent="0.3">
      <c r="B389" s="14">
        <v>118</v>
      </c>
      <c r="C389">
        <v>1</v>
      </c>
      <c r="E389" s="14"/>
      <c r="F389" s="14"/>
      <c r="G389" s="14"/>
      <c r="H389" s="14"/>
      <c r="I389" s="14"/>
      <c r="J389" s="14"/>
      <c r="K389" s="14"/>
      <c r="L389" s="14"/>
      <c r="M389" s="14"/>
      <c r="N389" s="14"/>
      <c r="O389" s="14"/>
      <c r="P389" s="14"/>
      <c r="Q389" s="14"/>
    </row>
    <row r="390" spans="1:19" x14ac:dyDescent="0.3">
      <c r="B390" s="14">
        <v>119</v>
      </c>
      <c r="C390">
        <v>4</v>
      </c>
      <c r="E390" s="14"/>
      <c r="F390" s="14"/>
      <c r="G390" s="14"/>
      <c r="H390" s="14"/>
      <c r="I390" s="14"/>
      <c r="J390" s="14"/>
      <c r="K390" s="14"/>
      <c r="L390" s="14"/>
      <c r="M390" s="14"/>
      <c r="N390" s="14"/>
      <c r="O390" s="14"/>
      <c r="P390" s="14"/>
      <c r="Q390" s="14"/>
    </row>
    <row r="391" spans="1:19" x14ac:dyDescent="0.3">
      <c r="B391" s="14">
        <v>120</v>
      </c>
      <c r="C391">
        <v>1</v>
      </c>
    </row>
    <row r="392" spans="1:19" x14ac:dyDescent="0.3">
      <c r="B392" s="14">
        <v>122</v>
      </c>
      <c r="C392">
        <v>5</v>
      </c>
    </row>
    <row r="393" spans="1:19" x14ac:dyDescent="0.3">
      <c r="B393" s="14">
        <v>123</v>
      </c>
      <c r="C393">
        <v>1</v>
      </c>
    </row>
    <row r="394" spans="1:19" x14ac:dyDescent="0.3">
      <c r="B394" s="14">
        <v>124</v>
      </c>
      <c r="C394">
        <v>4</v>
      </c>
    </row>
    <row r="395" spans="1:19" x14ac:dyDescent="0.3">
      <c r="B395" s="14">
        <v>125</v>
      </c>
      <c r="C395">
        <v>10</v>
      </c>
    </row>
    <row r="396" spans="1:19" x14ac:dyDescent="0.3">
      <c r="B396" s="14">
        <v>126</v>
      </c>
      <c r="C396">
        <v>5</v>
      </c>
    </row>
    <row r="397" spans="1:19" x14ac:dyDescent="0.3">
      <c r="B397" s="14">
        <v>127</v>
      </c>
      <c r="C397">
        <v>4</v>
      </c>
    </row>
    <row r="398" spans="1:19" x14ac:dyDescent="0.3">
      <c r="B398" s="14">
        <v>128</v>
      </c>
      <c r="C398">
        <v>5</v>
      </c>
    </row>
    <row r="399" spans="1:19" x14ac:dyDescent="0.3">
      <c r="B399" s="14">
        <v>129</v>
      </c>
      <c r="C399">
        <v>1</v>
      </c>
    </row>
    <row r="400" spans="1:19" x14ac:dyDescent="0.3">
      <c r="B400" s="14">
        <v>130</v>
      </c>
      <c r="C400">
        <v>9</v>
      </c>
    </row>
    <row r="401" spans="2:3" x14ac:dyDescent="0.3">
      <c r="B401" s="14">
        <v>131</v>
      </c>
      <c r="C401">
        <v>4</v>
      </c>
    </row>
    <row r="402" spans="2:3" x14ac:dyDescent="0.3">
      <c r="B402" s="14">
        <v>132</v>
      </c>
      <c r="C402">
        <v>7</v>
      </c>
    </row>
    <row r="403" spans="2:3" x14ac:dyDescent="0.3">
      <c r="B403" s="14">
        <v>133</v>
      </c>
      <c r="C403">
        <v>8</v>
      </c>
    </row>
    <row r="404" spans="2:3" x14ac:dyDescent="0.3">
      <c r="B404" s="14">
        <v>134</v>
      </c>
      <c r="C404">
        <v>4</v>
      </c>
    </row>
    <row r="405" spans="2:3" x14ac:dyDescent="0.3">
      <c r="B405" s="14">
        <v>135</v>
      </c>
      <c r="C405">
        <v>5</v>
      </c>
    </row>
    <row r="406" spans="2:3" x14ac:dyDescent="0.3">
      <c r="B406" s="14">
        <v>136</v>
      </c>
      <c r="C406">
        <v>9</v>
      </c>
    </row>
    <row r="407" spans="2:3" x14ac:dyDescent="0.3">
      <c r="B407" s="14">
        <v>137</v>
      </c>
      <c r="C407">
        <v>1</v>
      </c>
    </row>
    <row r="408" spans="2:3" x14ac:dyDescent="0.3">
      <c r="B408" s="14">
        <v>138</v>
      </c>
      <c r="C408">
        <v>1</v>
      </c>
    </row>
    <row r="409" spans="2:3" x14ac:dyDescent="0.3">
      <c r="B409" s="14">
        <v>140</v>
      </c>
      <c r="C409">
        <v>4</v>
      </c>
    </row>
    <row r="410" spans="2:3" x14ac:dyDescent="0.3">
      <c r="B410" s="14">
        <v>141</v>
      </c>
      <c r="C410">
        <v>5</v>
      </c>
    </row>
    <row r="411" spans="2:3" x14ac:dyDescent="0.3">
      <c r="B411" s="14">
        <v>145</v>
      </c>
      <c r="C411">
        <v>1</v>
      </c>
    </row>
    <row r="412" spans="2:3" x14ac:dyDescent="0.3">
      <c r="B412" s="14">
        <v>148</v>
      </c>
      <c r="C412">
        <v>1</v>
      </c>
    </row>
    <row r="413" spans="2:3" x14ac:dyDescent="0.3">
      <c r="B413" s="14" t="s">
        <v>215</v>
      </c>
      <c r="C413">
        <v>100</v>
      </c>
    </row>
    <row r="416" spans="2:3" s="90" customFormat="1" x14ac:dyDescent="0.3"/>
    <row r="417" spans="1:19" ht="15.6" x14ac:dyDescent="0.3">
      <c r="A417" s="131" t="s">
        <v>257</v>
      </c>
      <c r="B417" s="131"/>
      <c r="C417" s="131"/>
      <c r="D417" s="131"/>
      <c r="E417" s="131"/>
      <c r="F417" s="131"/>
      <c r="G417" s="131"/>
      <c r="H417" s="131"/>
      <c r="I417" s="131"/>
      <c r="J417" s="131"/>
      <c r="K417" s="131"/>
      <c r="L417" s="131"/>
      <c r="M417" s="131"/>
      <c r="N417" s="131"/>
      <c r="O417" s="131"/>
      <c r="P417" s="131"/>
      <c r="Q417" s="131"/>
      <c r="R417" s="131"/>
      <c r="S417" s="131"/>
    </row>
    <row r="418" spans="1:19" x14ac:dyDescent="0.3">
      <c r="A418" s="132" t="s">
        <v>217</v>
      </c>
      <c r="B418" s="132"/>
      <c r="C418" s="132"/>
      <c r="D418" s="132"/>
      <c r="E418" s="132"/>
      <c r="F418" s="132"/>
      <c r="G418" s="132"/>
      <c r="H418" s="132"/>
      <c r="I418" s="132"/>
      <c r="J418" s="132"/>
      <c r="K418" s="132"/>
      <c r="L418" s="132"/>
      <c r="M418" s="132"/>
      <c r="N418" s="132"/>
      <c r="O418" s="132"/>
      <c r="P418" s="132"/>
      <c r="Q418" s="132"/>
      <c r="R418" s="132"/>
      <c r="S418" s="132"/>
    </row>
    <row r="419" spans="1:19" x14ac:dyDescent="0.3">
      <c r="A419" s="18"/>
      <c r="B419" s="18"/>
      <c r="C419" s="18"/>
      <c r="D419" s="18"/>
      <c r="E419" s="18"/>
      <c r="F419" s="18"/>
      <c r="G419" s="18"/>
      <c r="H419" s="18"/>
      <c r="I419" s="18"/>
      <c r="J419" s="18"/>
      <c r="K419" s="18"/>
      <c r="L419" s="18"/>
      <c r="M419" s="18"/>
      <c r="N419" s="18"/>
      <c r="O419" s="18"/>
      <c r="P419" s="18"/>
      <c r="Q419" s="18"/>
      <c r="R419" s="18"/>
      <c r="S419" s="18"/>
    </row>
    <row r="420" spans="1:19" ht="18" x14ac:dyDescent="0.3">
      <c r="B420" s="45" t="s">
        <v>223</v>
      </c>
      <c r="C420" s="45" t="s">
        <v>224</v>
      </c>
      <c r="D420" s="45" t="s">
        <v>225</v>
      </c>
      <c r="E420" s="45" t="s">
        <v>226</v>
      </c>
      <c r="F420" s="45" t="s">
        <v>227</v>
      </c>
      <c r="G420" s="45" t="s">
        <v>228</v>
      </c>
      <c r="H420" s="45" t="s">
        <v>229</v>
      </c>
      <c r="I420" s="45" t="s">
        <v>230</v>
      </c>
      <c r="J420" s="45" t="s">
        <v>231</v>
      </c>
      <c r="K420" s="45" t="s">
        <v>232</v>
      </c>
      <c r="L420" s="45" t="s">
        <v>233</v>
      </c>
    </row>
    <row r="421" spans="1:19" x14ac:dyDescent="0.3">
      <c r="B421" s="23" t="s">
        <v>218</v>
      </c>
      <c r="C421" s="22">
        <v>45</v>
      </c>
      <c r="D421" s="22">
        <v>35</v>
      </c>
      <c r="E421" s="22">
        <v>40</v>
      </c>
      <c r="F421" s="22">
        <v>38</v>
      </c>
      <c r="G421" s="22">
        <v>42</v>
      </c>
      <c r="H421" s="22">
        <v>37</v>
      </c>
      <c r="I421" s="22">
        <v>39</v>
      </c>
      <c r="J421" s="22">
        <v>43</v>
      </c>
      <c r="K421" s="22">
        <v>44</v>
      </c>
      <c r="L421" s="22">
        <v>41</v>
      </c>
    </row>
    <row r="422" spans="1:19" x14ac:dyDescent="0.3">
      <c r="B422" s="23" t="s">
        <v>219</v>
      </c>
      <c r="C422" s="22">
        <v>32</v>
      </c>
      <c r="D422" s="22">
        <v>28</v>
      </c>
      <c r="E422" s="22">
        <v>30</v>
      </c>
      <c r="F422" s="22">
        <v>34</v>
      </c>
      <c r="G422" s="22">
        <v>33</v>
      </c>
      <c r="H422" s="22">
        <v>35</v>
      </c>
      <c r="I422" s="22">
        <v>31</v>
      </c>
      <c r="J422" s="22">
        <v>29</v>
      </c>
      <c r="K422" s="22">
        <v>36</v>
      </c>
      <c r="L422" s="22">
        <v>37</v>
      </c>
    </row>
    <row r="423" spans="1:19" x14ac:dyDescent="0.3">
      <c r="B423" s="23" t="s">
        <v>220</v>
      </c>
      <c r="C423" s="22">
        <v>40</v>
      </c>
      <c r="D423" s="22">
        <v>39</v>
      </c>
      <c r="E423" s="22">
        <v>42</v>
      </c>
      <c r="F423" s="22">
        <v>41</v>
      </c>
      <c r="G423" s="22">
        <v>38</v>
      </c>
      <c r="H423" s="22">
        <v>43</v>
      </c>
      <c r="I423" s="22">
        <v>45</v>
      </c>
      <c r="J423" s="22">
        <v>44</v>
      </c>
      <c r="K423" s="22">
        <v>41</v>
      </c>
      <c r="L423" s="22">
        <v>37</v>
      </c>
    </row>
    <row r="426" spans="1:19" ht="21" x14ac:dyDescent="0.4">
      <c r="A426" s="13" t="s">
        <v>25</v>
      </c>
      <c r="B426" s="118" t="s">
        <v>221</v>
      </c>
      <c r="C426" s="114"/>
      <c r="D426" s="114"/>
      <c r="E426" s="114"/>
      <c r="F426" s="114"/>
      <c r="G426" s="114"/>
      <c r="H426" s="114"/>
      <c r="I426" s="114"/>
      <c r="J426" s="114"/>
      <c r="K426" s="114"/>
      <c r="L426" s="114"/>
      <c r="M426" s="114"/>
      <c r="N426" s="114"/>
      <c r="O426" s="114"/>
      <c r="P426" s="114"/>
      <c r="Q426" s="114"/>
      <c r="R426" s="114"/>
      <c r="S426" s="114"/>
    </row>
    <row r="427" spans="1:19" ht="21" x14ac:dyDescent="0.4">
      <c r="A427" s="2" t="s">
        <v>8</v>
      </c>
      <c r="C427" s="10"/>
      <c r="D427" s="4"/>
      <c r="E427" s="4"/>
      <c r="F427" s="4"/>
      <c r="G427" s="4"/>
      <c r="H427" s="4"/>
      <c r="I427" s="4"/>
      <c r="J427" s="4"/>
      <c r="K427" s="4"/>
      <c r="L427" s="4"/>
      <c r="M427" s="4"/>
      <c r="N427" s="4"/>
      <c r="O427" s="4"/>
      <c r="P427" s="4"/>
      <c r="Q427" s="4"/>
      <c r="R427" s="4"/>
      <c r="S427" s="4"/>
    </row>
    <row r="429" spans="1:19" x14ac:dyDescent="0.3">
      <c r="B429" s="47" t="s">
        <v>222</v>
      </c>
      <c r="C429" s="16"/>
      <c r="D429" s="16"/>
      <c r="E429" s="16"/>
    </row>
    <row r="430" spans="1:19" x14ac:dyDescent="0.3">
      <c r="A430" s="44" t="s">
        <v>245</v>
      </c>
      <c r="B430" s="16" t="s">
        <v>234</v>
      </c>
      <c r="C430" s="16" t="s">
        <v>219</v>
      </c>
      <c r="D430" s="16" t="s">
        <v>220</v>
      </c>
      <c r="E430" s="16" t="s">
        <v>215</v>
      </c>
    </row>
    <row r="431" spans="1:19" ht="28.8" x14ac:dyDescent="0.3">
      <c r="A431" s="46" t="s">
        <v>235</v>
      </c>
      <c r="B431" s="16">
        <v>45</v>
      </c>
      <c r="C431" s="16">
        <v>32</v>
      </c>
      <c r="D431" s="16">
        <v>40</v>
      </c>
      <c r="E431" s="17">
        <v>117</v>
      </c>
    </row>
    <row r="432" spans="1:19" ht="28.8" x14ac:dyDescent="0.3">
      <c r="A432" s="46" t="s">
        <v>236</v>
      </c>
      <c r="B432" s="16">
        <v>35</v>
      </c>
      <c r="C432" s="16">
        <v>28</v>
      </c>
      <c r="D432" s="16">
        <v>39</v>
      </c>
      <c r="E432" s="17">
        <v>102</v>
      </c>
    </row>
    <row r="433" spans="1:19" ht="28.8" x14ac:dyDescent="0.3">
      <c r="A433" s="46" t="s">
        <v>237</v>
      </c>
      <c r="B433" s="16">
        <v>40</v>
      </c>
      <c r="C433" s="16">
        <v>30</v>
      </c>
      <c r="D433" s="16">
        <v>42</v>
      </c>
      <c r="E433" s="17">
        <v>112</v>
      </c>
    </row>
    <row r="434" spans="1:19" ht="28.8" x14ac:dyDescent="0.3">
      <c r="A434" s="46" t="s">
        <v>238</v>
      </c>
      <c r="B434" s="16">
        <v>38</v>
      </c>
      <c r="C434" s="16">
        <v>34</v>
      </c>
      <c r="D434" s="16">
        <v>41</v>
      </c>
      <c r="E434" s="17">
        <v>113</v>
      </c>
    </row>
    <row r="435" spans="1:19" ht="28.8" x14ac:dyDescent="0.3">
      <c r="A435" s="46" t="s">
        <v>239</v>
      </c>
      <c r="B435" s="16">
        <v>41</v>
      </c>
      <c r="C435" s="16">
        <v>37</v>
      </c>
      <c r="D435" s="16">
        <v>37</v>
      </c>
      <c r="E435" s="17">
        <v>115</v>
      </c>
    </row>
    <row r="436" spans="1:19" ht="28.8" x14ac:dyDescent="0.3">
      <c r="A436" s="46" t="s">
        <v>240</v>
      </c>
      <c r="B436" s="16">
        <v>44</v>
      </c>
      <c r="C436" s="16">
        <v>36</v>
      </c>
      <c r="D436" s="16">
        <v>41</v>
      </c>
      <c r="E436" s="17">
        <v>121</v>
      </c>
    </row>
    <row r="437" spans="1:19" ht="28.8" x14ac:dyDescent="0.3">
      <c r="A437" s="46" t="s">
        <v>241</v>
      </c>
      <c r="B437" s="16">
        <v>43</v>
      </c>
      <c r="C437" s="16">
        <v>29</v>
      </c>
      <c r="D437" s="16">
        <v>44</v>
      </c>
      <c r="E437" s="17">
        <v>116</v>
      </c>
    </row>
    <row r="438" spans="1:19" ht="28.8" x14ac:dyDescent="0.3">
      <c r="A438" s="46" t="s">
        <v>242</v>
      </c>
      <c r="B438" s="16">
        <v>39</v>
      </c>
      <c r="C438" s="16">
        <v>31</v>
      </c>
      <c r="D438" s="16">
        <v>45</v>
      </c>
      <c r="E438" s="17">
        <v>115</v>
      </c>
    </row>
    <row r="439" spans="1:19" ht="28.8" x14ac:dyDescent="0.3">
      <c r="A439" s="46" t="s">
        <v>243</v>
      </c>
      <c r="B439" s="16">
        <v>37</v>
      </c>
      <c r="C439" s="16">
        <v>35</v>
      </c>
      <c r="D439" s="16">
        <v>43</v>
      </c>
      <c r="E439" s="17">
        <v>115</v>
      </c>
    </row>
    <row r="440" spans="1:19" ht="28.8" x14ac:dyDescent="0.3">
      <c r="A440" s="46" t="s">
        <v>244</v>
      </c>
      <c r="B440" s="16">
        <v>42</v>
      </c>
      <c r="C440" s="16">
        <v>33</v>
      </c>
      <c r="D440" s="16">
        <v>38</v>
      </c>
      <c r="E440" s="17">
        <v>113</v>
      </c>
    </row>
    <row r="445" spans="1:19" ht="21" x14ac:dyDescent="0.4">
      <c r="A445" s="13" t="s">
        <v>13</v>
      </c>
      <c r="B445" s="118" t="s">
        <v>246</v>
      </c>
      <c r="C445" s="114"/>
      <c r="D445" s="114"/>
      <c r="E445" s="114"/>
      <c r="F445" s="114"/>
      <c r="G445" s="114"/>
      <c r="H445" s="114"/>
      <c r="I445" s="114"/>
      <c r="J445" s="114"/>
      <c r="K445" s="114"/>
      <c r="L445" s="114"/>
      <c r="M445" s="114"/>
      <c r="N445" s="114"/>
      <c r="O445" s="114"/>
      <c r="P445" s="114"/>
      <c r="Q445" s="114"/>
      <c r="R445" s="114"/>
      <c r="S445" s="114"/>
    </row>
    <row r="446" spans="1:19" ht="21" x14ac:dyDescent="0.4">
      <c r="A446" s="2" t="s">
        <v>8</v>
      </c>
      <c r="B446" s="151" t="s">
        <v>247</v>
      </c>
      <c r="C446" s="151"/>
      <c r="D446" s="151"/>
      <c r="E446" s="151"/>
      <c r="F446" s="151"/>
      <c r="G446" s="151"/>
      <c r="H446" s="151"/>
      <c r="I446" s="151"/>
      <c r="J446" s="151"/>
      <c r="K446" s="151"/>
      <c r="L446" s="151"/>
      <c r="M446" s="151"/>
      <c r="N446" s="151"/>
      <c r="O446" s="151"/>
      <c r="P446" s="151"/>
      <c r="Q446" s="151"/>
      <c r="R446" s="4"/>
      <c r="S446" s="4"/>
    </row>
    <row r="447" spans="1:19" x14ac:dyDescent="0.3">
      <c r="B447" s="152" t="s">
        <v>248</v>
      </c>
      <c r="C447" s="152"/>
      <c r="D447" s="152"/>
      <c r="E447" s="153">
        <f>SUM(C421:L421) / COUNT(C421:L421)</f>
        <v>40.4</v>
      </c>
      <c r="F447" s="153"/>
    </row>
    <row r="448" spans="1:19" x14ac:dyDescent="0.3">
      <c r="B448" s="152" t="s">
        <v>249</v>
      </c>
      <c r="C448" s="152"/>
      <c r="D448" s="152"/>
      <c r="E448" s="153">
        <f>SUM(C422:L422) / COUNT(C422:L422)</f>
        <v>32.5</v>
      </c>
      <c r="F448" s="153"/>
      <c r="G448" s="49"/>
      <c r="H448" s="49"/>
      <c r="I448" s="48"/>
      <c r="J448" s="148"/>
      <c r="K448" s="148"/>
      <c r="L448" s="148"/>
      <c r="M448" s="48"/>
      <c r="N448" s="148"/>
      <c r="O448" s="148"/>
      <c r="P448" s="148"/>
      <c r="Q448" s="48"/>
    </row>
    <row r="449" spans="1:19" x14ac:dyDescent="0.3">
      <c r="B449" s="152" t="s">
        <v>250</v>
      </c>
      <c r="C449" s="152"/>
      <c r="D449" s="152"/>
      <c r="E449" s="153">
        <f>SUM(C423:L423) /  COUNT(C423:L423)</f>
        <v>41</v>
      </c>
      <c r="F449" s="153"/>
      <c r="G449" s="49"/>
      <c r="H449" s="49"/>
      <c r="I449" s="48"/>
      <c r="J449" s="148"/>
      <c r="K449" s="148"/>
      <c r="L449" s="148"/>
      <c r="M449" s="48"/>
      <c r="N449" s="148"/>
      <c r="O449" s="148"/>
      <c r="P449" s="148"/>
      <c r="Q449" s="48"/>
    </row>
    <row r="450" spans="1:19" x14ac:dyDescent="0.3">
      <c r="B450" s="148"/>
      <c r="C450" s="148"/>
      <c r="D450" s="148"/>
      <c r="E450" s="48"/>
      <c r="F450" s="49"/>
      <c r="G450" s="49"/>
      <c r="H450" s="49"/>
      <c r="I450" s="48"/>
      <c r="J450" s="148"/>
      <c r="K450" s="148"/>
      <c r="L450" s="148"/>
      <c r="M450" s="48"/>
      <c r="N450" s="148"/>
      <c r="O450" s="148"/>
      <c r="P450" s="148"/>
      <c r="Q450" s="48"/>
    </row>
    <row r="451" spans="1:19" x14ac:dyDescent="0.3">
      <c r="B451" s="148"/>
      <c r="C451" s="148"/>
      <c r="D451" s="148"/>
      <c r="E451" s="48"/>
      <c r="F451" s="49"/>
      <c r="G451" s="49"/>
      <c r="H451" s="49"/>
      <c r="I451" s="48"/>
      <c r="J451" s="148"/>
      <c r="K451" s="148"/>
      <c r="L451" s="148"/>
      <c r="M451" s="48"/>
      <c r="N451" s="148"/>
      <c r="O451" s="148"/>
      <c r="P451" s="148"/>
      <c r="Q451" s="48"/>
    </row>
    <row r="452" spans="1:19" ht="21" x14ac:dyDescent="0.4">
      <c r="A452" s="13" t="s">
        <v>19</v>
      </c>
      <c r="B452" s="118" t="s">
        <v>251</v>
      </c>
      <c r="C452" s="114"/>
      <c r="D452" s="114"/>
      <c r="E452" s="114"/>
      <c r="F452" s="114"/>
      <c r="G452" s="114"/>
      <c r="H452" s="114"/>
      <c r="I452" s="114"/>
      <c r="J452" s="114"/>
      <c r="K452" s="114"/>
      <c r="L452" s="114"/>
      <c r="M452" s="114"/>
      <c r="N452" s="114"/>
      <c r="O452" s="114"/>
      <c r="P452" s="114"/>
      <c r="Q452" s="114"/>
      <c r="R452" s="114"/>
      <c r="S452" s="114"/>
    </row>
    <row r="453" spans="1:19" ht="21" x14ac:dyDescent="0.4">
      <c r="A453" s="2" t="s">
        <v>8</v>
      </c>
      <c r="B453" s="151" t="s">
        <v>252</v>
      </c>
      <c r="C453" s="151"/>
      <c r="D453" s="151"/>
      <c r="E453" s="151"/>
      <c r="F453" s="151"/>
      <c r="G453" s="151"/>
      <c r="H453" s="151"/>
      <c r="I453" s="151"/>
      <c r="J453" s="151"/>
      <c r="K453" s="151"/>
      <c r="L453" s="151"/>
      <c r="M453" s="151"/>
      <c r="N453" s="151"/>
      <c r="O453" s="151"/>
      <c r="P453" s="151"/>
      <c r="Q453" s="151"/>
      <c r="R453" s="4"/>
      <c r="S453" s="4"/>
    </row>
    <row r="455" spans="1:19" ht="18" x14ac:dyDescent="0.35">
      <c r="A455" s="136" t="s">
        <v>253</v>
      </c>
      <c r="B455" s="136"/>
      <c r="C455" s="136"/>
      <c r="D455" s="136">
        <f xml:space="preserve"> MAX(C421:L421) - MIN(C421:L421)</f>
        <v>10</v>
      </c>
      <c r="E455" s="136"/>
    </row>
    <row r="456" spans="1:19" ht="18" x14ac:dyDescent="0.35">
      <c r="A456" s="136" t="s">
        <v>254</v>
      </c>
      <c r="B456" s="136"/>
      <c r="C456" s="136"/>
      <c r="D456" s="136">
        <f>MAX(C422:L422) - MIN(C422:L422)</f>
        <v>9</v>
      </c>
      <c r="E456" s="136"/>
    </row>
    <row r="457" spans="1:19" ht="18" x14ac:dyDescent="0.35">
      <c r="A457" s="136" t="s">
        <v>255</v>
      </c>
      <c r="B457" s="136"/>
      <c r="C457" s="136"/>
      <c r="D457" s="136">
        <f>MAX(C423:L423) - MIN(C423:L423)</f>
        <v>8</v>
      </c>
      <c r="E457" s="136"/>
    </row>
    <row r="35553" spans="7:8" ht="15" thickBot="1" x14ac:dyDescent="0.35"/>
    <row r="35554" spans="7:8" x14ac:dyDescent="0.3">
      <c r="G35554" s="58" t="s">
        <v>363</v>
      </c>
      <c r="H35554" s="58" t="s">
        <v>52</v>
      </c>
    </row>
    <row r="35555" spans="7:8" x14ac:dyDescent="0.3">
      <c r="G35555">
        <v>118</v>
      </c>
      <c r="H35555">
        <v>24</v>
      </c>
    </row>
    <row r="35556" spans="7:8" x14ac:dyDescent="0.3">
      <c r="G35556">
        <v>119</v>
      </c>
      <c r="H35556">
        <v>0</v>
      </c>
    </row>
    <row r="35557" spans="7:8" x14ac:dyDescent="0.3">
      <c r="G35557">
        <v>120</v>
      </c>
      <c r="H35557">
        <v>0</v>
      </c>
    </row>
    <row r="35558" spans="7:8" x14ac:dyDescent="0.3">
      <c r="G35558">
        <v>122</v>
      </c>
      <c r="H35558">
        <v>0</v>
      </c>
    </row>
    <row r="35559" spans="7:8" x14ac:dyDescent="0.3">
      <c r="G35559">
        <v>123</v>
      </c>
      <c r="H35559">
        <v>0</v>
      </c>
    </row>
    <row r="35560" spans="7:8" x14ac:dyDescent="0.3">
      <c r="G35560">
        <v>124</v>
      </c>
      <c r="H35560">
        <v>0</v>
      </c>
    </row>
    <row r="35561" spans="7:8" x14ac:dyDescent="0.3">
      <c r="G35561">
        <v>125</v>
      </c>
      <c r="H35561">
        <v>0</v>
      </c>
    </row>
    <row r="35562" spans="7:8" x14ac:dyDescent="0.3">
      <c r="G35562">
        <v>126</v>
      </c>
      <c r="H35562">
        <v>0</v>
      </c>
    </row>
    <row r="35563" spans="7:8" x14ac:dyDescent="0.3">
      <c r="G35563">
        <v>127</v>
      </c>
      <c r="H35563">
        <v>0</v>
      </c>
    </row>
    <row r="35564" spans="7:8" x14ac:dyDescent="0.3">
      <c r="G35564">
        <v>128</v>
      </c>
      <c r="H35564">
        <v>0</v>
      </c>
    </row>
    <row r="35565" spans="7:8" x14ac:dyDescent="0.3">
      <c r="G35565">
        <v>129</v>
      </c>
      <c r="H35565">
        <v>0</v>
      </c>
    </row>
    <row r="35566" spans="7:8" x14ac:dyDescent="0.3">
      <c r="G35566">
        <v>130</v>
      </c>
      <c r="H35566">
        <v>0</v>
      </c>
    </row>
    <row r="35567" spans="7:8" x14ac:dyDescent="0.3">
      <c r="G35567">
        <v>131</v>
      </c>
      <c r="H35567">
        <v>0</v>
      </c>
    </row>
    <row r="35568" spans="7:8" x14ac:dyDescent="0.3">
      <c r="G35568">
        <v>132</v>
      </c>
      <c r="H35568">
        <v>0</v>
      </c>
    </row>
    <row r="35569" spans="7:8" x14ac:dyDescent="0.3">
      <c r="G35569">
        <v>133</v>
      </c>
      <c r="H35569">
        <v>0</v>
      </c>
    </row>
    <row r="35570" spans="7:8" x14ac:dyDescent="0.3">
      <c r="G35570">
        <v>134</v>
      </c>
      <c r="H35570">
        <v>0</v>
      </c>
    </row>
    <row r="35571" spans="7:8" x14ac:dyDescent="0.3">
      <c r="G35571">
        <v>135</v>
      </c>
      <c r="H35571">
        <v>0</v>
      </c>
    </row>
    <row r="35572" spans="7:8" x14ac:dyDescent="0.3">
      <c r="G35572">
        <v>136</v>
      </c>
      <c r="H35572">
        <v>0</v>
      </c>
    </row>
    <row r="35573" spans="7:8" x14ac:dyDescent="0.3">
      <c r="G35573">
        <v>137</v>
      </c>
      <c r="H35573">
        <v>0</v>
      </c>
    </row>
    <row r="35574" spans="7:8" x14ac:dyDescent="0.3">
      <c r="G35574">
        <v>138</v>
      </c>
      <c r="H35574">
        <v>0</v>
      </c>
    </row>
    <row r="35575" spans="7:8" x14ac:dyDescent="0.3">
      <c r="G35575">
        <v>140</v>
      </c>
      <c r="H35575">
        <v>0</v>
      </c>
    </row>
    <row r="35576" spans="7:8" x14ac:dyDescent="0.3">
      <c r="G35576">
        <v>141</v>
      </c>
      <c r="H35576">
        <v>0</v>
      </c>
    </row>
    <row r="35577" spans="7:8" x14ac:dyDescent="0.3">
      <c r="G35577">
        <v>145</v>
      </c>
      <c r="H35577">
        <v>0</v>
      </c>
    </row>
    <row r="35578" spans="7:8" ht="15" thickBot="1" x14ac:dyDescent="0.35">
      <c r="G35578" s="57" t="s">
        <v>364</v>
      </c>
      <c r="H35578" s="57">
        <v>0</v>
      </c>
    </row>
  </sheetData>
  <sortState xmlns:xlrd2="http://schemas.microsoft.com/office/spreadsheetml/2017/richdata2" ref="I356:J380">
    <sortCondition descending="1" ref="J356"/>
  </sortState>
  <mergeCells count="140">
    <mergeCell ref="B18:C18"/>
    <mergeCell ref="A1:S1"/>
    <mergeCell ref="A2:S2"/>
    <mergeCell ref="A3:S3"/>
    <mergeCell ref="B16:S16"/>
    <mergeCell ref="B17:S17"/>
    <mergeCell ref="E18:F18"/>
    <mergeCell ref="E23:F23"/>
    <mergeCell ref="B19:C19"/>
    <mergeCell ref="B20:C20"/>
    <mergeCell ref="B21:C21"/>
    <mergeCell ref="B22:C22"/>
    <mergeCell ref="B23:C23"/>
    <mergeCell ref="E19:F19"/>
    <mergeCell ref="E20:F20"/>
    <mergeCell ref="E21:F21"/>
    <mergeCell ref="E22:F22"/>
    <mergeCell ref="B31:S31"/>
    <mergeCell ref="B33:I33"/>
    <mergeCell ref="B34:I34"/>
    <mergeCell ref="E24:F24"/>
    <mergeCell ref="E25:F25"/>
    <mergeCell ref="E26:F26"/>
    <mergeCell ref="E27:F27"/>
    <mergeCell ref="E28:F28"/>
    <mergeCell ref="B30:S30"/>
    <mergeCell ref="B25:C25"/>
    <mergeCell ref="B26:C26"/>
    <mergeCell ref="B27:C27"/>
    <mergeCell ref="B28:C28"/>
    <mergeCell ref="B24:C24"/>
    <mergeCell ref="B32:S32"/>
    <mergeCell ref="F38:G38"/>
    <mergeCell ref="J38:R38"/>
    <mergeCell ref="B39:Q39"/>
    <mergeCell ref="C40:E40"/>
    <mergeCell ref="F40:G40"/>
    <mergeCell ref="B38:E38"/>
    <mergeCell ref="B35:S35"/>
    <mergeCell ref="B36:Q36"/>
    <mergeCell ref="B37:E37"/>
    <mergeCell ref="F37:G37"/>
    <mergeCell ref="J37:R37"/>
    <mergeCell ref="A45:S45"/>
    <mergeCell ref="A46:S46"/>
    <mergeCell ref="B54:S54"/>
    <mergeCell ref="B95:C95"/>
    <mergeCell ref="B107:C107"/>
    <mergeCell ref="D107:E107"/>
    <mergeCell ref="A89:A93"/>
    <mergeCell ref="A81:A85"/>
    <mergeCell ref="B87:K87"/>
    <mergeCell ref="B104:K104"/>
    <mergeCell ref="B103:K103"/>
    <mergeCell ref="B105:K105"/>
    <mergeCell ref="B106:K106"/>
    <mergeCell ref="B144:C144"/>
    <mergeCell ref="B172:S172"/>
    <mergeCell ref="B173:Q173"/>
    <mergeCell ref="B169:Q169"/>
    <mergeCell ref="B146:S146"/>
    <mergeCell ref="B166:S166"/>
    <mergeCell ref="B167:Q167"/>
    <mergeCell ref="B73:S73"/>
    <mergeCell ref="B74:S74"/>
    <mergeCell ref="B78:S78"/>
    <mergeCell ref="B79:S79"/>
    <mergeCell ref="B117:J117"/>
    <mergeCell ref="B131:D131"/>
    <mergeCell ref="B109:K109"/>
    <mergeCell ref="E131:F131"/>
    <mergeCell ref="B139:C139"/>
    <mergeCell ref="A134:S134"/>
    <mergeCell ref="A135:S135"/>
    <mergeCell ref="B137:C137"/>
    <mergeCell ref="B138:C138"/>
    <mergeCell ref="B140:C140"/>
    <mergeCell ref="B141:C141"/>
    <mergeCell ref="B142:C142"/>
    <mergeCell ref="B143:C143"/>
    <mergeCell ref="B210:C210"/>
    <mergeCell ref="A193:S193"/>
    <mergeCell ref="A194:S194"/>
    <mergeCell ref="B207:S207"/>
    <mergeCell ref="B209:C209"/>
    <mergeCell ref="B238:C238"/>
    <mergeCell ref="B239:C239"/>
    <mergeCell ref="B232:S232"/>
    <mergeCell ref="B233:N233"/>
    <mergeCell ref="B234:N234"/>
    <mergeCell ref="B236:N236"/>
    <mergeCell ref="B235:S235"/>
    <mergeCell ref="B386:S386"/>
    <mergeCell ref="B296:N296"/>
    <mergeCell ref="B295:C295"/>
    <mergeCell ref="D295:G295"/>
    <mergeCell ref="B298:S298"/>
    <mergeCell ref="A260:S260"/>
    <mergeCell ref="A261:S261"/>
    <mergeCell ref="B269:S269"/>
    <mergeCell ref="B293:S293"/>
    <mergeCell ref="B294:N294"/>
    <mergeCell ref="B382:Q382"/>
    <mergeCell ref="A339:S339"/>
    <mergeCell ref="A340:S340"/>
    <mergeCell ref="B353:S353"/>
    <mergeCell ref="B381:S381"/>
    <mergeCell ref="B383:Q383"/>
    <mergeCell ref="B384:D384"/>
    <mergeCell ref="E384:H384"/>
    <mergeCell ref="I384:L384"/>
    <mergeCell ref="D456:E456"/>
    <mergeCell ref="D457:E457"/>
    <mergeCell ref="B451:D451"/>
    <mergeCell ref="J451:L451"/>
    <mergeCell ref="B452:S452"/>
    <mergeCell ref="B453:Q453"/>
    <mergeCell ref="D455:E455"/>
    <mergeCell ref="N451:P451"/>
    <mergeCell ref="A455:C455"/>
    <mergeCell ref="A456:C456"/>
    <mergeCell ref="A457:C457"/>
    <mergeCell ref="A417:S417"/>
    <mergeCell ref="A418:S418"/>
    <mergeCell ref="B426:S426"/>
    <mergeCell ref="B445:S445"/>
    <mergeCell ref="B446:Q446"/>
    <mergeCell ref="B450:D450"/>
    <mergeCell ref="J450:L450"/>
    <mergeCell ref="N450:P450"/>
    <mergeCell ref="B447:D447"/>
    <mergeCell ref="B448:D448"/>
    <mergeCell ref="J448:L448"/>
    <mergeCell ref="E447:F447"/>
    <mergeCell ref="E448:F448"/>
    <mergeCell ref="E449:F449"/>
    <mergeCell ref="N448:P448"/>
    <mergeCell ref="B449:D449"/>
    <mergeCell ref="J449:L449"/>
    <mergeCell ref="N449:P449"/>
  </mergeCells>
  <conditionalFormatting sqref="B68:D68">
    <cfRule type="cellIs" dxfId="34" priority="22" operator="equal">
      <formula>48</formula>
    </cfRule>
    <cfRule type="cellIs" dxfId="33" priority="23" operator="equal">
      <formula>60</formula>
    </cfRule>
    <cfRule type="cellIs" dxfId="32" priority="24" operator="equal">
      <formula>73</formula>
    </cfRule>
  </conditionalFormatting>
  <conditionalFormatting sqref="E91:E93">
    <cfRule type="cellIs" dxfId="31" priority="19" operator="equal">
      <formula>48</formula>
    </cfRule>
    <cfRule type="cellIs" dxfId="30" priority="20" operator="equal">
      <formula>60</formula>
    </cfRule>
    <cfRule type="cellIs" dxfId="29" priority="21" operator="equal">
      <formula>73</formula>
    </cfRule>
  </conditionalFormatting>
  <conditionalFormatting sqref="K89:K91">
    <cfRule type="cellIs" dxfId="28" priority="16" operator="equal">
      <formula>48</formula>
    </cfRule>
    <cfRule type="cellIs" dxfId="27" priority="17" operator="equal">
      <formula>60</formula>
    </cfRule>
    <cfRule type="cellIs" dxfId="26" priority="18" operator="equal">
      <formula>73</formula>
    </cfRule>
  </conditionalFormatting>
  <conditionalFormatting sqref="F120:H121">
    <cfRule type="cellIs" dxfId="25" priority="13" operator="equal">
      <formula>48</formula>
    </cfRule>
    <cfRule type="cellIs" dxfId="24" priority="14" operator="equal">
      <formula>60</formula>
    </cfRule>
    <cfRule type="cellIs" dxfId="23" priority="15" operator="equal">
      <formula>73</formula>
    </cfRule>
  </conditionalFormatting>
  <conditionalFormatting sqref="I124:K124">
    <cfRule type="cellIs" dxfId="22" priority="10" operator="equal">
      <formula>48</formula>
    </cfRule>
    <cfRule type="cellIs" dxfId="21" priority="11" operator="equal">
      <formula>60</formula>
    </cfRule>
    <cfRule type="cellIs" dxfId="20" priority="12" operator="equal">
      <formula>73</formula>
    </cfRule>
  </conditionalFormatting>
  <conditionalFormatting sqref="E113:E115">
    <cfRule type="cellIs" dxfId="19" priority="7" operator="equal">
      <formula>48</formula>
    </cfRule>
    <cfRule type="cellIs" dxfId="18" priority="8" operator="equal">
      <formula>60</formula>
    </cfRule>
    <cfRule type="cellIs" dxfId="17" priority="9" operator="equal">
      <formula>73</formula>
    </cfRule>
  </conditionalFormatting>
  <conditionalFormatting sqref="K111:K113">
    <cfRule type="cellIs" dxfId="16" priority="4" operator="equal">
      <formula>48</formula>
    </cfRule>
    <cfRule type="cellIs" dxfId="15" priority="5" operator="equal">
      <formula>60</formula>
    </cfRule>
    <cfRule type="cellIs" dxfId="14" priority="6" operator="equal">
      <formula>73</formula>
    </cfRule>
  </conditionalFormatting>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2E7B2-D852-42F7-8698-6E621A38F850}">
  <dimension ref="A1:W202"/>
  <sheetViews>
    <sheetView zoomScale="70" zoomScaleNormal="70" workbookViewId="0">
      <selection activeCell="P6" sqref="P6"/>
    </sheetView>
  </sheetViews>
  <sheetFormatPr defaultRowHeight="14.4" x14ac:dyDescent="0.3"/>
  <cols>
    <col min="1" max="11" width="10.109375" customWidth="1"/>
  </cols>
  <sheetData>
    <row r="1" spans="1:19" s="9" customFormat="1" ht="31.2" x14ac:dyDescent="0.5">
      <c r="A1" s="192" t="s">
        <v>256</v>
      </c>
      <c r="B1" s="192"/>
      <c r="C1" s="192"/>
      <c r="D1" s="192"/>
      <c r="E1" s="192"/>
      <c r="F1" s="192"/>
      <c r="G1" s="192"/>
      <c r="H1" s="192"/>
      <c r="I1" s="192"/>
      <c r="J1" s="192"/>
      <c r="K1" s="192"/>
      <c r="L1" s="192"/>
      <c r="M1" s="192"/>
      <c r="N1" s="192"/>
      <c r="O1" s="192"/>
      <c r="P1" s="192"/>
      <c r="Q1" s="192"/>
      <c r="R1" s="192"/>
      <c r="S1" s="192"/>
    </row>
    <row r="2" spans="1:19" s="9" customFormat="1" ht="84" customHeight="1" x14ac:dyDescent="0.5">
      <c r="A2" s="185" t="s">
        <v>260</v>
      </c>
      <c r="B2" s="185"/>
      <c r="C2" s="185"/>
      <c r="D2" s="185"/>
      <c r="E2" s="185"/>
      <c r="F2" s="185"/>
      <c r="G2" s="185"/>
      <c r="H2" s="185"/>
      <c r="I2" s="185"/>
      <c r="J2" s="185"/>
      <c r="K2" s="185"/>
      <c r="L2" s="185"/>
      <c r="M2" s="185"/>
      <c r="N2" s="185"/>
      <c r="O2" s="185"/>
      <c r="P2" s="185"/>
      <c r="Q2" s="185"/>
      <c r="R2" s="185"/>
      <c r="S2" s="185"/>
    </row>
    <row r="3" spans="1:19" s="9" customFormat="1" ht="51" customHeight="1" x14ac:dyDescent="0.5">
      <c r="A3" s="185" t="s">
        <v>258</v>
      </c>
      <c r="B3" s="185"/>
      <c r="C3" s="185"/>
      <c r="D3" s="185"/>
      <c r="E3" s="185"/>
      <c r="F3" s="185"/>
      <c r="G3" s="185"/>
      <c r="H3" s="185"/>
      <c r="I3" s="185"/>
      <c r="J3" s="185"/>
      <c r="K3" s="185"/>
      <c r="L3" s="185"/>
      <c r="M3" s="185"/>
      <c r="N3" s="185"/>
      <c r="O3" s="185"/>
      <c r="P3" s="185"/>
      <c r="Q3" s="185"/>
      <c r="R3" s="185"/>
      <c r="S3" s="185"/>
    </row>
    <row r="4" spans="1:19" s="9" customFormat="1" ht="25.8" x14ac:dyDescent="0.5">
      <c r="B4" s="109" t="s">
        <v>92</v>
      </c>
      <c r="C4" s="109" t="s">
        <v>93</v>
      </c>
      <c r="D4" s="109" t="s">
        <v>94</v>
      </c>
      <c r="E4" s="109" t="s">
        <v>95</v>
      </c>
      <c r="F4" s="109" t="s">
        <v>96</v>
      </c>
      <c r="G4" s="109" t="s">
        <v>97</v>
      </c>
      <c r="H4" s="109" t="s">
        <v>98</v>
      </c>
      <c r="I4" s="109" t="s">
        <v>99</v>
      </c>
      <c r="J4" s="109" t="s">
        <v>100</v>
      </c>
      <c r="K4" s="109" t="s">
        <v>101</v>
      </c>
    </row>
    <row r="5" spans="1:19" s="9" customFormat="1" ht="25.8" x14ac:dyDescent="0.5">
      <c r="A5" s="51"/>
      <c r="B5" s="108">
        <v>-2.5</v>
      </c>
      <c r="C5" s="108">
        <v>1.3</v>
      </c>
      <c r="D5" s="108">
        <v>-0.8</v>
      </c>
      <c r="E5" s="108">
        <v>-1.9</v>
      </c>
      <c r="F5" s="108">
        <v>2.1</v>
      </c>
      <c r="G5" s="108">
        <v>0.5</v>
      </c>
      <c r="H5" s="108">
        <v>-1.2</v>
      </c>
      <c r="I5" s="108">
        <v>1.8</v>
      </c>
      <c r="J5" s="108">
        <v>-0.5</v>
      </c>
      <c r="K5" s="108">
        <v>2.2999999999999998</v>
      </c>
    </row>
    <row r="6" spans="1:19" s="9" customFormat="1" ht="25.8" x14ac:dyDescent="0.5">
      <c r="A6" s="51"/>
      <c r="B6" s="108">
        <v>-0.7</v>
      </c>
      <c r="C6" s="108">
        <v>1.2</v>
      </c>
      <c r="D6" s="108">
        <v>-1.5</v>
      </c>
      <c r="E6" s="108">
        <v>-0.3</v>
      </c>
      <c r="F6" s="108">
        <v>2.6</v>
      </c>
      <c r="G6" s="108">
        <v>1.1000000000000001</v>
      </c>
      <c r="H6" s="108">
        <v>-1.7</v>
      </c>
      <c r="I6" s="108">
        <v>0.9</v>
      </c>
      <c r="J6" s="108">
        <v>-1.4</v>
      </c>
      <c r="K6" s="108">
        <v>0.3</v>
      </c>
    </row>
    <row r="7" spans="1:19" s="9" customFormat="1" ht="25.8" x14ac:dyDescent="0.5">
      <c r="A7" s="51"/>
      <c r="B7" s="108">
        <v>1.9</v>
      </c>
      <c r="C7" s="108">
        <v>-1.1000000000000001</v>
      </c>
      <c r="D7" s="108">
        <v>-0.4</v>
      </c>
      <c r="E7" s="108">
        <v>2.2000000000000002</v>
      </c>
      <c r="F7" s="108">
        <v>-0.9</v>
      </c>
      <c r="G7" s="108">
        <v>1.6</v>
      </c>
      <c r="H7" s="108">
        <v>-0.6</v>
      </c>
      <c r="I7" s="108">
        <v>-1.3</v>
      </c>
      <c r="J7" s="108">
        <v>2.4</v>
      </c>
      <c r="K7" s="108">
        <v>0.7</v>
      </c>
    </row>
    <row r="8" spans="1:19" s="9" customFormat="1" ht="25.8" x14ac:dyDescent="0.5">
      <c r="A8" s="51"/>
      <c r="B8" s="108">
        <v>-1.8</v>
      </c>
      <c r="C8" s="108">
        <v>1.5</v>
      </c>
      <c r="D8" s="108">
        <v>-0.2</v>
      </c>
      <c r="E8" s="108">
        <v>-2.1</v>
      </c>
      <c r="F8" s="108">
        <v>2.8</v>
      </c>
      <c r="G8" s="108">
        <v>0.8</v>
      </c>
      <c r="H8" s="108">
        <v>-1.6</v>
      </c>
      <c r="I8" s="108">
        <v>1.4</v>
      </c>
      <c r="J8" s="108">
        <v>-0.1</v>
      </c>
      <c r="K8" s="108">
        <v>2.5</v>
      </c>
    </row>
    <row r="9" spans="1:19" s="9" customFormat="1" ht="25.8" x14ac:dyDescent="0.5">
      <c r="A9" s="51"/>
      <c r="B9" s="108">
        <v>-1</v>
      </c>
      <c r="C9" s="108">
        <v>1.7</v>
      </c>
      <c r="D9" s="108">
        <v>-0.9</v>
      </c>
      <c r="E9" s="108">
        <v>-2</v>
      </c>
      <c r="F9" s="108">
        <v>2.7</v>
      </c>
      <c r="G9" s="108">
        <v>0.6</v>
      </c>
      <c r="H9" s="108">
        <v>-1.4</v>
      </c>
      <c r="I9" s="108">
        <v>1.1000000000000001</v>
      </c>
      <c r="J9" s="108">
        <v>-0.3</v>
      </c>
      <c r="K9" s="108">
        <v>2</v>
      </c>
    </row>
    <row r="10" spans="1:19" s="9" customFormat="1" ht="25.8" x14ac:dyDescent="0.5"/>
    <row r="11" spans="1:19" s="9" customFormat="1" ht="25.8" x14ac:dyDescent="0.5"/>
    <row r="12" spans="1:19" s="9" customFormat="1" ht="25.8" x14ac:dyDescent="0.5">
      <c r="A12" s="52" t="s">
        <v>25</v>
      </c>
      <c r="B12" s="179" t="s">
        <v>259</v>
      </c>
      <c r="C12" s="180"/>
      <c r="D12" s="180"/>
      <c r="E12" s="180"/>
      <c r="F12" s="180"/>
      <c r="G12" s="180"/>
      <c r="H12" s="180"/>
      <c r="I12" s="180"/>
      <c r="J12" s="180"/>
      <c r="K12" s="180"/>
      <c r="L12" s="180"/>
      <c r="M12" s="180"/>
      <c r="N12" s="180"/>
      <c r="O12" s="180"/>
      <c r="P12" s="180"/>
      <c r="Q12" s="180"/>
      <c r="R12" s="180"/>
      <c r="S12" s="180"/>
    </row>
    <row r="13" spans="1:19" s="9" customFormat="1" ht="25.8" x14ac:dyDescent="0.5">
      <c r="A13" s="9" t="s">
        <v>8</v>
      </c>
      <c r="B13" s="187" t="s">
        <v>277</v>
      </c>
      <c r="C13" s="187"/>
      <c r="D13" s="187"/>
      <c r="E13" s="187"/>
      <c r="F13" s="187"/>
      <c r="G13" s="187"/>
      <c r="H13" s="187"/>
      <c r="I13" s="187"/>
      <c r="J13" s="187"/>
      <c r="K13" s="187"/>
      <c r="L13" s="187"/>
      <c r="M13" s="187"/>
      <c r="N13" s="187"/>
      <c r="O13" s="187"/>
      <c r="P13" s="187"/>
      <c r="Q13" s="187"/>
      <c r="R13" s="187"/>
      <c r="S13" s="187"/>
    </row>
    <row r="16" spans="1:19" x14ac:dyDescent="0.3">
      <c r="H16">
        <v>3</v>
      </c>
      <c r="I16">
        <v>3</v>
      </c>
      <c r="J16">
        <v>3</v>
      </c>
      <c r="K16">
        <v>3</v>
      </c>
    </row>
    <row r="18" spans="1:23" x14ac:dyDescent="0.3">
      <c r="B18" t="s">
        <v>281</v>
      </c>
    </row>
    <row r="20" spans="1:23" ht="46.2" customHeight="1" x14ac:dyDescent="0.45">
      <c r="B20" s="188" t="s">
        <v>261</v>
      </c>
      <c r="C20" s="188"/>
      <c r="D20" s="188"/>
      <c r="E20" s="188"/>
      <c r="F20" s="191">
        <f>_xlfn.SKEW.P(B5:K9)</f>
        <v>5.2895806034817562E-2</v>
      </c>
      <c r="G20" s="191"/>
      <c r="I20" s="193" t="s">
        <v>268</v>
      </c>
      <c r="J20" s="193"/>
      <c r="K20" s="193"/>
      <c r="L20" s="193"/>
      <c r="M20" s="193"/>
      <c r="N20" s="193"/>
      <c r="O20" s="193"/>
      <c r="P20" s="193"/>
      <c r="Q20" s="193"/>
      <c r="R20" s="193"/>
      <c r="S20" s="193"/>
      <c r="T20" s="193"/>
      <c r="U20" s="193"/>
      <c r="V20" s="193"/>
      <c r="W20" s="193"/>
    </row>
    <row r="21" spans="1:23" ht="67.8" customHeight="1" x14ac:dyDescent="0.3">
      <c r="I21" s="193"/>
      <c r="J21" s="193"/>
      <c r="K21" s="193"/>
      <c r="L21" s="193"/>
      <c r="M21" s="193"/>
      <c r="N21" s="193"/>
      <c r="O21" s="193"/>
      <c r="P21" s="193"/>
      <c r="Q21" s="193"/>
      <c r="R21" s="193"/>
      <c r="S21" s="193"/>
      <c r="T21" s="193"/>
      <c r="U21" s="193"/>
      <c r="V21" s="193"/>
      <c r="W21" s="193"/>
    </row>
    <row r="22" spans="1:23" ht="28.8" x14ac:dyDescent="0.55000000000000004">
      <c r="B22" s="188" t="s">
        <v>262</v>
      </c>
      <c r="C22" s="188"/>
      <c r="D22" s="188"/>
      <c r="E22" s="188"/>
      <c r="F22" s="189">
        <f>_xlfn.SKEW.P(B5:K5)</f>
        <v>-9.4337498269066039E-2</v>
      </c>
      <c r="G22" s="189"/>
      <c r="H22" s="189"/>
      <c r="I22" s="189"/>
    </row>
    <row r="23" spans="1:23" ht="28.8" x14ac:dyDescent="0.55000000000000004">
      <c r="B23" s="188" t="s">
        <v>263</v>
      </c>
      <c r="C23" s="188"/>
      <c r="D23" s="188"/>
      <c r="E23" s="188"/>
      <c r="F23" s="189">
        <f t="shared" ref="F23:F25" si="0">_xlfn.SKEW.P(B6:K6)</f>
        <v>0.30287636278802094</v>
      </c>
      <c r="G23" s="189"/>
      <c r="H23" s="189"/>
      <c r="I23" s="189"/>
    </row>
    <row r="24" spans="1:23" ht="28.8" x14ac:dyDescent="0.55000000000000004">
      <c r="B24" s="188" t="s">
        <v>264</v>
      </c>
      <c r="C24" s="188"/>
      <c r="D24" s="188"/>
      <c r="E24" s="188"/>
      <c r="F24" s="189">
        <f t="shared" si="0"/>
        <v>0.14891194454524151</v>
      </c>
      <c r="G24" s="189"/>
      <c r="H24" s="189"/>
      <c r="I24" s="189"/>
    </row>
    <row r="25" spans="1:23" ht="28.8" x14ac:dyDescent="0.55000000000000004">
      <c r="B25" s="188" t="s">
        <v>265</v>
      </c>
      <c r="C25" s="188"/>
      <c r="D25" s="188"/>
      <c r="E25" s="188"/>
      <c r="F25" s="189">
        <f t="shared" si="0"/>
        <v>-5.0039526621823385E-2</v>
      </c>
      <c r="G25" s="189"/>
      <c r="H25" s="189"/>
      <c r="I25" s="189"/>
    </row>
    <row r="26" spans="1:23" ht="28.8" x14ac:dyDescent="0.55000000000000004">
      <c r="B26" s="188" t="s">
        <v>266</v>
      </c>
      <c r="C26" s="188"/>
      <c r="D26" s="188"/>
      <c r="E26" s="188"/>
      <c r="F26" s="189">
        <f>_xlfn.SKEW.P(B9:K9)</f>
        <v>0.12190394097420217</v>
      </c>
      <c r="G26" s="189"/>
      <c r="H26" s="189"/>
      <c r="I26" s="189"/>
    </row>
    <row r="28" spans="1:23" ht="25.8" x14ac:dyDescent="0.5">
      <c r="A28" s="52" t="s">
        <v>13</v>
      </c>
      <c r="B28" s="179" t="s">
        <v>267</v>
      </c>
      <c r="C28" s="180"/>
      <c r="D28" s="180"/>
      <c r="E28" s="180"/>
      <c r="F28" s="180"/>
      <c r="G28" s="180"/>
      <c r="H28" s="180"/>
      <c r="I28" s="180"/>
      <c r="J28" s="180"/>
      <c r="K28" s="180"/>
      <c r="L28" s="180"/>
      <c r="M28" s="180"/>
      <c r="N28" s="180"/>
      <c r="O28" s="180"/>
      <c r="P28" s="180"/>
      <c r="Q28" s="180"/>
      <c r="R28" s="180"/>
      <c r="S28" s="180"/>
    </row>
    <row r="29" spans="1:23" ht="59.4" customHeight="1" x14ac:dyDescent="0.5">
      <c r="A29" s="9" t="s">
        <v>8</v>
      </c>
      <c r="B29" s="190" t="s">
        <v>269</v>
      </c>
      <c r="C29" s="190"/>
      <c r="D29" s="190"/>
      <c r="E29" s="190"/>
      <c r="F29" s="190"/>
      <c r="G29" s="190"/>
      <c r="H29" s="190"/>
      <c r="I29" s="190"/>
      <c r="J29" s="190"/>
      <c r="K29" s="190"/>
      <c r="L29" s="190"/>
      <c r="M29" s="190"/>
      <c r="N29" s="190"/>
      <c r="O29" s="190"/>
      <c r="P29" s="190"/>
      <c r="Q29" s="190"/>
      <c r="R29" s="190"/>
      <c r="S29" s="190"/>
    </row>
    <row r="31" spans="1:23" ht="99.6" customHeight="1" x14ac:dyDescent="0.45">
      <c r="B31" s="188" t="s">
        <v>270</v>
      </c>
      <c r="C31" s="188"/>
      <c r="D31" s="188"/>
      <c r="E31" s="188"/>
      <c r="F31" s="191">
        <f>KURT(B5:K9)</f>
        <v>-1.3042496425917365</v>
      </c>
      <c r="G31" s="191"/>
    </row>
    <row r="32" spans="1:23" x14ac:dyDescent="0.3">
      <c r="B32" s="12"/>
    </row>
    <row r="34" spans="1:19" ht="28.8" x14ac:dyDescent="0.55000000000000004">
      <c r="B34" s="188" t="s">
        <v>271</v>
      </c>
      <c r="C34" s="188"/>
      <c r="D34" s="188"/>
      <c r="E34" s="188"/>
      <c r="F34" s="189">
        <f>KURT(B5:K5)</f>
        <v>-1.5309842877657491</v>
      </c>
      <c r="G34" s="189"/>
      <c r="H34" s="189"/>
      <c r="I34" s="189"/>
    </row>
    <row r="35" spans="1:19" ht="28.8" customHeight="1" x14ac:dyDescent="0.55000000000000004">
      <c r="B35" s="188" t="s">
        <v>272</v>
      </c>
      <c r="C35" s="188"/>
      <c r="D35" s="188"/>
      <c r="E35" s="188"/>
      <c r="F35" s="189">
        <f>KURT(B6:K6)</f>
        <v>-0.74181018731470738</v>
      </c>
      <c r="G35" s="189"/>
      <c r="H35" s="189"/>
      <c r="I35" s="189"/>
    </row>
    <row r="36" spans="1:19" ht="28.8" customHeight="1" x14ac:dyDescent="0.55000000000000004">
      <c r="B36" s="188" t="s">
        <v>273</v>
      </c>
      <c r="C36" s="188"/>
      <c r="D36" s="188"/>
      <c r="E36" s="188"/>
      <c r="F36" s="189">
        <f>KURT(B7:K7)</f>
        <v>-1.9959960464196276</v>
      </c>
      <c r="G36" s="189"/>
      <c r="H36" s="189"/>
      <c r="I36" s="189"/>
    </row>
    <row r="37" spans="1:19" ht="28.8" customHeight="1" x14ac:dyDescent="0.55000000000000004">
      <c r="B37" s="188" t="s">
        <v>274</v>
      </c>
      <c r="C37" s="188"/>
      <c r="D37" s="188"/>
      <c r="E37" s="188"/>
      <c r="F37" s="189">
        <f>KURT(B8:K8)</f>
        <v>-1.4008423320666035</v>
      </c>
      <c r="G37" s="189"/>
      <c r="H37" s="189"/>
      <c r="I37" s="189"/>
    </row>
    <row r="38" spans="1:19" ht="28.8" customHeight="1" x14ac:dyDescent="0.55000000000000004">
      <c r="B38" s="188" t="s">
        <v>275</v>
      </c>
      <c r="C38" s="188"/>
      <c r="D38" s="188"/>
      <c r="E38" s="188"/>
      <c r="F38" s="189">
        <f>KURT(B9:K9)</f>
        <v>-1.4049853406274146</v>
      </c>
      <c r="G38" s="189"/>
      <c r="H38" s="189"/>
      <c r="I38" s="189"/>
    </row>
    <row r="40" spans="1:19" ht="25.8" x14ac:dyDescent="0.5">
      <c r="A40" s="52" t="s">
        <v>19</v>
      </c>
      <c r="B40" s="179" t="s">
        <v>276</v>
      </c>
      <c r="C40" s="180"/>
      <c r="D40" s="180"/>
      <c r="E40" s="180"/>
      <c r="F40" s="180"/>
      <c r="G40" s="180"/>
      <c r="H40" s="180"/>
      <c r="I40" s="180"/>
      <c r="J40" s="180"/>
      <c r="K40" s="180"/>
      <c r="L40" s="180"/>
      <c r="M40" s="180"/>
      <c r="N40" s="180"/>
      <c r="O40" s="180"/>
      <c r="P40" s="180"/>
      <c r="Q40" s="180"/>
      <c r="R40" s="180"/>
      <c r="S40" s="180"/>
    </row>
    <row r="41" spans="1:19" ht="151.19999999999999" customHeight="1" x14ac:dyDescent="0.5">
      <c r="A41" s="9" t="s">
        <v>8</v>
      </c>
      <c r="B41" s="177" t="s">
        <v>401</v>
      </c>
      <c r="C41" s="177"/>
      <c r="D41" s="177"/>
      <c r="E41" s="177"/>
      <c r="F41" s="177"/>
      <c r="G41" s="177"/>
      <c r="H41" s="177"/>
      <c r="I41" s="177"/>
      <c r="J41" s="177"/>
      <c r="K41" s="177"/>
      <c r="L41" s="177"/>
      <c r="M41" s="177"/>
      <c r="N41" s="177"/>
      <c r="O41" s="177"/>
      <c r="P41" s="177"/>
      <c r="Q41" s="177"/>
      <c r="R41" s="177"/>
      <c r="S41" s="177"/>
    </row>
    <row r="44" spans="1:19" s="90" customFormat="1" x14ac:dyDescent="0.3"/>
    <row r="47" spans="1:19" ht="25.8" x14ac:dyDescent="0.5">
      <c r="A47" s="185" t="s">
        <v>278</v>
      </c>
      <c r="B47" s="185"/>
      <c r="C47" s="185"/>
      <c r="D47" s="185"/>
      <c r="E47" s="185"/>
      <c r="F47" s="185"/>
      <c r="G47" s="185"/>
      <c r="H47" s="185"/>
      <c r="I47" s="185"/>
      <c r="J47" s="185"/>
      <c r="K47" s="185"/>
      <c r="L47" s="185"/>
      <c r="M47" s="185"/>
      <c r="N47" s="185"/>
      <c r="O47" s="185"/>
      <c r="P47" s="185"/>
      <c r="Q47" s="185"/>
      <c r="R47" s="185"/>
      <c r="S47" s="185"/>
    </row>
    <row r="48" spans="1:19" ht="25.8" x14ac:dyDescent="0.5">
      <c r="A48" s="185" t="s">
        <v>279</v>
      </c>
      <c r="B48" s="185"/>
      <c r="C48" s="185"/>
      <c r="D48" s="185"/>
      <c r="E48" s="185"/>
      <c r="F48" s="185"/>
      <c r="G48" s="185"/>
      <c r="H48" s="185"/>
      <c r="I48" s="185"/>
      <c r="J48" s="185"/>
      <c r="K48" s="185"/>
      <c r="L48" s="185"/>
      <c r="M48" s="185"/>
      <c r="N48" s="185"/>
      <c r="O48" s="185"/>
      <c r="P48" s="185"/>
      <c r="Q48" s="185"/>
      <c r="R48" s="185"/>
      <c r="S48" s="185"/>
    </row>
    <row r="50" spans="1:19" ht="21" x14ac:dyDescent="0.4">
      <c r="A50" s="186" t="s">
        <v>280</v>
      </c>
      <c r="B50" s="186"/>
      <c r="C50" s="186"/>
      <c r="D50" s="186"/>
      <c r="E50" s="186"/>
      <c r="F50" s="186"/>
      <c r="G50" s="186"/>
      <c r="H50" s="186"/>
      <c r="I50" s="186"/>
      <c r="J50" s="186"/>
      <c r="K50" s="186"/>
      <c r="L50" s="186"/>
      <c r="M50" s="186"/>
      <c r="N50" s="186"/>
      <c r="O50" s="186"/>
      <c r="P50" s="186"/>
      <c r="Q50" s="186"/>
    </row>
    <row r="52" spans="1:19" ht="21" x14ac:dyDescent="0.4">
      <c r="B52" s="106">
        <v>2.5</v>
      </c>
      <c r="C52" s="106">
        <v>4.8</v>
      </c>
      <c r="D52" s="106">
        <v>3.2</v>
      </c>
      <c r="E52" s="106">
        <v>2.1</v>
      </c>
      <c r="F52" s="106">
        <v>4.5</v>
      </c>
      <c r="G52" s="106">
        <v>2.9</v>
      </c>
      <c r="H52" s="106">
        <v>2.2999999999999998</v>
      </c>
      <c r="I52" s="106">
        <v>3.1</v>
      </c>
      <c r="J52" s="106">
        <v>4.2</v>
      </c>
      <c r="K52" s="106">
        <v>3.9</v>
      </c>
    </row>
    <row r="53" spans="1:19" ht="21" x14ac:dyDescent="0.4">
      <c r="B53" s="106">
        <v>2.8</v>
      </c>
      <c r="C53" s="106">
        <v>4.0999999999999996</v>
      </c>
      <c r="D53" s="106">
        <v>2.6</v>
      </c>
      <c r="E53" s="106">
        <v>2.4</v>
      </c>
      <c r="F53" s="106">
        <v>4.7</v>
      </c>
      <c r="G53" s="106">
        <v>3.3</v>
      </c>
      <c r="H53" s="106">
        <v>2.7</v>
      </c>
      <c r="I53" s="106">
        <v>3</v>
      </c>
      <c r="J53" s="106">
        <v>4.3</v>
      </c>
      <c r="K53" s="106">
        <v>3.7</v>
      </c>
    </row>
    <row r="54" spans="1:19" ht="21" x14ac:dyDescent="0.4">
      <c r="B54" s="106">
        <v>2.2000000000000002</v>
      </c>
      <c r="C54" s="106">
        <v>3.6</v>
      </c>
      <c r="D54" s="106">
        <v>4</v>
      </c>
      <c r="E54" s="106">
        <v>2.7</v>
      </c>
      <c r="F54" s="106">
        <v>3.8</v>
      </c>
      <c r="G54" s="106">
        <v>3.5</v>
      </c>
      <c r="H54" s="106">
        <v>3.2</v>
      </c>
      <c r="I54" s="106">
        <v>4.4000000000000004</v>
      </c>
      <c r="J54" s="106">
        <v>2</v>
      </c>
      <c r="K54" s="106">
        <v>3.4</v>
      </c>
    </row>
    <row r="55" spans="1:19" ht="21" x14ac:dyDescent="0.4">
      <c r="B55" s="106">
        <v>3.1</v>
      </c>
      <c r="C55" s="106">
        <v>2.9</v>
      </c>
      <c r="D55" s="106">
        <v>4.5999999999999996</v>
      </c>
      <c r="E55" s="106">
        <v>3.3</v>
      </c>
      <c r="F55" s="106">
        <v>2.5</v>
      </c>
      <c r="G55" s="106">
        <v>4.9000000000000004</v>
      </c>
      <c r="H55" s="106">
        <v>2.8</v>
      </c>
      <c r="I55" s="106">
        <v>3</v>
      </c>
      <c r="J55" s="106">
        <v>4.2</v>
      </c>
      <c r="K55" s="106">
        <v>3.9</v>
      </c>
    </row>
    <row r="56" spans="1:19" ht="21" x14ac:dyDescent="0.4">
      <c r="B56" s="106">
        <v>2.8</v>
      </c>
      <c r="C56" s="106">
        <v>4.0999999999999996</v>
      </c>
      <c r="D56" s="106">
        <v>2.6</v>
      </c>
      <c r="E56" s="106">
        <v>2.4</v>
      </c>
      <c r="F56" s="106">
        <v>4.7</v>
      </c>
      <c r="G56" s="106">
        <v>3.3</v>
      </c>
      <c r="H56" s="106">
        <v>2.7</v>
      </c>
      <c r="I56" s="106">
        <v>3</v>
      </c>
      <c r="J56" s="106">
        <v>4.3</v>
      </c>
      <c r="K56" s="106">
        <v>3.7</v>
      </c>
    </row>
    <row r="57" spans="1:19" ht="21" x14ac:dyDescent="0.4">
      <c r="B57" s="106">
        <v>2.2000000000000002</v>
      </c>
      <c r="C57" s="106">
        <v>3.6</v>
      </c>
      <c r="D57" s="106">
        <v>4</v>
      </c>
      <c r="E57" s="106">
        <v>2.7</v>
      </c>
      <c r="F57" s="106">
        <v>3.8</v>
      </c>
      <c r="G57" s="106">
        <v>3.5</v>
      </c>
      <c r="H57" s="106">
        <v>3.2</v>
      </c>
      <c r="I57" s="106">
        <v>4.4000000000000004</v>
      </c>
      <c r="J57" s="106">
        <v>2</v>
      </c>
      <c r="K57" s="106">
        <v>3.4</v>
      </c>
    </row>
    <row r="58" spans="1:19" ht="21" x14ac:dyDescent="0.4">
      <c r="B58" s="106">
        <v>3.1</v>
      </c>
      <c r="C58" s="106">
        <v>2.9</v>
      </c>
      <c r="D58" s="106">
        <v>4.5999999999999996</v>
      </c>
      <c r="E58" s="106">
        <v>3.3</v>
      </c>
      <c r="F58" s="106">
        <v>2.5</v>
      </c>
      <c r="G58" s="106">
        <v>4.9000000000000004</v>
      </c>
      <c r="H58" s="106">
        <v>2.8</v>
      </c>
      <c r="I58" s="106">
        <v>3</v>
      </c>
      <c r="J58" s="106">
        <v>4.2</v>
      </c>
      <c r="K58" s="106">
        <v>3.9</v>
      </c>
    </row>
    <row r="59" spans="1:19" ht="21" x14ac:dyDescent="0.4">
      <c r="B59" s="106">
        <v>2.8</v>
      </c>
      <c r="C59" s="106">
        <v>4.0999999999999996</v>
      </c>
      <c r="D59" s="106">
        <v>2.6</v>
      </c>
      <c r="E59" s="106">
        <v>2.4</v>
      </c>
      <c r="F59" s="106">
        <v>4.7</v>
      </c>
      <c r="G59" s="106">
        <v>3.3</v>
      </c>
      <c r="H59" s="106">
        <v>2.7</v>
      </c>
      <c r="I59" s="106">
        <v>3</v>
      </c>
      <c r="J59" s="106">
        <v>4.3</v>
      </c>
      <c r="K59" s="106">
        <v>3.7</v>
      </c>
    </row>
    <row r="60" spans="1:19" ht="21" x14ac:dyDescent="0.4">
      <c r="B60" s="106">
        <v>2.2000000000000002</v>
      </c>
      <c r="C60" s="106">
        <v>3.6</v>
      </c>
      <c r="D60" s="106">
        <v>4</v>
      </c>
      <c r="E60" s="106">
        <v>2.7</v>
      </c>
      <c r="F60" s="106">
        <v>3.8</v>
      </c>
      <c r="G60" s="106">
        <v>3.5</v>
      </c>
      <c r="H60" s="106">
        <v>3.2</v>
      </c>
      <c r="I60" s="106">
        <v>4.4000000000000004</v>
      </c>
      <c r="J60" s="106">
        <v>2</v>
      </c>
      <c r="K60" s="106">
        <v>3.4</v>
      </c>
    </row>
    <row r="61" spans="1:19" ht="21" x14ac:dyDescent="0.4">
      <c r="B61" s="106">
        <v>3.1</v>
      </c>
      <c r="C61" s="106">
        <v>2.9</v>
      </c>
      <c r="D61" s="106">
        <v>4.5999999999999996</v>
      </c>
      <c r="E61" s="106">
        <v>3.3</v>
      </c>
      <c r="F61" s="106">
        <v>2.5</v>
      </c>
      <c r="G61" s="106">
        <v>4.9000000000000004</v>
      </c>
      <c r="H61" s="106">
        <v>3</v>
      </c>
      <c r="I61" s="106">
        <v>3</v>
      </c>
      <c r="J61" s="106">
        <v>3</v>
      </c>
      <c r="K61" s="106">
        <v>3</v>
      </c>
    </row>
    <row r="63" spans="1:19" ht="25.8" x14ac:dyDescent="0.5">
      <c r="A63" s="52" t="s">
        <v>25</v>
      </c>
      <c r="B63" s="179" t="s">
        <v>281</v>
      </c>
      <c r="C63" s="180"/>
      <c r="D63" s="180"/>
      <c r="E63" s="180"/>
      <c r="F63" s="180"/>
      <c r="G63" s="180"/>
      <c r="H63" s="180"/>
      <c r="I63" s="180"/>
      <c r="J63" s="180"/>
      <c r="K63" s="180"/>
      <c r="L63" s="180"/>
      <c r="M63" s="180"/>
      <c r="N63" s="180"/>
      <c r="O63" s="180"/>
      <c r="P63" s="180"/>
      <c r="Q63" s="180"/>
      <c r="R63" s="180"/>
      <c r="S63" s="180"/>
    </row>
    <row r="64" spans="1:19" ht="25.8" x14ac:dyDescent="0.5">
      <c r="A64" s="9" t="s">
        <v>8</v>
      </c>
      <c r="B64" s="187" t="s">
        <v>277</v>
      </c>
      <c r="C64" s="187"/>
      <c r="D64" s="187"/>
      <c r="E64" s="187"/>
      <c r="F64" s="187"/>
      <c r="G64" s="187"/>
      <c r="H64" s="187"/>
      <c r="I64" s="187"/>
      <c r="J64" s="187"/>
      <c r="K64" s="187"/>
      <c r="L64" s="187"/>
      <c r="M64" s="187"/>
      <c r="N64" s="187"/>
      <c r="O64" s="187"/>
      <c r="P64" s="187"/>
      <c r="Q64" s="187"/>
      <c r="R64" s="187"/>
      <c r="S64" s="187"/>
    </row>
    <row r="66" spans="1:19" ht="23.4" x14ac:dyDescent="0.3">
      <c r="B66" s="181" t="s">
        <v>282</v>
      </c>
      <c r="C66" s="181"/>
      <c r="D66" s="181"/>
      <c r="E66" s="181"/>
      <c r="F66" s="182">
        <f>_xlfn.SKEW.P(B52:K61)</f>
        <v>0.27609412221626156</v>
      </c>
      <c r="G66" s="182"/>
      <c r="H66" s="182"/>
    </row>
    <row r="68" spans="1:19" ht="25.8" x14ac:dyDescent="0.5">
      <c r="B68" s="177" t="s">
        <v>283</v>
      </c>
      <c r="C68" s="177"/>
      <c r="D68" s="177"/>
      <c r="E68" s="177"/>
      <c r="F68" s="177"/>
      <c r="G68" s="177"/>
      <c r="H68" s="177"/>
      <c r="I68" s="177"/>
      <c r="J68" s="177"/>
      <c r="K68" s="177"/>
      <c r="L68" s="177"/>
      <c r="M68" s="177"/>
      <c r="N68" s="177"/>
      <c r="O68" s="177"/>
      <c r="P68" s="177"/>
      <c r="Q68" s="177"/>
      <c r="R68" s="177"/>
      <c r="S68" s="177"/>
    </row>
    <row r="70" spans="1:19" ht="25.8" x14ac:dyDescent="0.5">
      <c r="A70" s="52" t="s">
        <v>13</v>
      </c>
      <c r="B70" s="179" t="s">
        <v>284</v>
      </c>
      <c r="C70" s="180"/>
      <c r="D70" s="180"/>
      <c r="E70" s="180"/>
      <c r="F70" s="180"/>
      <c r="G70" s="180"/>
      <c r="H70" s="180"/>
      <c r="I70" s="180"/>
      <c r="J70" s="180"/>
      <c r="K70" s="180"/>
      <c r="L70" s="180"/>
      <c r="M70" s="180"/>
      <c r="N70" s="180"/>
      <c r="O70" s="180"/>
      <c r="P70" s="180"/>
      <c r="Q70" s="180"/>
      <c r="R70" s="180"/>
      <c r="S70" s="180"/>
    </row>
    <row r="71" spans="1:19" ht="25.8" x14ac:dyDescent="0.5">
      <c r="A71" s="9" t="s">
        <v>8</v>
      </c>
      <c r="B71" s="178" t="s">
        <v>285</v>
      </c>
      <c r="C71" s="178"/>
      <c r="D71" s="178"/>
      <c r="E71" s="178"/>
      <c r="F71" s="178"/>
      <c r="G71" s="178"/>
      <c r="H71" s="178"/>
      <c r="I71" s="178"/>
      <c r="J71" s="178"/>
      <c r="K71" s="178"/>
      <c r="L71" s="178"/>
      <c r="M71" s="178"/>
      <c r="N71" s="178"/>
      <c r="O71" s="178"/>
      <c r="P71" s="178"/>
      <c r="Q71" s="178"/>
      <c r="R71" s="178"/>
      <c r="S71" s="178"/>
    </row>
    <row r="73" spans="1:19" ht="23.4" x14ac:dyDescent="0.3">
      <c r="B73" s="181" t="s">
        <v>286</v>
      </c>
      <c r="C73" s="181"/>
      <c r="D73" s="181"/>
      <c r="E73" s="181"/>
      <c r="F73" s="182">
        <f>KURT(B52:K61)</f>
        <v>-0.86036093867293317</v>
      </c>
      <c r="G73" s="182"/>
      <c r="H73" s="182"/>
    </row>
    <row r="74" spans="1:19" ht="25.8" x14ac:dyDescent="0.5">
      <c r="B74" s="177" t="s">
        <v>400</v>
      </c>
      <c r="C74" s="177"/>
      <c r="D74" s="177"/>
      <c r="E74" s="177"/>
      <c r="F74" s="177"/>
      <c r="G74" s="177"/>
      <c r="H74" s="177"/>
      <c r="I74" s="177"/>
      <c r="J74" s="177"/>
      <c r="K74" s="177"/>
      <c r="L74" s="177"/>
      <c r="M74" s="177"/>
      <c r="N74" s="177"/>
      <c r="O74" s="177"/>
      <c r="P74" s="177"/>
      <c r="Q74" s="177"/>
      <c r="R74" s="177"/>
      <c r="S74" s="177"/>
    </row>
    <row r="76" spans="1:19" ht="25.8" x14ac:dyDescent="0.5">
      <c r="A76" s="52" t="s">
        <v>19</v>
      </c>
      <c r="B76" s="179" t="s">
        <v>287</v>
      </c>
      <c r="C76" s="180"/>
      <c r="D76" s="180"/>
      <c r="E76" s="180"/>
      <c r="F76" s="180"/>
      <c r="G76" s="180"/>
      <c r="H76" s="180"/>
      <c r="I76" s="180"/>
      <c r="J76" s="180"/>
      <c r="K76" s="180"/>
      <c r="L76" s="180"/>
      <c r="M76" s="180"/>
      <c r="N76" s="180"/>
      <c r="O76" s="180"/>
      <c r="P76" s="180"/>
      <c r="Q76" s="180"/>
      <c r="R76" s="180"/>
      <c r="S76" s="180"/>
    </row>
    <row r="77" spans="1:19" ht="25.8" x14ac:dyDescent="0.5">
      <c r="A77" s="9" t="s">
        <v>8</v>
      </c>
      <c r="B77" s="177" t="s">
        <v>399</v>
      </c>
      <c r="C77" s="177"/>
      <c r="D77" s="177"/>
      <c r="E77" s="177"/>
      <c r="F77" s="177"/>
      <c r="G77" s="177"/>
      <c r="H77" s="177"/>
      <c r="I77" s="177"/>
      <c r="J77" s="177"/>
      <c r="K77" s="177"/>
      <c r="L77" s="177"/>
      <c r="M77" s="177"/>
      <c r="N77" s="177"/>
      <c r="O77" s="177"/>
      <c r="P77" s="177"/>
      <c r="Q77" s="177"/>
      <c r="R77" s="177"/>
      <c r="S77" s="177"/>
    </row>
    <row r="80" spans="1:19" s="90" customFormat="1" x14ac:dyDescent="0.3"/>
    <row r="82" spans="1:19" ht="59.4" customHeight="1" x14ac:dyDescent="0.45">
      <c r="A82" s="183" t="s">
        <v>289</v>
      </c>
      <c r="B82" s="183"/>
      <c r="C82" s="183"/>
      <c r="D82" s="183"/>
      <c r="E82" s="183"/>
      <c r="F82" s="183"/>
      <c r="G82" s="183"/>
      <c r="H82" s="183"/>
      <c r="I82" s="183"/>
      <c r="J82" s="183"/>
      <c r="K82" s="183"/>
      <c r="L82" s="183"/>
      <c r="M82" s="183"/>
      <c r="N82" s="183"/>
      <c r="O82" s="183"/>
      <c r="P82" s="183"/>
      <c r="Q82" s="183"/>
      <c r="R82" s="183"/>
      <c r="S82" s="183"/>
    </row>
    <row r="83" spans="1:19" ht="42" customHeight="1" x14ac:dyDescent="0.45">
      <c r="A83" s="183" t="s">
        <v>288</v>
      </c>
      <c r="B83" s="183"/>
      <c r="C83" s="183"/>
      <c r="D83" s="183"/>
      <c r="E83" s="183"/>
      <c r="F83" s="183"/>
      <c r="G83" s="183"/>
      <c r="H83" s="183"/>
      <c r="I83" s="183"/>
      <c r="J83" s="183"/>
      <c r="K83" s="183"/>
      <c r="L83" s="183"/>
      <c r="M83" s="183"/>
      <c r="N83" s="183"/>
      <c r="O83" s="183"/>
      <c r="P83" s="183"/>
      <c r="Q83" s="183"/>
      <c r="R83" s="183"/>
      <c r="S83" s="183"/>
    </row>
    <row r="85" spans="1:19" ht="21" x14ac:dyDescent="0.4">
      <c r="A85" s="184" t="s">
        <v>290</v>
      </c>
      <c r="B85" s="184"/>
    </row>
    <row r="87" spans="1:19" x14ac:dyDescent="0.3">
      <c r="B87" s="22">
        <v>4</v>
      </c>
      <c r="C87" s="22">
        <v>5</v>
      </c>
      <c r="D87" s="22">
        <v>3</v>
      </c>
      <c r="E87" s="22">
        <v>4</v>
      </c>
      <c r="F87" s="22">
        <v>4</v>
      </c>
      <c r="G87" s="22">
        <v>3</v>
      </c>
      <c r="H87" s="22">
        <v>2</v>
      </c>
      <c r="I87" s="22">
        <v>5</v>
      </c>
      <c r="J87" s="22">
        <v>4</v>
      </c>
      <c r="K87" s="22">
        <v>3</v>
      </c>
    </row>
    <row r="88" spans="1:19" x14ac:dyDescent="0.3">
      <c r="B88" s="22">
        <v>5</v>
      </c>
      <c r="C88" s="22">
        <v>4</v>
      </c>
      <c r="D88" s="22">
        <v>2</v>
      </c>
      <c r="E88" s="22">
        <v>3</v>
      </c>
      <c r="F88" s="22">
        <v>4</v>
      </c>
      <c r="G88" s="22">
        <v>5</v>
      </c>
      <c r="H88" s="22">
        <v>3</v>
      </c>
      <c r="I88" s="22">
        <v>4</v>
      </c>
      <c r="J88" s="22">
        <v>5</v>
      </c>
      <c r="K88" s="22">
        <v>3</v>
      </c>
    </row>
    <row r="89" spans="1:19" x14ac:dyDescent="0.3">
      <c r="B89" s="22">
        <v>4</v>
      </c>
      <c r="C89" s="22">
        <v>3</v>
      </c>
      <c r="D89" s="22">
        <v>2</v>
      </c>
      <c r="E89" s="22">
        <v>4</v>
      </c>
      <c r="F89" s="22">
        <v>5</v>
      </c>
      <c r="G89" s="22">
        <v>3</v>
      </c>
      <c r="H89" s="22">
        <v>4</v>
      </c>
      <c r="I89" s="22">
        <v>5</v>
      </c>
      <c r="J89" s="22">
        <v>4</v>
      </c>
      <c r="K89" s="22">
        <v>3</v>
      </c>
    </row>
    <row r="90" spans="1:19" x14ac:dyDescent="0.3">
      <c r="B90" s="22">
        <v>3</v>
      </c>
      <c r="C90" s="22">
        <v>4</v>
      </c>
      <c r="D90" s="22">
        <v>5</v>
      </c>
      <c r="E90" s="22">
        <v>2</v>
      </c>
      <c r="F90" s="22">
        <v>3</v>
      </c>
      <c r="G90" s="22">
        <v>4</v>
      </c>
      <c r="H90" s="22">
        <v>4</v>
      </c>
      <c r="I90" s="22">
        <v>3</v>
      </c>
      <c r="J90" s="22">
        <v>5</v>
      </c>
      <c r="K90" s="22">
        <v>4</v>
      </c>
    </row>
    <row r="91" spans="1:19" x14ac:dyDescent="0.3">
      <c r="B91" s="22">
        <v>3</v>
      </c>
      <c r="C91" s="22">
        <v>4</v>
      </c>
      <c r="D91" s="22">
        <v>5</v>
      </c>
      <c r="E91" s="22">
        <v>4</v>
      </c>
      <c r="F91" s="22">
        <v>2</v>
      </c>
      <c r="G91" s="22">
        <v>3</v>
      </c>
      <c r="H91" s="22">
        <v>4</v>
      </c>
      <c r="I91" s="22">
        <v>5</v>
      </c>
      <c r="J91" s="22">
        <v>3</v>
      </c>
      <c r="K91" s="22">
        <v>4</v>
      </c>
    </row>
    <row r="92" spans="1:19" x14ac:dyDescent="0.3">
      <c r="B92" s="22">
        <v>5</v>
      </c>
      <c r="C92" s="22">
        <v>4</v>
      </c>
      <c r="D92" s="22">
        <v>3</v>
      </c>
      <c r="E92" s="22">
        <v>4</v>
      </c>
      <c r="F92" s="22">
        <v>5</v>
      </c>
      <c r="G92" s="22">
        <v>3</v>
      </c>
      <c r="H92" s="22">
        <v>4</v>
      </c>
      <c r="I92" s="22">
        <v>5</v>
      </c>
      <c r="J92" s="22">
        <v>4</v>
      </c>
      <c r="K92" s="22">
        <v>3</v>
      </c>
    </row>
    <row r="93" spans="1:19" x14ac:dyDescent="0.3">
      <c r="B93" s="22">
        <v>3</v>
      </c>
      <c r="C93" s="22">
        <v>4</v>
      </c>
      <c r="D93" s="22">
        <v>5</v>
      </c>
      <c r="E93" s="22">
        <v>2</v>
      </c>
      <c r="F93" s="22">
        <v>3</v>
      </c>
      <c r="G93" s="22">
        <v>4</v>
      </c>
      <c r="H93" s="22">
        <v>4</v>
      </c>
      <c r="I93" s="22">
        <v>3</v>
      </c>
      <c r="J93" s="22">
        <v>5</v>
      </c>
      <c r="K93" s="22">
        <v>4</v>
      </c>
    </row>
    <row r="94" spans="1:19" x14ac:dyDescent="0.3">
      <c r="B94" s="22">
        <v>3</v>
      </c>
      <c r="C94" s="22">
        <v>4</v>
      </c>
      <c r="D94" s="22">
        <v>5</v>
      </c>
      <c r="E94" s="22">
        <v>4</v>
      </c>
      <c r="F94" s="22">
        <v>2</v>
      </c>
      <c r="G94" s="22">
        <v>3</v>
      </c>
      <c r="H94" s="22">
        <v>4</v>
      </c>
      <c r="I94" s="22">
        <v>5</v>
      </c>
      <c r="J94" s="22">
        <v>3</v>
      </c>
      <c r="K94" s="22">
        <v>4</v>
      </c>
    </row>
    <row r="95" spans="1:19" x14ac:dyDescent="0.3">
      <c r="B95" s="22">
        <v>5</v>
      </c>
      <c r="C95" s="22">
        <v>4</v>
      </c>
      <c r="D95" s="22">
        <v>3</v>
      </c>
      <c r="E95" s="22">
        <v>4</v>
      </c>
      <c r="F95" s="22">
        <v>5</v>
      </c>
      <c r="G95" s="22">
        <v>3</v>
      </c>
      <c r="H95" s="22">
        <v>4</v>
      </c>
      <c r="I95" s="22">
        <v>5</v>
      </c>
      <c r="J95" s="22">
        <v>4</v>
      </c>
      <c r="K95" s="22">
        <v>3</v>
      </c>
    </row>
    <row r="96" spans="1:19" x14ac:dyDescent="0.3">
      <c r="B96" s="22">
        <v>3</v>
      </c>
      <c r="C96" s="22">
        <v>4</v>
      </c>
      <c r="D96" s="22">
        <v>5</v>
      </c>
      <c r="E96" s="22">
        <v>2</v>
      </c>
      <c r="F96" s="22">
        <v>3</v>
      </c>
      <c r="G96" s="22">
        <v>4</v>
      </c>
      <c r="H96" s="22">
        <v>4</v>
      </c>
      <c r="I96" s="22">
        <v>3</v>
      </c>
      <c r="J96" s="22">
        <v>5</v>
      </c>
      <c r="K96" s="22">
        <v>4</v>
      </c>
    </row>
    <row r="98" spans="1:19" ht="25.8" x14ac:dyDescent="0.5">
      <c r="A98" s="52" t="s">
        <v>25</v>
      </c>
      <c r="B98" s="179" t="s">
        <v>291</v>
      </c>
      <c r="C98" s="180"/>
      <c r="D98" s="180"/>
      <c r="E98" s="180"/>
      <c r="F98" s="180"/>
      <c r="G98" s="180"/>
      <c r="H98" s="180"/>
      <c r="I98" s="180"/>
      <c r="J98" s="180"/>
      <c r="K98" s="180"/>
      <c r="L98" s="180"/>
      <c r="M98" s="180"/>
      <c r="N98" s="180"/>
      <c r="O98" s="180"/>
      <c r="P98" s="180"/>
      <c r="Q98" s="180"/>
      <c r="R98" s="180"/>
      <c r="S98" s="180"/>
    </row>
    <row r="99" spans="1:19" ht="25.8" x14ac:dyDescent="0.5">
      <c r="A99" s="9" t="s">
        <v>8</v>
      </c>
      <c r="B99" s="187" t="s">
        <v>277</v>
      </c>
      <c r="C99" s="187"/>
      <c r="D99" s="187"/>
      <c r="E99" s="187"/>
      <c r="F99" s="187"/>
      <c r="G99" s="187"/>
      <c r="H99" s="187"/>
      <c r="I99" s="187"/>
      <c r="J99" s="187"/>
      <c r="K99" s="187"/>
      <c r="L99" s="187"/>
      <c r="M99" s="187"/>
      <c r="N99" s="187"/>
      <c r="O99" s="187"/>
      <c r="P99" s="187"/>
      <c r="Q99" s="187"/>
      <c r="R99" s="187"/>
      <c r="S99" s="187"/>
    </row>
    <row r="100" spans="1:19" ht="23.4" x14ac:dyDescent="0.3">
      <c r="B100" s="181" t="s">
        <v>302</v>
      </c>
      <c r="C100" s="181"/>
      <c r="D100" s="181"/>
      <c r="E100" s="181"/>
      <c r="F100" s="182">
        <f>_xlfn.SKEW.P(B87:K96)</f>
        <v>-0.20773281879682204</v>
      </c>
      <c r="G100" s="182"/>
      <c r="H100" s="182"/>
    </row>
    <row r="102" spans="1:19" ht="25.8" x14ac:dyDescent="0.5">
      <c r="B102" s="177" t="s">
        <v>304</v>
      </c>
      <c r="C102" s="177"/>
      <c r="D102" s="177"/>
      <c r="E102" s="177"/>
      <c r="F102" s="177"/>
      <c r="G102" s="177"/>
      <c r="H102" s="177"/>
      <c r="I102" s="177"/>
      <c r="J102" s="177"/>
      <c r="K102" s="177"/>
      <c r="L102" s="177"/>
      <c r="M102" s="177"/>
      <c r="N102" s="177"/>
      <c r="O102" s="177"/>
      <c r="P102" s="177"/>
      <c r="Q102" s="177"/>
      <c r="R102" s="177"/>
      <c r="S102" s="177"/>
    </row>
    <row r="103" spans="1:19" ht="25.8" x14ac:dyDescent="0.5">
      <c r="B103" s="9"/>
      <c r="C103" s="9"/>
      <c r="D103" s="9"/>
      <c r="E103" s="9"/>
      <c r="F103" s="9"/>
      <c r="G103" s="9"/>
      <c r="H103" s="9"/>
      <c r="I103" s="9"/>
      <c r="J103" s="9"/>
      <c r="K103" s="9"/>
      <c r="L103" s="9"/>
      <c r="M103" s="9"/>
      <c r="N103" s="9"/>
      <c r="O103" s="9"/>
      <c r="P103" s="9"/>
      <c r="Q103" s="9"/>
      <c r="R103" s="9"/>
      <c r="S103" s="9"/>
    </row>
    <row r="104" spans="1:19" ht="25.8" x14ac:dyDescent="0.5">
      <c r="A104" s="52" t="s">
        <v>13</v>
      </c>
      <c r="B104" s="179" t="s">
        <v>292</v>
      </c>
      <c r="C104" s="180"/>
      <c r="D104" s="180"/>
      <c r="E104" s="180"/>
      <c r="F104" s="180"/>
      <c r="G104" s="180"/>
      <c r="H104" s="180"/>
      <c r="I104" s="180"/>
      <c r="J104" s="180"/>
      <c r="K104" s="180"/>
      <c r="L104" s="180"/>
      <c r="M104" s="180"/>
      <c r="N104" s="180"/>
      <c r="O104" s="180"/>
      <c r="P104" s="180"/>
      <c r="Q104" s="180"/>
      <c r="R104" s="180"/>
      <c r="S104" s="180"/>
    </row>
    <row r="105" spans="1:19" ht="25.8" x14ac:dyDescent="0.5">
      <c r="A105" s="9" t="s">
        <v>8</v>
      </c>
      <c r="B105" s="178" t="s">
        <v>285</v>
      </c>
      <c r="C105" s="178"/>
      <c r="D105" s="178"/>
      <c r="E105" s="178"/>
      <c r="F105" s="178"/>
      <c r="G105" s="178"/>
      <c r="H105" s="178"/>
      <c r="I105" s="178"/>
      <c r="J105" s="178"/>
      <c r="K105" s="178"/>
      <c r="L105" s="178"/>
      <c r="M105" s="178"/>
      <c r="N105" s="178"/>
      <c r="O105" s="178"/>
      <c r="P105" s="178"/>
      <c r="Q105" s="178"/>
      <c r="R105" s="178"/>
      <c r="S105" s="178"/>
    </row>
    <row r="106" spans="1:19" ht="25.8" x14ac:dyDescent="0.5">
      <c r="B106" s="9"/>
      <c r="C106" s="9"/>
      <c r="D106" s="9"/>
      <c r="E106" s="9"/>
      <c r="F106" s="9"/>
      <c r="G106" s="9"/>
      <c r="H106" s="9"/>
      <c r="I106" s="9"/>
      <c r="J106" s="9"/>
      <c r="K106" s="9"/>
      <c r="L106" s="9"/>
      <c r="M106" s="9"/>
      <c r="N106" s="9"/>
      <c r="O106" s="9"/>
      <c r="P106" s="9"/>
      <c r="Q106" s="9"/>
      <c r="R106" s="9"/>
      <c r="S106" s="9"/>
    </row>
    <row r="107" spans="1:19" ht="23.4" x14ac:dyDescent="0.3">
      <c r="B107" s="181" t="s">
        <v>303</v>
      </c>
      <c r="C107" s="181"/>
      <c r="D107" s="181"/>
      <c r="E107" s="181"/>
      <c r="F107" s="182">
        <f>KURT( B87:K96)</f>
        <v>-0.74525627211662515</v>
      </c>
      <c r="G107" s="182"/>
      <c r="H107" s="182"/>
    </row>
    <row r="108" spans="1:19" ht="25.8" x14ac:dyDescent="0.5">
      <c r="B108" s="187"/>
      <c r="C108" s="187"/>
      <c r="D108" s="187"/>
      <c r="E108" s="187"/>
      <c r="F108" s="187"/>
      <c r="G108" s="187"/>
      <c r="H108" s="187"/>
      <c r="I108" s="187"/>
      <c r="J108" s="187"/>
      <c r="K108" s="187"/>
      <c r="L108" s="187"/>
      <c r="M108" s="187"/>
      <c r="N108" s="187"/>
      <c r="O108" s="187"/>
      <c r="P108" s="187"/>
      <c r="Q108" s="187"/>
      <c r="R108" s="187"/>
      <c r="S108" s="187"/>
    </row>
    <row r="109" spans="1:19" ht="25.8" x14ac:dyDescent="0.5">
      <c r="A109" s="52" t="s">
        <v>19</v>
      </c>
      <c r="B109" s="179" t="s">
        <v>293</v>
      </c>
      <c r="C109" s="180"/>
      <c r="D109" s="180"/>
      <c r="E109" s="180"/>
      <c r="F109" s="180"/>
      <c r="G109" s="180"/>
      <c r="H109" s="180"/>
      <c r="I109" s="180"/>
      <c r="J109" s="180"/>
      <c r="K109" s="180"/>
      <c r="L109" s="180"/>
      <c r="M109" s="180"/>
      <c r="N109" s="180"/>
      <c r="O109" s="180"/>
      <c r="P109" s="180"/>
      <c r="Q109" s="180"/>
      <c r="R109" s="180"/>
      <c r="S109" s="180"/>
    </row>
    <row r="110" spans="1:19" ht="25.8" x14ac:dyDescent="0.5">
      <c r="A110" s="9" t="s">
        <v>8</v>
      </c>
      <c r="B110" s="177" t="s">
        <v>402</v>
      </c>
      <c r="C110" s="177"/>
      <c r="D110" s="177"/>
      <c r="E110" s="177"/>
      <c r="F110" s="177"/>
      <c r="G110" s="177"/>
      <c r="H110" s="177"/>
      <c r="I110" s="177"/>
      <c r="J110" s="177"/>
      <c r="K110" s="177"/>
      <c r="L110" s="177"/>
      <c r="M110" s="177"/>
      <c r="N110" s="177"/>
      <c r="O110" s="177"/>
      <c r="P110" s="177"/>
      <c r="Q110" s="177"/>
      <c r="R110" s="177"/>
      <c r="S110" s="177"/>
    </row>
    <row r="112" spans="1:19" x14ac:dyDescent="0.3">
      <c r="B112" s="38" t="s">
        <v>294</v>
      </c>
      <c r="C112" s="38" t="s">
        <v>295</v>
      </c>
    </row>
    <row r="113" spans="1:19" x14ac:dyDescent="0.3">
      <c r="B113" s="22">
        <v>1</v>
      </c>
      <c r="C113" s="22">
        <f>COUNTIF($B$87:$K$96,B113)</f>
        <v>0</v>
      </c>
    </row>
    <row r="114" spans="1:19" x14ac:dyDescent="0.3">
      <c r="B114" s="22">
        <v>2</v>
      </c>
      <c r="C114" s="22">
        <f>COUNTIF($B$87:$K$96,B114)</f>
        <v>8</v>
      </c>
    </row>
    <row r="115" spans="1:19" x14ac:dyDescent="0.3">
      <c r="B115" s="22">
        <v>3</v>
      </c>
      <c r="C115" s="22">
        <f>COUNTIF($B$87:$K$96,B115)</f>
        <v>30</v>
      </c>
    </row>
    <row r="116" spans="1:19" x14ac:dyDescent="0.3">
      <c r="B116" s="22">
        <v>4</v>
      </c>
      <c r="C116" s="22">
        <f>COUNTIF($B$87:$K$96,B116)</f>
        <v>39</v>
      </c>
    </row>
    <row r="117" spans="1:19" x14ac:dyDescent="0.3">
      <c r="B117" s="22">
        <v>5</v>
      </c>
      <c r="C117" s="22">
        <f>COUNTIF($B$87:$K$96,B117)</f>
        <v>23</v>
      </c>
    </row>
    <row r="118" spans="1:19" x14ac:dyDescent="0.3">
      <c r="B118" s="22"/>
      <c r="C118" s="22"/>
    </row>
    <row r="120" spans="1:19" s="90" customFormat="1" x14ac:dyDescent="0.3"/>
    <row r="122" spans="1:19" ht="66" customHeight="1" x14ac:dyDescent="0.45">
      <c r="A122" s="183" t="s">
        <v>296</v>
      </c>
      <c r="B122" s="183"/>
      <c r="C122" s="183"/>
      <c r="D122" s="183"/>
      <c r="E122" s="183"/>
      <c r="F122" s="183"/>
      <c r="G122" s="183"/>
      <c r="H122" s="183"/>
      <c r="I122" s="183"/>
      <c r="J122" s="183"/>
      <c r="K122" s="183"/>
      <c r="L122" s="183"/>
      <c r="M122" s="183"/>
      <c r="N122" s="183"/>
      <c r="O122" s="183"/>
      <c r="P122" s="183"/>
      <c r="Q122" s="183"/>
      <c r="R122" s="183"/>
      <c r="S122" s="183"/>
    </row>
    <row r="123" spans="1:19" ht="23.4" x14ac:dyDescent="0.45">
      <c r="A123" s="183" t="s">
        <v>297</v>
      </c>
      <c r="B123" s="183"/>
      <c r="C123" s="183"/>
      <c r="D123" s="183"/>
      <c r="E123" s="183"/>
      <c r="F123" s="183"/>
      <c r="G123" s="183"/>
      <c r="H123" s="183"/>
      <c r="I123" s="183"/>
      <c r="J123" s="183"/>
      <c r="K123" s="183"/>
      <c r="L123" s="183"/>
      <c r="M123" s="183"/>
      <c r="N123" s="183"/>
      <c r="O123" s="183"/>
      <c r="P123" s="183"/>
      <c r="Q123" s="183"/>
      <c r="R123" s="183"/>
      <c r="S123" s="183"/>
    </row>
    <row r="125" spans="1:19" x14ac:dyDescent="0.3">
      <c r="B125">
        <v>280</v>
      </c>
      <c r="C125">
        <v>350</v>
      </c>
      <c r="D125">
        <v>310</v>
      </c>
      <c r="E125">
        <v>270</v>
      </c>
      <c r="F125">
        <v>390</v>
      </c>
      <c r="G125">
        <v>320</v>
      </c>
      <c r="H125">
        <v>290</v>
      </c>
      <c r="I125">
        <v>340</v>
      </c>
      <c r="J125">
        <v>310</v>
      </c>
      <c r="K125">
        <v>380</v>
      </c>
    </row>
    <row r="126" spans="1:19" x14ac:dyDescent="0.3">
      <c r="B126">
        <v>270</v>
      </c>
      <c r="C126">
        <v>350</v>
      </c>
      <c r="D126">
        <v>300</v>
      </c>
      <c r="E126">
        <v>330</v>
      </c>
      <c r="F126">
        <v>370</v>
      </c>
      <c r="G126">
        <v>310</v>
      </c>
      <c r="H126">
        <v>280</v>
      </c>
      <c r="I126">
        <v>320</v>
      </c>
      <c r="J126">
        <v>350</v>
      </c>
      <c r="K126">
        <v>290</v>
      </c>
    </row>
    <row r="127" spans="1:19" x14ac:dyDescent="0.3">
      <c r="B127">
        <v>270</v>
      </c>
      <c r="C127">
        <v>350</v>
      </c>
      <c r="D127">
        <v>300</v>
      </c>
      <c r="E127">
        <v>330</v>
      </c>
      <c r="F127">
        <v>370</v>
      </c>
      <c r="G127">
        <v>310</v>
      </c>
      <c r="H127">
        <v>280</v>
      </c>
      <c r="I127">
        <v>320</v>
      </c>
      <c r="J127">
        <v>350</v>
      </c>
      <c r="K127">
        <v>290</v>
      </c>
    </row>
    <row r="128" spans="1:19" x14ac:dyDescent="0.3">
      <c r="B128">
        <v>270</v>
      </c>
      <c r="C128">
        <v>350</v>
      </c>
      <c r="D128">
        <v>300</v>
      </c>
      <c r="E128">
        <v>330</v>
      </c>
      <c r="F128">
        <v>370</v>
      </c>
      <c r="G128">
        <v>310</v>
      </c>
      <c r="H128">
        <v>280</v>
      </c>
      <c r="I128">
        <v>320</v>
      </c>
      <c r="J128">
        <v>350</v>
      </c>
      <c r="K128">
        <v>290</v>
      </c>
    </row>
    <row r="129" spans="1:19" x14ac:dyDescent="0.3">
      <c r="B129">
        <v>270</v>
      </c>
      <c r="C129">
        <v>350</v>
      </c>
      <c r="D129">
        <v>300</v>
      </c>
      <c r="E129">
        <v>330</v>
      </c>
      <c r="F129">
        <v>370</v>
      </c>
      <c r="G129">
        <v>310</v>
      </c>
      <c r="H129">
        <v>280</v>
      </c>
      <c r="I129">
        <v>320</v>
      </c>
      <c r="J129">
        <v>350</v>
      </c>
      <c r="K129">
        <v>290</v>
      </c>
    </row>
    <row r="130" spans="1:19" x14ac:dyDescent="0.3">
      <c r="B130">
        <v>270</v>
      </c>
      <c r="C130">
        <v>350</v>
      </c>
      <c r="D130">
        <v>300</v>
      </c>
      <c r="E130">
        <v>330</v>
      </c>
      <c r="F130">
        <v>370</v>
      </c>
      <c r="G130">
        <v>310</v>
      </c>
      <c r="H130">
        <v>280</v>
      </c>
      <c r="I130">
        <v>320</v>
      </c>
      <c r="J130">
        <v>350</v>
      </c>
      <c r="K130">
        <v>290</v>
      </c>
    </row>
    <row r="131" spans="1:19" x14ac:dyDescent="0.3">
      <c r="B131">
        <v>270</v>
      </c>
      <c r="C131">
        <v>350</v>
      </c>
      <c r="D131">
        <v>300</v>
      </c>
      <c r="E131">
        <v>330</v>
      </c>
      <c r="F131">
        <v>370</v>
      </c>
      <c r="G131">
        <v>310</v>
      </c>
      <c r="H131">
        <v>280</v>
      </c>
      <c r="I131">
        <v>320</v>
      </c>
      <c r="J131">
        <v>350</v>
      </c>
      <c r="K131">
        <v>290</v>
      </c>
    </row>
    <row r="132" spans="1:19" x14ac:dyDescent="0.3">
      <c r="B132">
        <v>270</v>
      </c>
      <c r="C132">
        <v>350</v>
      </c>
      <c r="D132">
        <v>300</v>
      </c>
      <c r="E132">
        <v>330</v>
      </c>
      <c r="F132">
        <v>370</v>
      </c>
      <c r="G132">
        <v>310</v>
      </c>
      <c r="H132">
        <v>280</v>
      </c>
      <c r="I132">
        <v>320</v>
      </c>
      <c r="J132">
        <v>350</v>
      </c>
      <c r="K132">
        <v>290</v>
      </c>
    </row>
    <row r="133" spans="1:19" x14ac:dyDescent="0.3">
      <c r="B133">
        <v>270</v>
      </c>
      <c r="C133">
        <v>350</v>
      </c>
      <c r="D133">
        <v>300</v>
      </c>
      <c r="E133">
        <v>330</v>
      </c>
      <c r="F133">
        <v>370</v>
      </c>
      <c r="G133">
        <v>310</v>
      </c>
      <c r="H133">
        <v>280</v>
      </c>
      <c r="I133">
        <v>320</v>
      </c>
      <c r="J133">
        <v>350</v>
      </c>
      <c r="K133">
        <v>290</v>
      </c>
    </row>
    <row r="134" spans="1:19" x14ac:dyDescent="0.3">
      <c r="B134">
        <v>270</v>
      </c>
      <c r="C134">
        <v>350</v>
      </c>
      <c r="D134">
        <v>300</v>
      </c>
      <c r="E134">
        <v>330</v>
      </c>
      <c r="F134">
        <v>370</v>
      </c>
      <c r="G134">
        <v>310</v>
      </c>
      <c r="H134">
        <v>280</v>
      </c>
      <c r="I134">
        <v>320</v>
      </c>
      <c r="J134">
        <v>350</v>
      </c>
      <c r="K134">
        <v>290</v>
      </c>
    </row>
    <row r="136" spans="1:19" ht="25.8" x14ac:dyDescent="0.5">
      <c r="A136" s="52" t="s">
        <v>25</v>
      </c>
      <c r="B136" s="179" t="s">
        <v>298</v>
      </c>
      <c r="C136" s="180"/>
      <c r="D136" s="180"/>
      <c r="E136" s="180"/>
      <c r="F136" s="180"/>
      <c r="G136" s="180"/>
      <c r="H136" s="180"/>
      <c r="I136" s="180"/>
      <c r="J136" s="180"/>
      <c r="K136" s="180"/>
      <c r="L136" s="180"/>
      <c r="M136" s="180"/>
      <c r="N136" s="180"/>
      <c r="O136" s="180"/>
      <c r="P136" s="180"/>
      <c r="Q136" s="180"/>
      <c r="R136" s="180"/>
      <c r="S136" s="180"/>
    </row>
    <row r="137" spans="1:19" ht="25.8" x14ac:dyDescent="0.5">
      <c r="A137" s="9" t="s">
        <v>8</v>
      </c>
      <c r="B137" s="178" t="s">
        <v>299</v>
      </c>
      <c r="C137" s="178"/>
      <c r="D137" s="178"/>
      <c r="E137" s="178"/>
      <c r="F137" s="178"/>
      <c r="G137" s="178"/>
      <c r="H137" s="178"/>
      <c r="I137" s="178"/>
      <c r="J137" s="178"/>
      <c r="K137" s="178"/>
      <c r="L137" s="178"/>
      <c r="M137" s="178"/>
      <c r="N137" s="178"/>
      <c r="O137" s="178"/>
      <c r="P137" s="178"/>
      <c r="Q137" s="178"/>
      <c r="R137" s="178"/>
      <c r="S137" s="178"/>
    </row>
    <row r="139" spans="1:19" ht="23.4" x14ac:dyDescent="0.3">
      <c r="B139" s="181" t="s">
        <v>305</v>
      </c>
      <c r="C139" s="181"/>
      <c r="D139" s="181"/>
      <c r="E139" s="181"/>
      <c r="F139" s="182">
        <f>_xlfn.SKEW.P(B125:K134)</f>
        <v>0.2060671769863637</v>
      </c>
      <c r="G139" s="182"/>
      <c r="H139" s="182"/>
    </row>
    <row r="141" spans="1:19" ht="25.8" x14ac:dyDescent="0.5">
      <c r="B141" s="177" t="s">
        <v>283</v>
      </c>
      <c r="C141" s="177"/>
      <c r="D141" s="177"/>
      <c r="E141" s="177"/>
      <c r="F141" s="177"/>
      <c r="G141" s="177"/>
      <c r="H141" s="177"/>
      <c r="I141" s="177"/>
      <c r="J141" s="177"/>
      <c r="K141" s="177"/>
      <c r="L141" s="177"/>
      <c r="M141" s="177"/>
      <c r="N141" s="177"/>
      <c r="O141" s="177"/>
      <c r="P141" s="177"/>
      <c r="Q141" s="177"/>
      <c r="R141" s="177"/>
      <c r="S141" s="177"/>
    </row>
    <row r="145" spans="1:19" ht="25.8" x14ac:dyDescent="0.5">
      <c r="A145" s="52" t="s">
        <v>13</v>
      </c>
      <c r="B145" s="179" t="s">
        <v>300</v>
      </c>
      <c r="C145" s="180"/>
      <c r="D145" s="180"/>
      <c r="E145" s="180"/>
      <c r="F145" s="180"/>
      <c r="G145" s="180"/>
      <c r="H145" s="180"/>
      <c r="I145" s="180"/>
      <c r="J145" s="180"/>
      <c r="K145" s="180"/>
      <c r="L145" s="180"/>
      <c r="M145" s="180"/>
      <c r="N145" s="180"/>
      <c r="O145" s="180"/>
      <c r="P145" s="180"/>
      <c r="Q145" s="180"/>
      <c r="R145" s="180"/>
      <c r="S145" s="180"/>
    </row>
    <row r="146" spans="1:19" ht="25.8" x14ac:dyDescent="0.5">
      <c r="A146" s="9" t="s">
        <v>8</v>
      </c>
      <c r="B146" s="178" t="s">
        <v>285</v>
      </c>
      <c r="C146" s="178"/>
      <c r="D146" s="178"/>
      <c r="E146" s="178"/>
      <c r="F146" s="178"/>
      <c r="G146" s="178"/>
      <c r="H146" s="178"/>
      <c r="I146" s="178"/>
      <c r="J146" s="178"/>
      <c r="K146" s="178"/>
      <c r="L146" s="178"/>
      <c r="M146" s="178"/>
      <c r="N146" s="178"/>
      <c r="O146" s="178"/>
      <c r="P146" s="178"/>
      <c r="Q146" s="178"/>
      <c r="R146" s="178"/>
      <c r="S146" s="178"/>
    </row>
    <row r="148" spans="1:19" ht="23.4" x14ac:dyDescent="0.3">
      <c r="B148" s="181" t="s">
        <v>306</v>
      </c>
      <c r="C148" s="181"/>
      <c r="D148" s="181"/>
      <c r="E148" s="181"/>
      <c r="F148" s="182">
        <f>KURT( B125:K134)</f>
        <v>-1.0374244845101974</v>
      </c>
      <c r="G148" s="182"/>
      <c r="H148" s="182"/>
    </row>
    <row r="150" spans="1:19" x14ac:dyDescent="0.3">
      <c r="B150" s="12"/>
      <c r="C150" s="12"/>
    </row>
    <row r="151" spans="1:19" x14ac:dyDescent="0.3">
      <c r="B151" s="12"/>
      <c r="C151" s="12"/>
    </row>
    <row r="152" spans="1:19" x14ac:dyDescent="0.3">
      <c r="B152" s="12"/>
      <c r="C152" s="12"/>
    </row>
    <row r="153" spans="1:19" x14ac:dyDescent="0.3">
      <c r="B153" s="12"/>
      <c r="C153" s="12"/>
    </row>
    <row r="154" spans="1:19" x14ac:dyDescent="0.3">
      <c r="B154" s="12"/>
      <c r="C154" s="12"/>
    </row>
    <row r="155" spans="1:19" x14ac:dyDescent="0.3">
      <c r="B155" s="12"/>
      <c r="C155" s="12"/>
    </row>
    <row r="156" spans="1:19" x14ac:dyDescent="0.3">
      <c r="B156" s="12"/>
      <c r="C156" s="12"/>
    </row>
    <row r="157" spans="1:19" x14ac:dyDescent="0.3">
      <c r="B157" s="12"/>
      <c r="C157" s="12"/>
    </row>
    <row r="158" spans="1:19" x14ac:dyDescent="0.3">
      <c r="B158" s="12"/>
      <c r="C158" s="12"/>
    </row>
    <row r="159" spans="1:19" x14ac:dyDescent="0.3">
      <c r="B159" s="12"/>
      <c r="C159" s="12"/>
    </row>
    <row r="160" spans="1:19" x14ac:dyDescent="0.3">
      <c r="B160" s="12"/>
      <c r="C160" s="12"/>
    </row>
    <row r="161" spans="1:19" x14ac:dyDescent="0.3">
      <c r="B161" s="12"/>
      <c r="C161" s="12"/>
    </row>
    <row r="162" spans="1:19" x14ac:dyDescent="0.3">
      <c r="B162" s="12"/>
      <c r="C162" s="12"/>
    </row>
    <row r="163" spans="1:19" x14ac:dyDescent="0.3">
      <c r="B163" s="12"/>
      <c r="C163" s="12"/>
    </row>
    <row r="169" spans="1:19" x14ac:dyDescent="0.3">
      <c r="B169" s="12"/>
    </row>
    <row r="170" spans="1:19" ht="25.8" x14ac:dyDescent="0.5">
      <c r="B170" s="177" t="s">
        <v>301</v>
      </c>
      <c r="C170" s="177"/>
      <c r="D170" s="177"/>
      <c r="E170" s="177"/>
      <c r="F170" s="177"/>
      <c r="G170" s="177"/>
      <c r="H170" s="177"/>
      <c r="I170" s="177"/>
      <c r="J170" s="177"/>
      <c r="K170" s="177"/>
      <c r="L170" s="177"/>
      <c r="M170" s="177"/>
      <c r="N170" s="177"/>
      <c r="O170" s="177"/>
      <c r="P170" s="177"/>
      <c r="Q170" s="177"/>
      <c r="R170" s="177"/>
      <c r="S170" s="177"/>
    </row>
    <row r="173" spans="1:19" s="90" customFormat="1" x14ac:dyDescent="0.3"/>
    <row r="175" spans="1:19" ht="52.8" customHeight="1" x14ac:dyDescent="0.45">
      <c r="A175" s="183" t="s">
        <v>307</v>
      </c>
      <c r="B175" s="183"/>
      <c r="C175" s="183"/>
      <c r="D175" s="183"/>
      <c r="E175" s="183"/>
      <c r="F175" s="183"/>
      <c r="G175" s="183"/>
      <c r="H175" s="183"/>
      <c r="I175" s="183"/>
      <c r="J175" s="183"/>
      <c r="K175" s="183"/>
      <c r="L175" s="183"/>
      <c r="M175" s="183"/>
      <c r="N175" s="183"/>
      <c r="O175" s="183"/>
      <c r="P175" s="183"/>
      <c r="Q175" s="183"/>
      <c r="R175" s="183"/>
      <c r="S175" s="183"/>
    </row>
    <row r="176" spans="1:19" ht="23.4" x14ac:dyDescent="0.45">
      <c r="A176" s="183" t="s">
        <v>308</v>
      </c>
      <c r="B176" s="183"/>
      <c r="C176" s="183"/>
      <c r="D176" s="183"/>
      <c r="E176" s="183"/>
      <c r="F176" s="183"/>
      <c r="G176" s="183"/>
      <c r="H176" s="183"/>
      <c r="I176" s="183"/>
      <c r="J176" s="183"/>
      <c r="K176" s="183"/>
      <c r="L176" s="183"/>
      <c r="M176" s="183"/>
      <c r="N176" s="183"/>
      <c r="O176" s="183"/>
      <c r="P176" s="183"/>
      <c r="Q176" s="183"/>
      <c r="R176" s="183"/>
      <c r="S176" s="183"/>
    </row>
    <row r="178" spans="1:19" ht="17.399999999999999" x14ac:dyDescent="0.3">
      <c r="B178" s="107">
        <v>12</v>
      </c>
      <c r="C178" s="107">
        <v>18</v>
      </c>
      <c r="D178" s="107">
        <v>15</v>
      </c>
      <c r="E178" s="107">
        <v>22</v>
      </c>
      <c r="F178" s="107">
        <v>20</v>
      </c>
      <c r="G178" s="107">
        <v>14</v>
      </c>
      <c r="H178" s="107">
        <v>16</v>
      </c>
      <c r="I178" s="107">
        <v>21</v>
      </c>
      <c r="J178" s="107">
        <v>19</v>
      </c>
      <c r="K178" s="107">
        <v>17</v>
      </c>
    </row>
    <row r="179" spans="1:19" ht="17.399999999999999" x14ac:dyDescent="0.3">
      <c r="B179" s="107">
        <v>22</v>
      </c>
      <c r="C179" s="107">
        <v>19</v>
      </c>
      <c r="D179" s="107">
        <v>13</v>
      </c>
      <c r="E179" s="107">
        <v>16</v>
      </c>
      <c r="F179" s="107">
        <v>21</v>
      </c>
      <c r="G179" s="107">
        <v>22</v>
      </c>
      <c r="H179" s="107">
        <v>17</v>
      </c>
      <c r="I179" s="107">
        <v>19</v>
      </c>
      <c r="J179" s="107">
        <v>22</v>
      </c>
      <c r="K179" s="107">
        <v>18</v>
      </c>
    </row>
    <row r="180" spans="1:19" ht="17.399999999999999" x14ac:dyDescent="0.3">
      <c r="B180" s="107">
        <v>14</v>
      </c>
      <c r="C180" s="107">
        <v>20</v>
      </c>
      <c r="D180" s="107">
        <v>19</v>
      </c>
      <c r="E180" s="107">
        <v>17</v>
      </c>
      <c r="F180" s="107">
        <v>22</v>
      </c>
      <c r="G180" s="107">
        <v>18</v>
      </c>
      <c r="H180" s="107">
        <v>15</v>
      </c>
      <c r="I180" s="107">
        <v>21</v>
      </c>
      <c r="J180" s="107">
        <v>20</v>
      </c>
      <c r="K180" s="107">
        <v>16</v>
      </c>
    </row>
    <row r="181" spans="1:19" ht="17.399999999999999" x14ac:dyDescent="0.3">
      <c r="B181" s="107">
        <v>12</v>
      </c>
      <c r="C181" s="107">
        <v>18</v>
      </c>
      <c r="D181" s="107">
        <v>15</v>
      </c>
      <c r="E181" s="107">
        <v>22</v>
      </c>
      <c r="F181" s="107">
        <v>20</v>
      </c>
      <c r="G181" s="107">
        <v>14</v>
      </c>
      <c r="H181" s="107">
        <v>16</v>
      </c>
      <c r="I181" s="107">
        <v>21</v>
      </c>
      <c r="J181" s="107">
        <v>19</v>
      </c>
      <c r="K181" s="107">
        <v>17</v>
      </c>
    </row>
    <row r="182" spans="1:19" ht="17.399999999999999" x14ac:dyDescent="0.3">
      <c r="B182" s="107">
        <v>22</v>
      </c>
      <c r="C182" s="107">
        <v>19</v>
      </c>
      <c r="D182" s="107">
        <v>13</v>
      </c>
      <c r="E182" s="107">
        <v>16</v>
      </c>
      <c r="F182" s="107">
        <v>21</v>
      </c>
      <c r="G182" s="107">
        <v>22</v>
      </c>
      <c r="H182" s="107">
        <v>17</v>
      </c>
      <c r="I182" s="107">
        <v>19</v>
      </c>
      <c r="J182" s="107">
        <v>22</v>
      </c>
      <c r="K182" s="107">
        <v>18</v>
      </c>
    </row>
    <row r="183" spans="1:19" ht="17.399999999999999" x14ac:dyDescent="0.3">
      <c r="B183" s="107">
        <v>14</v>
      </c>
      <c r="C183" s="107">
        <v>20</v>
      </c>
      <c r="D183" s="107">
        <v>19</v>
      </c>
      <c r="E183" s="107">
        <v>17</v>
      </c>
      <c r="F183" s="107">
        <v>22</v>
      </c>
      <c r="G183" s="107">
        <v>18</v>
      </c>
      <c r="H183" s="107">
        <v>15</v>
      </c>
      <c r="I183" s="107">
        <v>21</v>
      </c>
      <c r="J183" s="107">
        <v>20</v>
      </c>
      <c r="K183" s="107">
        <v>16</v>
      </c>
    </row>
    <row r="184" spans="1:19" ht="17.399999999999999" x14ac:dyDescent="0.3">
      <c r="B184" s="107">
        <v>12</v>
      </c>
      <c r="C184" s="107">
        <v>18</v>
      </c>
      <c r="D184" s="107">
        <v>15</v>
      </c>
      <c r="E184" s="107">
        <v>22</v>
      </c>
      <c r="F184" s="107">
        <v>20</v>
      </c>
      <c r="G184" s="107">
        <v>14</v>
      </c>
      <c r="H184" s="107">
        <v>16</v>
      </c>
      <c r="I184" s="107">
        <v>21</v>
      </c>
      <c r="J184" s="107">
        <v>19</v>
      </c>
      <c r="K184" s="107">
        <v>17</v>
      </c>
    </row>
    <row r="185" spans="1:19" ht="17.399999999999999" x14ac:dyDescent="0.3">
      <c r="B185" s="107">
        <v>22</v>
      </c>
      <c r="C185" s="107">
        <v>19</v>
      </c>
      <c r="D185" s="107">
        <v>13</v>
      </c>
      <c r="E185" s="107">
        <v>16</v>
      </c>
      <c r="F185" s="107">
        <v>21</v>
      </c>
      <c r="G185" s="107">
        <v>22</v>
      </c>
      <c r="H185" s="107">
        <v>17</v>
      </c>
      <c r="I185" s="107">
        <v>19</v>
      </c>
      <c r="J185" s="107">
        <v>22</v>
      </c>
      <c r="K185" s="107">
        <v>18</v>
      </c>
    </row>
    <row r="186" spans="1:19" ht="17.399999999999999" x14ac:dyDescent="0.3">
      <c r="B186" s="107">
        <v>14</v>
      </c>
      <c r="C186" s="107">
        <v>20</v>
      </c>
      <c r="D186" s="107">
        <v>19</v>
      </c>
      <c r="E186" s="107">
        <v>17</v>
      </c>
      <c r="F186" s="107">
        <v>22</v>
      </c>
      <c r="G186" s="107">
        <v>18</v>
      </c>
      <c r="H186" s="107">
        <v>15</v>
      </c>
      <c r="I186" s="107">
        <v>21</v>
      </c>
      <c r="J186" s="107">
        <v>20</v>
      </c>
      <c r="K186" s="107">
        <v>16</v>
      </c>
    </row>
    <row r="187" spans="1:19" ht="17.399999999999999" x14ac:dyDescent="0.3">
      <c r="B187" s="107">
        <v>12</v>
      </c>
      <c r="C187" s="107">
        <v>18</v>
      </c>
      <c r="D187" s="107">
        <v>15</v>
      </c>
      <c r="E187" s="107">
        <v>22</v>
      </c>
      <c r="F187" s="107">
        <v>20</v>
      </c>
      <c r="G187" s="107">
        <v>14</v>
      </c>
      <c r="H187" s="107">
        <v>16</v>
      </c>
      <c r="I187" s="107">
        <v>21</v>
      </c>
      <c r="J187" s="107">
        <v>19</v>
      </c>
      <c r="K187" s="107">
        <v>17</v>
      </c>
    </row>
    <row r="189" spans="1:19" ht="43.2" customHeight="1" x14ac:dyDescent="0.5">
      <c r="A189" s="52" t="s">
        <v>25</v>
      </c>
      <c r="B189" s="179" t="s">
        <v>309</v>
      </c>
      <c r="C189" s="180"/>
      <c r="D189" s="180"/>
      <c r="E189" s="180"/>
      <c r="F189" s="180"/>
      <c r="G189" s="180"/>
      <c r="H189" s="180"/>
      <c r="I189" s="180"/>
      <c r="J189" s="180"/>
      <c r="K189" s="180"/>
      <c r="L189" s="180"/>
      <c r="M189" s="180"/>
      <c r="N189" s="180"/>
      <c r="O189" s="180"/>
      <c r="P189" s="180"/>
      <c r="Q189" s="180"/>
      <c r="R189" s="180"/>
      <c r="S189" s="180"/>
    </row>
    <row r="190" spans="1:19" ht="44.4" customHeight="1" x14ac:dyDescent="0.5">
      <c r="A190" s="9" t="s">
        <v>8</v>
      </c>
      <c r="B190" s="178" t="s">
        <v>299</v>
      </c>
      <c r="C190" s="178"/>
      <c r="D190" s="178"/>
      <c r="E190" s="178"/>
      <c r="F190" s="178"/>
      <c r="G190" s="178"/>
      <c r="H190" s="178"/>
      <c r="I190" s="178"/>
      <c r="J190" s="178"/>
      <c r="K190" s="178"/>
      <c r="L190" s="178"/>
      <c r="M190" s="178"/>
      <c r="N190" s="178"/>
      <c r="O190" s="178"/>
      <c r="P190" s="178"/>
      <c r="Q190" s="178"/>
      <c r="R190" s="178"/>
      <c r="S190" s="178"/>
    </row>
    <row r="192" spans="1:19" ht="23.4" x14ac:dyDescent="0.3">
      <c r="B192" s="181" t="s">
        <v>312</v>
      </c>
      <c r="C192" s="181"/>
      <c r="D192" s="181"/>
      <c r="E192" s="181"/>
      <c r="F192" s="182">
        <f>_xlfn.SKEW.P( $B$178:$K$187)</f>
        <v>-0.32996659307494669</v>
      </c>
      <c r="G192" s="182"/>
      <c r="H192" s="182"/>
    </row>
    <row r="196" spans="1:19" ht="42" customHeight="1" x14ac:dyDescent="0.5">
      <c r="A196" s="52" t="s">
        <v>13</v>
      </c>
      <c r="B196" s="179" t="s">
        <v>310</v>
      </c>
      <c r="C196" s="180"/>
      <c r="D196" s="180"/>
      <c r="E196" s="180"/>
      <c r="F196" s="180"/>
      <c r="G196" s="180"/>
      <c r="H196" s="180"/>
      <c r="I196" s="180"/>
      <c r="J196" s="180"/>
      <c r="K196" s="180"/>
      <c r="L196" s="180"/>
      <c r="M196" s="180"/>
      <c r="N196" s="180"/>
      <c r="O196" s="180"/>
      <c r="P196" s="180"/>
      <c r="Q196" s="180"/>
      <c r="R196" s="180"/>
      <c r="S196" s="180"/>
    </row>
    <row r="197" spans="1:19" ht="25.8" x14ac:dyDescent="0.5">
      <c r="A197" s="9" t="s">
        <v>8</v>
      </c>
      <c r="B197" s="178" t="s">
        <v>285</v>
      </c>
      <c r="C197" s="178"/>
      <c r="D197" s="178"/>
      <c r="E197" s="178"/>
      <c r="F197" s="178"/>
      <c r="G197" s="178"/>
      <c r="H197" s="178"/>
      <c r="I197" s="178"/>
      <c r="J197" s="178"/>
      <c r="K197" s="178"/>
      <c r="L197" s="178"/>
      <c r="M197" s="178"/>
      <c r="N197" s="178"/>
      <c r="O197" s="178"/>
      <c r="P197" s="178"/>
      <c r="Q197" s="178"/>
      <c r="R197" s="178"/>
      <c r="S197" s="178"/>
    </row>
    <row r="199" spans="1:19" ht="23.4" x14ac:dyDescent="0.3">
      <c r="B199" s="181" t="s">
        <v>313</v>
      </c>
      <c r="C199" s="181"/>
      <c r="D199" s="181"/>
      <c r="E199" s="181"/>
      <c r="F199" s="182">
        <f xml:space="preserve"> KURT($B$178:$K$187)</f>
        <v>-0.88101144669010489</v>
      </c>
      <c r="G199" s="182"/>
      <c r="H199" s="182"/>
    </row>
    <row r="201" spans="1:19" ht="65.400000000000006" customHeight="1" x14ac:dyDescent="0.5">
      <c r="A201" s="52" t="s">
        <v>19</v>
      </c>
      <c r="B201" s="179" t="s">
        <v>311</v>
      </c>
      <c r="C201" s="180"/>
      <c r="D201" s="180"/>
      <c r="E201" s="180"/>
      <c r="F201" s="180"/>
      <c r="G201" s="180"/>
      <c r="H201" s="180"/>
      <c r="I201" s="180"/>
      <c r="J201" s="180"/>
      <c r="K201" s="180"/>
      <c r="L201" s="180"/>
      <c r="M201" s="180"/>
      <c r="N201" s="180"/>
      <c r="O201" s="180"/>
      <c r="P201" s="180"/>
      <c r="Q201" s="180"/>
      <c r="R201" s="180"/>
      <c r="S201" s="180"/>
    </row>
    <row r="202" spans="1:19" ht="90.6" customHeight="1" x14ac:dyDescent="0.5">
      <c r="A202" s="9" t="s">
        <v>8</v>
      </c>
      <c r="B202" s="177" t="s">
        <v>314</v>
      </c>
      <c r="C202" s="178"/>
      <c r="D202" s="178"/>
      <c r="E202" s="178"/>
      <c r="F202" s="178"/>
      <c r="G202" s="178"/>
      <c r="H202" s="178"/>
      <c r="I202" s="178"/>
      <c r="J202" s="178"/>
      <c r="K202" s="178"/>
      <c r="L202" s="178"/>
      <c r="M202" s="178"/>
      <c r="N202" s="178"/>
      <c r="O202" s="178"/>
      <c r="P202" s="178"/>
      <c r="Q202" s="178"/>
      <c r="R202" s="178"/>
      <c r="S202" s="178"/>
    </row>
  </sheetData>
  <mergeCells count="88">
    <mergeCell ref="A1:S1"/>
    <mergeCell ref="A2:S2"/>
    <mergeCell ref="A3:S3"/>
    <mergeCell ref="B12:S12"/>
    <mergeCell ref="B20:E20"/>
    <mergeCell ref="F20:G20"/>
    <mergeCell ref="B13:S13"/>
    <mergeCell ref="I20:W21"/>
    <mergeCell ref="B29:S29"/>
    <mergeCell ref="B31:E31"/>
    <mergeCell ref="F31:G31"/>
    <mergeCell ref="F22:I22"/>
    <mergeCell ref="F23:I23"/>
    <mergeCell ref="F24:I24"/>
    <mergeCell ref="F25:I25"/>
    <mergeCell ref="F26:I26"/>
    <mergeCell ref="B28:S28"/>
    <mergeCell ref="B22:E22"/>
    <mergeCell ref="B23:E23"/>
    <mergeCell ref="B24:E24"/>
    <mergeCell ref="B25:E25"/>
    <mergeCell ref="B26:E26"/>
    <mergeCell ref="B41:S41"/>
    <mergeCell ref="B34:E34"/>
    <mergeCell ref="F34:I34"/>
    <mergeCell ref="B35:E35"/>
    <mergeCell ref="F35:I35"/>
    <mergeCell ref="B36:E36"/>
    <mergeCell ref="F36:I36"/>
    <mergeCell ref="B37:E37"/>
    <mergeCell ref="F37:I37"/>
    <mergeCell ref="B38:E38"/>
    <mergeCell ref="F38:I38"/>
    <mergeCell ref="B40:S40"/>
    <mergeCell ref="B64:S64"/>
    <mergeCell ref="B66:E66"/>
    <mergeCell ref="F66:H66"/>
    <mergeCell ref="B68:S68"/>
    <mergeCell ref="B77:S77"/>
    <mergeCell ref="B70:S70"/>
    <mergeCell ref="B71:S71"/>
    <mergeCell ref="B73:E73"/>
    <mergeCell ref="F73:H73"/>
    <mergeCell ref="B74:S74"/>
    <mergeCell ref="B76:S76"/>
    <mergeCell ref="A47:S47"/>
    <mergeCell ref="A48:S48"/>
    <mergeCell ref="A50:Q50"/>
    <mergeCell ref="B63:S63"/>
    <mergeCell ref="B110:S110"/>
    <mergeCell ref="B108:S108"/>
    <mergeCell ref="B109:S109"/>
    <mergeCell ref="B100:E100"/>
    <mergeCell ref="F100:H100"/>
    <mergeCell ref="B107:E107"/>
    <mergeCell ref="F107:H107"/>
    <mergeCell ref="B102:S102"/>
    <mergeCell ref="B104:S104"/>
    <mergeCell ref="B105:S105"/>
    <mergeCell ref="B99:S99"/>
    <mergeCell ref="A82:S82"/>
    <mergeCell ref="A83:S83"/>
    <mergeCell ref="A85:B85"/>
    <mergeCell ref="B98:S98"/>
    <mergeCell ref="B170:S170"/>
    <mergeCell ref="B145:S145"/>
    <mergeCell ref="B146:S146"/>
    <mergeCell ref="B148:E148"/>
    <mergeCell ref="F148:H148"/>
    <mergeCell ref="B141:S141"/>
    <mergeCell ref="A122:S122"/>
    <mergeCell ref="A123:S123"/>
    <mergeCell ref="B136:S136"/>
    <mergeCell ref="B137:S137"/>
    <mergeCell ref="B139:E139"/>
    <mergeCell ref="F139:H139"/>
    <mergeCell ref="A175:S175"/>
    <mergeCell ref="A176:S176"/>
    <mergeCell ref="B189:S189"/>
    <mergeCell ref="B190:S190"/>
    <mergeCell ref="B192:E192"/>
    <mergeCell ref="F192:H192"/>
    <mergeCell ref="B202:S202"/>
    <mergeCell ref="B196:S196"/>
    <mergeCell ref="B197:S197"/>
    <mergeCell ref="B199:E199"/>
    <mergeCell ref="F199:H199"/>
    <mergeCell ref="B201:S201"/>
  </mergeCells>
  <phoneticPr fontId="26"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9ED8A-8E71-4EF0-84F4-08204D5E7B82}">
  <dimension ref="A1:W183"/>
  <sheetViews>
    <sheetView zoomScaleNormal="100" workbookViewId="0">
      <selection activeCell="M8" sqref="M8"/>
    </sheetView>
  </sheetViews>
  <sheetFormatPr defaultRowHeight="14.4" x14ac:dyDescent="0.3"/>
  <cols>
    <col min="7" max="7" width="12.21875" bestFit="1" customWidth="1"/>
  </cols>
  <sheetData>
    <row r="1" spans="1:19" ht="25.8" x14ac:dyDescent="0.3">
      <c r="A1" s="209" t="s">
        <v>315</v>
      </c>
      <c r="B1" s="209"/>
      <c r="C1" s="209"/>
      <c r="D1" s="209"/>
      <c r="E1" s="209"/>
      <c r="F1" s="209"/>
      <c r="G1" s="209"/>
      <c r="H1" s="209"/>
      <c r="I1" s="209"/>
      <c r="J1" s="209"/>
      <c r="K1" s="209"/>
      <c r="L1" s="209"/>
      <c r="M1" s="209"/>
      <c r="N1" s="209"/>
      <c r="O1" s="209"/>
      <c r="P1" s="209"/>
      <c r="Q1" s="209"/>
      <c r="R1" s="209"/>
      <c r="S1" s="209"/>
    </row>
    <row r="2" spans="1:19" ht="50.4" customHeight="1" x14ac:dyDescent="0.45">
      <c r="A2" s="183" t="s">
        <v>316</v>
      </c>
      <c r="B2" s="183"/>
      <c r="C2" s="183"/>
      <c r="D2" s="183"/>
      <c r="E2" s="183"/>
      <c r="F2" s="183"/>
      <c r="G2" s="183"/>
      <c r="H2" s="183"/>
      <c r="I2" s="183"/>
      <c r="J2" s="183"/>
      <c r="K2" s="183"/>
      <c r="L2" s="183"/>
      <c r="M2" s="183"/>
      <c r="N2" s="183"/>
      <c r="O2" s="183"/>
      <c r="P2" s="183"/>
      <c r="Q2" s="183"/>
      <c r="R2" s="183"/>
      <c r="S2" s="183"/>
    </row>
    <row r="3" spans="1:19" ht="15.6" x14ac:dyDescent="0.3">
      <c r="A3" s="131" t="s">
        <v>317</v>
      </c>
      <c r="B3" s="131"/>
      <c r="C3" s="131"/>
      <c r="D3" s="131"/>
      <c r="E3" s="131"/>
      <c r="F3" s="131"/>
      <c r="G3" s="131"/>
      <c r="H3" s="131"/>
      <c r="I3" s="131"/>
      <c r="J3" s="131"/>
      <c r="K3" s="131"/>
      <c r="L3" s="131"/>
      <c r="M3" s="131"/>
      <c r="N3" s="131"/>
      <c r="O3" s="131"/>
      <c r="P3" s="131"/>
      <c r="Q3" s="131"/>
      <c r="R3" s="131"/>
      <c r="S3" s="131"/>
    </row>
    <row r="6" spans="1:19" ht="17.399999999999999" x14ac:dyDescent="0.3">
      <c r="B6" s="110">
        <v>40</v>
      </c>
      <c r="C6" s="110">
        <v>45</v>
      </c>
      <c r="D6" s="110">
        <v>50</v>
      </c>
      <c r="E6" s="110">
        <v>55</v>
      </c>
      <c r="F6" s="110">
        <v>60</v>
      </c>
      <c r="G6" s="110">
        <v>62</v>
      </c>
      <c r="H6" s="110">
        <v>65</v>
      </c>
      <c r="I6" s="110">
        <v>68</v>
      </c>
      <c r="J6" s="110">
        <v>70</v>
      </c>
      <c r="K6" s="110">
        <v>72</v>
      </c>
    </row>
    <row r="7" spans="1:19" ht="17.399999999999999" x14ac:dyDescent="0.3">
      <c r="B7" s="110">
        <v>75</v>
      </c>
      <c r="C7" s="110">
        <v>78</v>
      </c>
      <c r="D7" s="110">
        <v>80</v>
      </c>
      <c r="E7" s="110">
        <v>82</v>
      </c>
      <c r="F7" s="110">
        <v>85</v>
      </c>
      <c r="G7" s="110">
        <v>88</v>
      </c>
      <c r="H7" s="110">
        <v>90</v>
      </c>
      <c r="I7" s="110">
        <v>92</v>
      </c>
      <c r="J7" s="110">
        <v>95</v>
      </c>
      <c r="K7" s="110">
        <v>100</v>
      </c>
    </row>
    <row r="8" spans="1:19" ht="17.399999999999999" x14ac:dyDescent="0.3">
      <c r="B8" s="110">
        <v>105</v>
      </c>
      <c r="C8" s="110">
        <v>110</v>
      </c>
      <c r="D8" s="110">
        <v>115</v>
      </c>
      <c r="E8" s="110">
        <v>120</v>
      </c>
      <c r="F8" s="110">
        <v>125</v>
      </c>
      <c r="G8" s="110">
        <v>130</v>
      </c>
      <c r="H8" s="110">
        <v>135</v>
      </c>
      <c r="I8" s="110">
        <v>140</v>
      </c>
      <c r="J8" s="110">
        <v>145</v>
      </c>
      <c r="K8" s="110">
        <v>150</v>
      </c>
    </row>
    <row r="9" spans="1:19" ht="17.399999999999999" x14ac:dyDescent="0.3">
      <c r="B9" s="110">
        <v>155</v>
      </c>
      <c r="C9" s="110">
        <v>160</v>
      </c>
      <c r="D9" s="110">
        <v>165</v>
      </c>
      <c r="E9" s="110">
        <v>170</v>
      </c>
      <c r="F9" s="110">
        <v>175</v>
      </c>
      <c r="G9" s="110">
        <v>180</v>
      </c>
      <c r="H9" s="110">
        <v>185</v>
      </c>
      <c r="I9" s="110">
        <v>190</v>
      </c>
      <c r="J9" s="110">
        <v>195</v>
      </c>
      <c r="K9" s="110">
        <v>200</v>
      </c>
    </row>
    <row r="10" spans="1:19" ht="17.399999999999999" x14ac:dyDescent="0.3">
      <c r="B10" s="110">
        <v>205</v>
      </c>
      <c r="C10" s="110">
        <v>210</v>
      </c>
      <c r="D10" s="110">
        <v>215</v>
      </c>
      <c r="E10" s="110">
        <v>220</v>
      </c>
      <c r="F10" s="110">
        <v>225</v>
      </c>
      <c r="G10" s="110">
        <v>230</v>
      </c>
      <c r="H10" s="110">
        <v>235</v>
      </c>
      <c r="I10" s="110">
        <v>240</v>
      </c>
      <c r="J10" s="110">
        <v>245</v>
      </c>
      <c r="K10" s="110">
        <v>250</v>
      </c>
    </row>
    <row r="11" spans="1:19" ht="17.399999999999999" x14ac:dyDescent="0.3">
      <c r="B11" s="110">
        <v>255</v>
      </c>
      <c r="C11" s="110">
        <v>260</v>
      </c>
      <c r="D11" s="110">
        <v>265</v>
      </c>
      <c r="E11" s="110">
        <v>270</v>
      </c>
      <c r="F11" s="110">
        <v>275</v>
      </c>
      <c r="G11" s="110">
        <v>280</v>
      </c>
      <c r="H11" s="110">
        <v>285</v>
      </c>
      <c r="I11" s="110">
        <v>290</v>
      </c>
      <c r="J11" s="110">
        <v>295</v>
      </c>
      <c r="K11" s="110">
        <v>300</v>
      </c>
    </row>
    <row r="12" spans="1:19" ht="17.399999999999999" x14ac:dyDescent="0.3">
      <c r="B12" s="110">
        <v>305</v>
      </c>
      <c r="C12" s="110">
        <v>310</v>
      </c>
      <c r="D12" s="110">
        <v>315</v>
      </c>
      <c r="E12" s="110">
        <v>320</v>
      </c>
      <c r="F12" s="110">
        <v>325</v>
      </c>
      <c r="G12" s="110">
        <v>330</v>
      </c>
      <c r="H12" s="110">
        <v>335</v>
      </c>
      <c r="I12" s="110">
        <v>340</v>
      </c>
      <c r="J12" s="110">
        <v>345</v>
      </c>
      <c r="K12" s="110">
        <v>350</v>
      </c>
    </row>
    <row r="13" spans="1:19" ht="17.399999999999999" x14ac:dyDescent="0.3">
      <c r="B13" s="110">
        <v>355</v>
      </c>
      <c r="C13" s="110">
        <v>360</v>
      </c>
      <c r="D13" s="110">
        <v>365</v>
      </c>
      <c r="E13" s="110">
        <v>370</v>
      </c>
      <c r="F13" s="110">
        <v>375</v>
      </c>
      <c r="G13" s="110">
        <v>380</v>
      </c>
      <c r="H13" s="110">
        <v>385</v>
      </c>
      <c r="I13" s="110">
        <v>390</v>
      </c>
      <c r="J13" s="110">
        <v>395</v>
      </c>
      <c r="K13" s="110">
        <v>400</v>
      </c>
    </row>
    <row r="14" spans="1:19" ht="17.399999999999999" x14ac:dyDescent="0.3">
      <c r="B14" s="110">
        <v>405</v>
      </c>
      <c r="C14" s="110">
        <v>410</v>
      </c>
      <c r="D14" s="110">
        <v>415</v>
      </c>
      <c r="E14" s="110">
        <v>420</v>
      </c>
      <c r="F14" s="110">
        <v>425</v>
      </c>
      <c r="G14" s="110">
        <v>430</v>
      </c>
      <c r="H14" s="110">
        <v>435</v>
      </c>
      <c r="I14" s="110">
        <v>440</v>
      </c>
      <c r="J14" s="110">
        <v>445</v>
      </c>
      <c r="K14" s="110">
        <v>450</v>
      </c>
    </row>
    <row r="15" spans="1:19" ht="17.399999999999999" x14ac:dyDescent="0.3">
      <c r="B15" s="110">
        <v>455</v>
      </c>
      <c r="C15" s="110">
        <v>460</v>
      </c>
      <c r="D15" s="110">
        <v>465</v>
      </c>
      <c r="E15" s="110">
        <v>470</v>
      </c>
      <c r="F15" s="110">
        <v>475</v>
      </c>
      <c r="G15" s="110">
        <v>480</v>
      </c>
      <c r="H15" s="110">
        <v>485</v>
      </c>
      <c r="I15" s="110">
        <v>490</v>
      </c>
      <c r="J15" s="110">
        <v>495</v>
      </c>
      <c r="K15" s="110">
        <v>500</v>
      </c>
    </row>
    <row r="18" spans="1:19" ht="49.2" customHeight="1" x14ac:dyDescent="0.5">
      <c r="A18" s="52" t="s">
        <v>25</v>
      </c>
      <c r="B18" s="179" t="s">
        <v>318</v>
      </c>
      <c r="C18" s="179"/>
      <c r="D18" s="179"/>
      <c r="E18" s="179"/>
      <c r="F18" s="179"/>
      <c r="G18" s="179"/>
      <c r="H18" s="179"/>
      <c r="I18" s="179"/>
      <c r="J18" s="179"/>
      <c r="K18" s="179"/>
      <c r="L18" s="179"/>
      <c r="M18" s="179"/>
      <c r="N18" s="179"/>
      <c r="O18" s="179"/>
      <c r="P18" s="179"/>
      <c r="Q18" s="179"/>
      <c r="R18" s="179"/>
      <c r="S18" s="179"/>
    </row>
    <row r="19" spans="1:19" ht="65.400000000000006" customHeight="1" x14ac:dyDescent="0.5">
      <c r="A19" s="9" t="s">
        <v>8</v>
      </c>
      <c r="B19" s="190" t="s">
        <v>319</v>
      </c>
      <c r="C19" s="190"/>
      <c r="D19" s="190"/>
      <c r="E19" s="190"/>
      <c r="F19" s="190"/>
      <c r="G19" s="190"/>
      <c r="H19" s="190"/>
      <c r="I19" s="190"/>
      <c r="J19" s="190"/>
      <c r="K19" s="190"/>
      <c r="L19" s="190"/>
      <c r="M19" s="190"/>
      <c r="N19" s="190"/>
      <c r="O19" s="190"/>
      <c r="P19" s="190"/>
      <c r="Q19" s="190"/>
      <c r="R19" s="190"/>
      <c r="S19" s="9"/>
    </row>
    <row r="20" spans="1:19" ht="25.8" x14ac:dyDescent="0.5">
      <c r="A20" s="9"/>
      <c r="B20" s="31"/>
      <c r="C20" s="31"/>
      <c r="D20" s="31"/>
      <c r="E20" s="31"/>
      <c r="F20" s="31"/>
      <c r="G20" s="31"/>
      <c r="H20" s="31"/>
      <c r="I20" s="31"/>
      <c r="J20" s="31"/>
      <c r="K20" s="31"/>
      <c r="L20" s="31"/>
      <c r="M20" s="31"/>
      <c r="N20" s="31"/>
      <c r="O20" s="31"/>
      <c r="P20" s="31"/>
      <c r="Q20" s="31"/>
      <c r="R20" s="31"/>
      <c r="S20" s="9"/>
    </row>
    <row r="21" spans="1:19" ht="25.8" x14ac:dyDescent="0.5">
      <c r="B21" s="187" t="s">
        <v>320</v>
      </c>
      <c r="C21" s="187"/>
      <c r="D21" s="187"/>
      <c r="E21" s="9">
        <f>_xlfn.QUARTILE.INC($B$6:$K$15,1)</f>
        <v>128.75</v>
      </c>
      <c r="F21" s="9" t="s">
        <v>324</v>
      </c>
      <c r="G21" s="9"/>
      <c r="H21" s="9"/>
      <c r="I21" s="9"/>
      <c r="J21" s="9"/>
      <c r="K21" s="9"/>
      <c r="L21" s="9"/>
      <c r="M21" s="9"/>
      <c r="N21" s="9"/>
      <c r="O21" s="9"/>
      <c r="P21" s="9"/>
      <c r="Q21" s="9"/>
      <c r="R21" s="9"/>
      <c r="S21" s="9"/>
    </row>
    <row r="22" spans="1:19" ht="25.8" x14ac:dyDescent="0.5">
      <c r="B22" s="187" t="s">
        <v>321</v>
      </c>
      <c r="C22" s="187"/>
      <c r="D22" s="187"/>
      <c r="E22" s="9">
        <f>_xlfn.QUARTILE.INC($B$6:$K$15,2)</f>
        <v>252.5</v>
      </c>
      <c r="F22" s="9" t="s">
        <v>323</v>
      </c>
      <c r="G22" s="9"/>
      <c r="H22" s="9"/>
      <c r="I22" s="9"/>
      <c r="J22" s="9"/>
      <c r="K22" s="9"/>
      <c r="L22" s="9"/>
      <c r="M22" s="9"/>
      <c r="N22" s="9"/>
      <c r="O22" s="9"/>
      <c r="P22" s="9"/>
      <c r="Q22" s="9"/>
      <c r="R22" s="9"/>
      <c r="S22" s="9"/>
    </row>
    <row r="23" spans="1:19" ht="25.8" x14ac:dyDescent="0.5">
      <c r="B23" s="187" t="s">
        <v>322</v>
      </c>
      <c r="C23" s="187"/>
      <c r="D23" s="187"/>
      <c r="E23" s="9">
        <f>_xlfn.QUARTILE.INC($B$6:$K$15,3)</f>
        <v>376.25</v>
      </c>
      <c r="F23" s="9" t="s">
        <v>325</v>
      </c>
      <c r="G23" s="9"/>
      <c r="H23" s="9"/>
      <c r="I23" s="9"/>
      <c r="J23" s="9"/>
      <c r="K23" s="9"/>
      <c r="L23" s="9"/>
      <c r="M23" s="9"/>
      <c r="N23" s="9"/>
      <c r="O23" s="9"/>
      <c r="P23" s="9"/>
      <c r="Q23" s="9"/>
      <c r="R23" s="9"/>
      <c r="S23" s="9"/>
    </row>
    <row r="24" spans="1:19" ht="25.8" x14ac:dyDescent="0.5">
      <c r="B24" s="187"/>
      <c r="C24" s="187"/>
      <c r="D24" s="187"/>
      <c r="E24" s="9"/>
      <c r="F24" s="9"/>
      <c r="G24" s="9"/>
      <c r="H24" s="9"/>
      <c r="I24" s="9"/>
      <c r="J24" s="9"/>
      <c r="K24" s="9"/>
      <c r="L24" s="9"/>
      <c r="M24" s="9"/>
      <c r="N24" s="9"/>
      <c r="O24" s="9"/>
      <c r="P24" s="9"/>
      <c r="Q24" s="9"/>
      <c r="R24" s="9"/>
      <c r="S24" s="9"/>
    </row>
    <row r="25" spans="1:19" ht="53.4" customHeight="1" x14ac:dyDescent="0.5">
      <c r="A25" s="52" t="s">
        <v>13</v>
      </c>
      <c r="B25" s="179" t="s">
        <v>326</v>
      </c>
      <c r="C25" s="179"/>
      <c r="D25" s="179"/>
      <c r="E25" s="179"/>
      <c r="F25" s="179"/>
      <c r="G25" s="179"/>
      <c r="H25" s="179"/>
      <c r="I25" s="179"/>
      <c r="J25" s="179"/>
      <c r="K25" s="179"/>
      <c r="L25" s="179"/>
      <c r="M25" s="179"/>
      <c r="N25" s="179"/>
      <c r="O25" s="179"/>
      <c r="P25" s="179"/>
      <c r="Q25" s="179"/>
      <c r="R25" s="179"/>
      <c r="S25" s="179"/>
    </row>
    <row r="26" spans="1:19" ht="53.4" customHeight="1" x14ac:dyDescent="0.5">
      <c r="A26" s="9" t="s">
        <v>8</v>
      </c>
      <c r="B26" s="53"/>
      <c r="C26" s="205"/>
      <c r="D26" s="205"/>
      <c r="E26" s="205"/>
      <c r="F26" s="208" t="s">
        <v>332</v>
      </c>
      <c r="G26" s="208"/>
      <c r="H26" s="208" t="s">
        <v>330</v>
      </c>
      <c r="I26" s="208"/>
      <c r="J26" s="208"/>
      <c r="K26" s="53"/>
      <c r="L26" s="53"/>
      <c r="M26" s="53"/>
      <c r="N26" s="53"/>
      <c r="O26" s="53"/>
      <c r="P26" s="53"/>
      <c r="Q26" s="53"/>
      <c r="R26" s="53"/>
      <c r="S26" s="53"/>
    </row>
    <row r="27" spans="1:19" ht="25.8" x14ac:dyDescent="0.5">
      <c r="B27" s="9"/>
      <c r="C27" s="202" t="s">
        <v>327</v>
      </c>
      <c r="D27" s="203"/>
      <c r="E27" s="204"/>
      <c r="F27" s="194">
        <f>_xlfn.PERCENTILE.EXC($B$6:$K$15,0.1)</f>
        <v>72.300000000000011</v>
      </c>
      <c r="G27" s="194"/>
      <c r="H27" s="195">
        <f>_xlfn.PERCENTILE.INC($B$6:$K$15,0.1)</f>
        <v>74.7</v>
      </c>
      <c r="I27" s="196"/>
      <c r="J27" s="197"/>
      <c r="K27" s="9"/>
      <c r="L27" s="9"/>
      <c r="M27" s="9"/>
      <c r="N27" s="9"/>
      <c r="O27" s="9"/>
      <c r="P27" s="9"/>
      <c r="Q27" s="9"/>
      <c r="R27" s="9"/>
      <c r="S27" s="9"/>
    </row>
    <row r="28" spans="1:19" ht="25.8" x14ac:dyDescent="0.5">
      <c r="C28" s="202" t="s">
        <v>328</v>
      </c>
      <c r="D28" s="203"/>
      <c r="E28" s="204"/>
      <c r="F28" s="194">
        <f>_xlfn.PERCENTILE.EXC($B$6:$K$15,0.25)</f>
        <v>126.25</v>
      </c>
      <c r="G28" s="194"/>
      <c r="H28" s="195">
        <f>_xlfn.PERCENTILE.INC($B$6:$K$15,0.25)</f>
        <v>128.75</v>
      </c>
      <c r="I28" s="196"/>
      <c r="J28" s="197"/>
    </row>
    <row r="29" spans="1:19" ht="25.8" x14ac:dyDescent="0.5">
      <c r="C29" s="202" t="s">
        <v>329</v>
      </c>
      <c r="D29" s="203"/>
      <c r="E29" s="204"/>
      <c r="F29" s="194">
        <f>_xlfn.PERCENTILE.EXC(B6:K15,0.75)</f>
        <v>378.75</v>
      </c>
      <c r="G29" s="194"/>
      <c r="H29" s="195">
        <f>_xlfn.PERCENTILE.INC($B$6:$K$15,0.75)</f>
        <v>376.25</v>
      </c>
      <c r="I29" s="196"/>
      <c r="J29" s="197"/>
    </row>
    <row r="30" spans="1:19" ht="25.8" x14ac:dyDescent="0.5">
      <c r="C30" s="202" t="s">
        <v>331</v>
      </c>
      <c r="D30" s="203"/>
      <c r="E30" s="204"/>
      <c r="F30" s="194">
        <f>_xlfn.PERCENTILE.EXC(B7:K16,0.9)</f>
        <v>459.5</v>
      </c>
      <c r="G30" s="194"/>
      <c r="H30" s="195">
        <f>_xlfn.PERCENTILE.INC($B$6:$K$15,0.9)</f>
        <v>450.50000000000006</v>
      </c>
      <c r="I30" s="196"/>
      <c r="J30" s="197"/>
    </row>
    <row r="31" spans="1:19" ht="25.8" x14ac:dyDescent="0.5">
      <c r="C31" s="9"/>
      <c r="G31" s="9"/>
    </row>
    <row r="32" spans="1:19" ht="61.2" customHeight="1" x14ac:dyDescent="0.5">
      <c r="A32" s="52" t="s">
        <v>19</v>
      </c>
      <c r="B32" s="179" t="s">
        <v>333</v>
      </c>
      <c r="C32" s="179"/>
      <c r="D32" s="179"/>
      <c r="E32" s="179"/>
      <c r="F32" s="179"/>
      <c r="G32" s="179"/>
      <c r="H32" s="179"/>
      <c r="I32" s="179"/>
      <c r="J32" s="179"/>
      <c r="K32" s="179"/>
      <c r="L32" s="179"/>
      <c r="M32" s="179"/>
      <c r="N32" s="179"/>
      <c r="O32" s="179"/>
      <c r="P32" s="179"/>
      <c r="Q32" s="179"/>
      <c r="R32" s="179"/>
      <c r="S32" s="179"/>
    </row>
    <row r="33" spans="1:19" ht="25.8" x14ac:dyDescent="0.5">
      <c r="A33" s="9" t="s">
        <v>8</v>
      </c>
      <c r="B33" s="124" t="s">
        <v>334</v>
      </c>
      <c r="C33" s="124"/>
      <c r="D33" s="124"/>
      <c r="E33" s="124"/>
      <c r="F33" s="124"/>
      <c r="G33" s="124"/>
      <c r="H33" s="124"/>
      <c r="I33" s="124"/>
      <c r="J33" s="124"/>
      <c r="K33" s="124"/>
      <c r="L33" s="124"/>
      <c r="M33" s="124"/>
      <c r="N33" s="124"/>
      <c r="O33" s="124"/>
      <c r="P33" s="124"/>
    </row>
    <row r="34" spans="1:19" ht="180" customHeight="1" x14ac:dyDescent="0.4">
      <c r="B34" s="120" t="s">
        <v>335</v>
      </c>
      <c r="C34" s="120"/>
      <c r="D34" s="120"/>
      <c r="E34" s="120"/>
      <c r="F34" s="120"/>
      <c r="G34" s="120"/>
      <c r="H34" s="120"/>
      <c r="I34" s="120"/>
      <c r="J34" s="120"/>
      <c r="K34" s="120"/>
      <c r="L34" s="120"/>
      <c r="M34" s="120"/>
      <c r="N34" s="120"/>
      <c r="O34" s="120"/>
      <c r="P34" s="120"/>
    </row>
    <row r="36" spans="1:19" s="90" customFormat="1" x14ac:dyDescent="0.3"/>
    <row r="38" spans="1:19" ht="23.4" x14ac:dyDescent="0.45">
      <c r="A38" s="207" t="s">
        <v>346</v>
      </c>
      <c r="B38" s="183"/>
      <c r="C38" s="183"/>
      <c r="D38" s="183"/>
      <c r="E38" s="183"/>
      <c r="F38" s="183"/>
      <c r="G38" s="183"/>
      <c r="H38" s="183"/>
      <c r="I38" s="183"/>
      <c r="J38" s="183"/>
      <c r="K38" s="183"/>
      <c r="L38" s="183"/>
      <c r="M38" s="183"/>
      <c r="N38" s="183"/>
      <c r="O38" s="183"/>
      <c r="P38" s="183"/>
      <c r="Q38" s="183"/>
      <c r="R38" s="183"/>
      <c r="S38" s="183"/>
    </row>
    <row r="39" spans="1:19" ht="23.4" x14ac:dyDescent="0.45">
      <c r="A39" s="183" t="s">
        <v>347</v>
      </c>
      <c r="B39" s="183"/>
      <c r="C39" s="183"/>
      <c r="D39" s="183"/>
      <c r="E39" s="183"/>
      <c r="F39" s="183"/>
      <c r="G39" s="183"/>
      <c r="H39" s="183"/>
      <c r="I39" s="183"/>
      <c r="J39" s="183"/>
      <c r="K39" s="183"/>
      <c r="L39" s="183"/>
      <c r="M39" s="183"/>
      <c r="N39" s="183"/>
      <c r="O39" s="183"/>
      <c r="P39" s="183"/>
      <c r="Q39" s="183"/>
      <c r="R39" s="183"/>
      <c r="S39" s="183"/>
    </row>
    <row r="41" spans="1:19" x14ac:dyDescent="0.3">
      <c r="A41" t="s">
        <v>348</v>
      </c>
    </row>
    <row r="43" spans="1:19" x14ac:dyDescent="0.3">
      <c r="B43" s="22">
        <v>55</v>
      </c>
      <c r="C43" s="22">
        <v>60</v>
      </c>
      <c r="D43" s="22">
        <v>62</v>
      </c>
      <c r="E43" s="22">
        <v>65</v>
      </c>
      <c r="F43" s="22">
        <v>68</v>
      </c>
      <c r="G43" s="22">
        <v>70</v>
      </c>
      <c r="H43" s="22">
        <v>72</v>
      </c>
      <c r="I43" s="22">
        <v>75</v>
      </c>
      <c r="J43" s="22">
        <v>78</v>
      </c>
      <c r="K43" s="22">
        <v>80</v>
      </c>
    </row>
    <row r="44" spans="1:19" x14ac:dyDescent="0.3">
      <c r="B44" s="22">
        <v>82</v>
      </c>
      <c r="C44" s="22">
        <v>85</v>
      </c>
      <c r="D44" s="22">
        <v>88</v>
      </c>
      <c r="E44" s="22">
        <v>90</v>
      </c>
      <c r="F44" s="22">
        <v>92</v>
      </c>
      <c r="G44" s="22">
        <v>95</v>
      </c>
      <c r="H44" s="22">
        <v>100</v>
      </c>
      <c r="I44" s="22">
        <v>105</v>
      </c>
      <c r="J44" s="22">
        <v>110</v>
      </c>
      <c r="K44" s="22">
        <v>115</v>
      </c>
    </row>
    <row r="45" spans="1:19" x14ac:dyDescent="0.3">
      <c r="B45" s="22">
        <v>120</v>
      </c>
      <c r="C45" s="22">
        <v>125</v>
      </c>
      <c r="D45" s="22">
        <v>130</v>
      </c>
      <c r="E45" s="22">
        <v>135</v>
      </c>
      <c r="F45" s="22">
        <v>140</v>
      </c>
      <c r="G45" s="22">
        <v>145</v>
      </c>
      <c r="H45" s="22">
        <v>150</v>
      </c>
      <c r="I45" s="22">
        <v>155</v>
      </c>
      <c r="J45" s="22">
        <v>160</v>
      </c>
      <c r="K45" s="22">
        <v>165</v>
      </c>
    </row>
    <row r="46" spans="1:19" x14ac:dyDescent="0.3">
      <c r="B46" s="22">
        <v>170</v>
      </c>
      <c r="C46" s="22">
        <v>175</v>
      </c>
      <c r="D46" s="22">
        <v>180</v>
      </c>
      <c r="E46" s="22">
        <v>185</v>
      </c>
      <c r="F46" s="22">
        <v>190</v>
      </c>
      <c r="G46" s="22">
        <v>195</v>
      </c>
      <c r="H46" s="22">
        <v>200</v>
      </c>
      <c r="I46" s="22">
        <v>205</v>
      </c>
      <c r="J46" s="22">
        <v>210</v>
      </c>
      <c r="K46" s="22">
        <v>215</v>
      </c>
    </row>
    <row r="47" spans="1:19" x14ac:dyDescent="0.3">
      <c r="B47" s="22">
        <v>220</v>
      </c>
      <c r="C47" s="22">
        <v>225</v>
      </c>
      <c r="D47" s="22">
        <v>230</v>
      </c>
      <c r="E47" s="22">
        <v>235</v>
      </c>
      <c r="F47" s="22">
        <v>240</v>
      </c>
      <c r="G47" s="22">
        <v>245</v>
      </c>
      <c r="H47" s="22">
        <v>250</v>
      </c>
      <c r="I47" s="22">
        <v>255</v>
      </c>
      <c r="J47" s="22">
        <v>260</v>
      </c>
      <c r="K47" s="22">
        <v>265</v>
      </c>
    </row>
    <row r="48" spans="1:19" x14ac:dyDescent="0.3">
      <c r="B48" s="22">
        <v>270</v>
      </c>
      <c r="C48" s="22">
        <v>275</v>
      </c>
      <c r="D48" s="22">
        <v>280</v>
      </c>
      <c r="E48" s="22">
        <v>285</v>
      </c>
      <c r="F48" s="22">
        <v>290</v>
      </c>
      <c r="G48" s="22">
        <v>295</v>
      </c>
      <c r="H48" s="22">
        <v>300</v>
      </c>
      <c r="I48" s="22">
        <v>305</v>
      </c>
      <c r="J48" s="22">
        <v>310</v>
      </c>
      <c r="K48" s="22">
        <v>315</v>
      </c>
    </row>
    <row r="49" spans="1:19" x14ac:dyDescent="0.3">
      <c r="B49" s="22">
        <v>320</v>
      </c>
      <c r="C49" s="22">
        <v>325</v>
      </c>
      <c r="D49" s="22">
        <v>330</v>
      </c>
      <c r="E49" s="22">
        <v>335</v>
      </c>
      <c r="F49" s="22">
        <v>340</v>
      </c>
      <c r="G49" s="22">
        <v>345</v>
      </c>
      <c r="H49" s="22">
        <v>350</v>
      </c>
      <c r="I49" s="22">
        <v>355</v>
      </c>
      <c r="J49" s="22">
        <v>360</v>
      </c>
      <c r="K49" s="22">
        <v>365</v>
      </c>
    </row>
    <row r="50" spans="1:19" x14ac:dyDescent="0.3">
      <c r="B50" s="22">
        <v>370</v>
      </c>
      <c r="C50" s="22">
        <v>375</v>
      </c>
      <c r="D50" s="22">
        <v>380</v>
      </c>
      <c r="E50" s="22">
        <v>385</v>
      </c>
      <c r="F50" s="22">
        <v>390</v>
      </c>
      <c r="G50" s="22">
        <v>395</v>
      </c>
      <c r="H50" s="22">
        <v>400</v>
      </c>
      <c r="I50" s="22">
        <v>405</v>
      </c>
      <c r="J50" s="22">
        <v>410</v>
      </c>
      <c r="K50" s="22">
        <v>415</v>
      </c>
    </row>
    <row r="51" spans="1:19" x14ac:dyDescent="0.3">
      <c r="B51" s="22">
        <v>420</v>
      </c>
      <c r="C51" s="22">
        <v>425</v>
      </c>
      <c r="D51" s="22">
        <v>430</v>
      </c>
      <c r="E51" s="22">
        <v>435</v>
      </c>
      <c r="F51" s="22">
        <v>440</v>
      </c>
      <c r="G51" s="22">
        <v>445</v>
      </c>
      <c r="H51" s="22">
        <v>450</v>
      </c>
      <c r="I51" s="22">
        <v>455</v>
      </c>
      <c r="J51" s="22">
        <v>460</v>
      </c>
      <c r="K51" s="22">
        <v>465</v>
      </c>
    </row>
    <row r="52" spans="1:19" x14ac:dyDescent="0.3">
      <c r="B52" s="22">
        <v>470</v>
      </c>
      <c r="C52" s="22">
        <v>475</v>
      </c>
      <c r="D52" s="22">
        <v>480</v>
      </c>
      <c r="E52" s="22">
        <v>485</v>
      </c>
      <c r="F52" s="22">
        <v>490</v>
      </c>
      <c r="G52" s="22">
        <v>495</v>
      </c>
      <c r="H52" s="22">
        <v>500</v>
      </c>
      <c r="I52" s="22">
        <v>505</v>
      </c>
      <c r="J52" s="22">
        <v>510</v>
      </c>
      <c r="K52" s="22">
        <v>515</v>
      </c>
    </row>
    <row r="54" spans="1:19" ht="25.8" x14ac:dyDescent="0.5">
      <c r="A54" s="52" t="s">
        <v>25</v>
      </c>
      <c r="B54" s="179" t="s">
        <v>349</v>
      </c>
      <c r="C54" s="179"/>
      <c r="D54" s="179"/>
      <c r="E54" s="179"/>
      <c r="F54" s="179"/>
      <c r="G54" s="179"/>
      <c r="H54" s="179"/>
      <c r="I54" s="179"/>
      <c r="J54" s="179"/>
      <c r="K54" s="179"/>
      <c r="L54" s="179"/>
      <c r="M54" s="179"/>
      <c r="N54" s="179"/>
      <c r="O54" s="179"/>
      <c r="P54" s="179"/>
      <c r="Q54" s="179"/>
      <c r="R54" s="179"/>
      <c r="S54" s="179"/>
    </row>
    <row r="55" spans="1:19" ht="25.8" x14ac:dyDescent="0.5">
      <c r="A55" s="9" t="s">
        <v>8</v>
      </c>
      <c r="B55" s="190" t="s">
        <v>319</v>
      </c>
      <c r="C55" s="190"/>
      <c r="D55" s="190"/>
      <c r="E55" s="190"/>
      <c r="F55" s="190"/>
      <c r="G55" s="190"/>
      <c r="H55" s="190"/>
      <c r="I55" s="190"/>
      <c r="J55" s="190"/>
      <c r="K55" s="190"/>
      <c r="L55" s="190"/>
      <c r="M55" s="190"/>
      <c r="N55" s="190"/>
      <c r="O55" s="190"/>
      <c r="P55" s="190"/>
      <c r="Q55" s="190"/>
      <c r="R55" s="190"/>
      <c r="S55" s="9"/>
    </row>
    <row r="56" spans="1:19" ht="25.8" x14ac:dyDescent="0.5">
      <c r="B56" s="31"/>
      <c r="C56" s="31"/>
      <c r="D56" s="31"/>
      <c r="E56" s="31"/>
      <c r="F56" s="31"/>
      <c r="G56" s="31"/>
      <c r="H56" s="31"/>
      <c r="I56" s="31"/>
      <c r="J56" s="31"/>
      <c r="K56" s="31"/>
      <c r="L56" s="31"/>
      <c r="M56" s="31"/>
      <c r="N56" s="31"/>
      <c r="O56" s="31"/>
      <c r="P56" s="31"/>
      <c r="Q56" s="31"/>
      <c r="R56" s="31"/>
    </row>
    <row r="57" spans="1:19" ht="25.8" x14ac:dyDescent="0.5">
      <c r="B57" s="187" t="s">
        <v>320</v>
      </c>
      <c r="C57" s="187"/>
      <c r="D57" s="187"/>
      <c r="E57" s="9">
        <f>_xlfn.QUARTILE.INC($B$43:$K$52, 1)</f>
        <v>143.75</v>
      </c>
      <c r="F57" s="9" t="s">
        <v>324</v>
      </c>
      <c r="G57" s="9"/>
      <c r="H57" s="9"/>
      <c r="I57" s="9"/>
      <c r="J57" s="9"/>
      <c r="K57" s="9"/>
      <c r="L57" s="9"/>
      <c r="M57" s="9"/>
      <c r="N57" s="9"/>
      <c r="O57" s="9"/>
      <c r="P57" s="9"/>
      <c r="Q57" s="9"/>
      <c r="R57" s="9"/>
    </row>
    <row r="58" spans="1:19" ht="25.8" x14ac:dyDescent="0.5">
      <c r="B58" s="187" t="s">
        <v>321</v>
      </c>
      <c r="C58" s="187"/>
      <c r="D58" s="187"/>
      <c r="E58" s="9">
        <f>_xlfn.QUARTILE.INC($B$43:$K$52, 2)</f>
        <v>267.5</v>
      </c>
      <c r="F58" s="9" t="s">
        <v>323</v>
      </c>
      <c r="G58" s="9"/>
      <c r="H58" s="9"/>
      <c r="I58" s="9"/>
      <c r="J58" s="9"/>
      <c r="K58" s="9"/>
      <c r="L58" s="9"/>
      <c r="M58" s="9"/>
      <c r="N58" s="9"/>
      <c r="O58" s="9"/>
      <c r="P58" s="9"/>
      <c r="Q58" s="9"/>
      <c r="R58" s="9"/>
    </row>
    <row r="59" spans="1:19" ht="25.8" x14ac:dyDescent="0.5">
      <c r="B59" s="187" t="s">
        <v>322</v>
      </c>
      <c r="C59" s="187"/>
      <c r="D59" s="187"/>
      <c r="E59" s="9">
        <f>_xlfn.QUARTILE.INC($B$43:$K$52,3)</f>
        <v>391.25</v>
      </c>
      <c r="F59" s="9" t="s">
        <v>325</v>
      </c>
      <c r="G59" s="9"/>
      <c r="H59" s="9"/>
      <c r="I59" s="9"/>
      <c r="J59" s="9"/>
      <c r="K59" s="9"/>
      <c r="L59" s="9"/>
      <c r="M59" s="9"/>
      <c r="N59" s="9"/>
      <c r="O59" s="9"/>
      <c r="P59" s="9"/>
      <c r="Q59" s="9"/>
      <c r="R59" s="9"/>
    </row>
    <row r="61" spans="1:19" ht="25.8" x14ac:dyDescent="0.5">
      <c r="A61" s="52" t="s">
        <v>13</v>
      </c>
      <c r="B61" s="179" t="s">
        <v>350</v>
      </c>
      <c r="C61" s="179"/>
      <c r="D61" s="179"/>
      <c r="E61" s="179"/>
      <c r="F61" s="179"/>
      <c r="G61" s="179"/>
      <c r="H61" s="179"/>
      <c r="I61" s="179"/>
      <c r="J61" s="179"/>
      <c r="K61" s="179"/>
      <c r="L61" s="179"/>
      <c r="M61" s="179"/>
      <c r="N61" s="179"/>
      <c r="O61" s="179"/>
      <c r="P61" s="179"/>
      <c r="Q61" s="179"/>
      <c r="R61" s="179"/>
      <c r="S61" s="179"/>
    </row>
    <row r="62" spans="1:19" ht="25.8" x14ac:dyDescent="0.5">
      <c r="A62" s="9" t="s">
        <v>8</v>
      </c>
    </row>
    <row r="63" spans="1:19" ht="55.2" customHeight="1" x14ac:dyDescent="0.5">
      <c r="C63" s="205"/>
      <c r="D63" s="205"/>
      <c r="E63" s="205"/>
      <c r="F63" s="206" t="s">
        <v>332</v>
      </c>
      <c r="G63" s="206"/>
      <c r="H63" s="206" t="s">
        <v>330</v>
      </c>
      <c r="I63" s="206"/>
      <c r="J63" s="206"/>
    </row>
    <row r="64" spans="1:19" ht="25.8" x14ac:dyDescent="0.5">
      <c r="C64" s="202" t="s">
        <v>351</v>
      </c>
      <c r="D64" s="203"/>
      <c r="E64" s="204"/>
      <c r="F64" s="195">
        <f>_xlfn.PERCENTILE.EXC($B$43:$K$52,0.15)</f>
        <v>92.449999999999989</v>
      </c>
      <c r="G64" s="197"/>
      <c r="H64" s="194">
        <f>_xlfn.PERCENTILE.INC($B$43:$K$52,0.15)</f>
        <v>94.55</v>
      </c>
      <c r="I64" s="194"/>
      <c r="J64" s="194"/>
    </row>
    <row r="65" spans="1:19" ht="25.8" x14ac:dyDescent="0.5">
      <c r="C65" s="202" t="s">
        <v>352</v>
      </c>
      <c r="D65" s="203"/>
      <c r="E65" s="204"/>
      <c r="F65" s="195">
        <f>_xlfn.PERCENTILE.EXC($B$43:$K$52,0.5)</f>
        <v>267.5</v>
      </c>
      <c r="G65" s="197"/>
      <c r="H65" s="194">
        <f>_xlfn.PERCENTILE.INC($B$43:$K$52,0.5)</f>
        <v>267.5</v>
      </c>
      <c r="I65" s="194"/>
      <c r="J65" s="194"/>
    </row>
    <row r="66" spans="1:19" ht="25.8" x14ac:dyDescent="0.5">
      <c r="C66" s="202" t="s">
        <v>353</v>
      </c>
      <c r="D66" s="203"/>
      <c r="E66" s="204"/>
      <c r="F66" s="195">
        <f>_xlfn.PERCENTILE.EXC($B$43:$K$52,0.85)</f>
        <v>444.25</v>
      </c>
      <c r="G66" s="197"/>
      <c r="H66" s="194">
        <f>_xlfn.PERCENTILE.INC($B$43:$K$52,0.85)</f>
        <v>440.74999999999994</v>
      </c>
      <c r="I66" s="194"/>
      <c r="J66" s="194"/>
    </row>
    <row r="69" spans="1:19" s="90" customFormat="1" x14ac:dyDescent="0.3"/>
    <row r="71" spans="1:19" ht="23.4" x14ac:dyDescent="0.45">
      <c r="A71" s="183" t="s">
        <v>337</v>
      </c>
      <c r="B71" s="183"/>
      <c r="C71" s="183"/>
      <c r="D71" s="183"/>
      <c r="E71" s="183"/>
      <c r="F71" s="183"/>
      <c r="G71" s="183"/>
      <c r="H71" s="183"/>
      <c r="I71" s="183"/>
      <c r="J71" s="183"/>
      <c r="K71" s="183"/>
      <c r="L71" s="183"/>
      <c r="M71" s="183"/>
      <c r="N71" s="183"/>
      <c r="O71" s="183"/>
      <c r="P71" s="183"/>
      <c r="Q71" s="183"/>
      <c r="R71" s="183"/>
      <c r="S71" s="183"/>
    </row>
    <row r="72" spans="1:19" ht="23.4" x14ac:dyDescent="0.45">
      <c r="A72" s="183" t="s">
        <v>338</v>
      </c>
      <c r="B72" s="183"/>
      <c r="C72" s="183"/>
      <c r="D72" s="183"/>
      <c r="E72" s="183"/>
      <c r="F72" s="183"/>
      <c r="G72" s="183"/>
      <c r="H72" s="183"/>
      <c r="I72" s="183"/>
      <c r="J72" s="183"/>
      <c r="K72" s="183"/>
      <c r="L72" s="183"/>
      <c r="M72" s="183"/>
      <c r="N72" s="183"/>
      <c r="O72" s="183"/>
      <c r="P72" s="183"/>
      <c r="Q72" s="183"/>
      <c r="R72" s="183"/>
      <c r="S72" s="183"/>
    </row>
    <row r="74" spans="1:19" x14ac:dyDescent="0.3">
      <c r="A74" t="s">
        <v>339</v>
      </c>
    </row>
    <row r="76" spans="1:19" x14ac:dyDescent="0.3">
      <c r="B76" s="22">
        <v>55</v>
      </c>
      <c r="C76" s="22">
        <v>60</v>
      </c>
      <c r="D76" s="22">
        <v>62</v>
      </c>
      <c r="E76" s="22">
        <v>65</v>
      </c>
      <c r="F76" s="22">
        <v>68</v>
      </c>
      <c r="G76" s="22">
        <v>70</v>
      </c>
      <c r="H76" s="22">
        <v>72</v>
      </c>
      <c r="I76" s="22">
        <v>75</v>
      </c>
      <c r="J76" s="22">
        <v>78</v>
      </c>
      <c r="K76" s="22">
        <v>80</v>
      </c>
    </row>
    <row r="77" spans="1:19" x14ac:dyDescent="0.3">
      <c r="B77" s="22">
        <v>82</v>
      </c>
      <c r="C77" s="22">
        <v>85</v>
      </c>
      <c r="D77" s="22">
        <v>88</v>
      </c>
      <c r="E77" s="22">
        <v>90</v>
      </c>
      <c r="F77" s="22">
        <v>92</v>
      </c>
      <c r="G77" s="22">
        <v>95</v>
      </c>
      <c r="H77" s="22">
        <v>100</v>
      </c>
      <c r="I77" s="22">
        <v>105</v>
      </c>
      <c r="J77" s="22">
        <v>110</v>
      </c>
      <c r="K77" s="22">
        <v>115</v>
      </c>
    </row>
    <row r="78" spans="1:19" x14ac:dyDescent="0.3">
      <c r="B78" s="22">
        <v>120</v>
      </c>
      <c r="C78" s="22">
        <v>125</v>
      </c>
      <c r="D78" s="22">
        <v>130</v>
      </c>
      <c r="E78" s="22">
        <v>135</v>
      </c>
      <c r="F78" s="22">
        <v>140</v>
      </c>
      <c r="G78" s="22">
        <v>145</v>
      </c>
      <c r="H78" s="22">
        <v>150</v>
      </c>
      <c r="I78" s="22">
        <v>155</v>
      </c>
      <c r="J78" s="22">
        <v>160</v>
      </c>
      <c r="K78" s="22">
        <v>165</v>
      </c>
    </row>
    <row r="79" spans="1:19" x14ac:dyDescent="0.3">
      <c r="B79" s="22">
        <v>170</v>
      </c>
      <c r="C79" s="22">
        <v>175</v>
      </c>
      <c r="D79" s="22">
        <v>180</v>
      </c>
      <c r="E79" s="22">
        <v>185</v>
      </c>
      <c r="F79" s="22">
        <v>190</v>
      </c>
      <c r="G79" s="22">
        <v>195</v>
      </c>
      <c r="H79" s="22">
        <v>200</v>
      </c>
      <c r="I79" s="22">
        <v>205</v>
      </c>
      <c r="J79" s="22">
        <v>210</v>
      </c>
      <c r="K79" s="22">
        <v>215</v>
      </c>
    </row>
    <row r="80" spans="1:19" x14ac:dyDescent="0.3">
      <c r="B80" s="22">
        <v>220</v>
      </c>
      <c r="C80" s="22">
        <v>225</v>
      </c>
      <c r="D80" s="22">
        <v>230</v>
      </c>
      <c r="E80" s="22">
        <v>235</v>
      </c>
      <c r="F80" s="22">
        <v>240</v>
      </c>
      <c r="G80" s="22">
        <v>245</v>
      </c>
      <c r="H80" s="22">
        <v>250</v>
      </c>
      <c r="I80" s="22">
        <v>255</v>
      </c>
      <c r="J80" s="22">
        <v>260</v>
      </c>
      <c r="K80" s="22">
        <v>265</v>
      </c>
    </row>
    <row r="81" spans="1:19" x14ac:dyDescent="0.3">
      <c r="B81" s="22">
        <v>270</v>
      </c>
      <c r="C81" s="22">
        <v>275</v>
      </c>
      <c r="D81" s="22">
        <v>280</v>
      </c>
      <c r="E81" s="22">
        <v>285</v>
      </c>
      <c r="F81" s="22">
        <v>290</v>
      </c>
      <c r="G81" s="22">
        <v>295</v>
      </c>
      <c r="H81" s="22">
        <v>300</v>
      </c>
      <c r="I81" s="22">
        <v>305</v>
      </c>
      <c r="J81" s="22">
        <v>310</v>
      </c>
      <c r="K81" s="22">
        <v>315</v>
      </c>
    </row>
    <row r="82" spans="1:19" x14ac:dyDescent="0.3">
      <c r="B82" s="22">
        <v>320</v>
      </c>
      <c r="C82" s="22">
        <v>325</v>
      </c>
      <c r="D82" s="22">
        <v>330</v>
      </c>
      <c r="E82" s="22">
        <v>335</v>
      </c>
      <c r="F82" s="22">
        <v>340</v>
      </c>
      <c r="G82" s="22">
        <v>345</v>
      </c>
      <c r="H82" s="22">
        <v>350</v>
      </c>
      <c r="I82" s="22">
        <v>355</v>
      </c>
      <c r="J82" s="22">
        <v>360</v>
      </c>
      <c r="K82" s="22">
        <v>365</v>
      </c>
    </row>
    <row r="83" spans="1:19" x14ac:dyDescent="0.3">
      <c r="B83" s="22">
        <v>370</v>
      </c>
      <c r="C83" s="22">
        <v>375</v>
      </c>
      <c r="D83" s="22">
        <v>380</v>
      </c>
      <c r="E83" s="22">
        <v>385</v>
      </c>
      <c r="F83" s="22">
        <v>390</v>
      </c>
      <c r="G83" s="22">
        <v>395</v>
      </c>
      <c r="H83" s="22">
        <v>400</v>
      </c>
      <c r="I83" s="22">
        <v>405</v>
      </c>
      <c r="J83" s="22">
        <v>410</v>
      </c>
      <c r="K83" s="22">
        <v>415</v>
      </c>
    </row>
    <row r="84" spans="1:19" x14ac:dyDescent="0.3">
      <c r="B84" s="22">
        <v>420</v>
      </c>
      <c r="C84" s="22">
        <v>425</v>
      </c>
      <c r="D84" s="22">
        <v>430</v>
      </c>
      <c r="E84" s="22">
        <v>435</v>
      </c>
      <c r="F84" s="22">
        <v>440</v>
      </c>
      <c r="G84" s="22">
        <v>445</v>
      </c>
      <c r="H84" s="22">
        <v>450</v>
      </c>
      <c r="I84" s="22">
        <v>455</v>
      </c>
      <c r="J84" s="22">
        <v>460</v>
      </c>
      <c r="K84" s="22">
        <v>465</v>
      </c>
    </row>
    <row r="85" spans="1:19" x14ac:dyDescent="0.3">
      <c r="B85" s="22">
        <v>470</v>
      </c>
      <c r="C85" s="22">
        <v>475</v>
      </c>
      <c r="D85" s="22">
        <v>480</v>
      </c>
      <c r="E85" s="22">
        <v>485</v>
      </c>
      <c r="F85" s="22">
        <v>490</v>
      </c>
      <c r="G85" s="22">
        <v>495</v>
      </c>
      <c r="H85" s="22">
        <v>500</v>
      </c>
      <c r="I85" s="22">
        <v>505</v>
      </c>
      <c r="J85" s="22">
        <v>510</v>
      </c>
      <c r="K85" s="22">
        <v>515</v>
      </c>
    </row>
    <row r="86" spans="1:19" x14ac:dyDescent="0.3">
      <c r="B86" s="22">
        <v>520</v>
      </c>
      <c r="C86" s="22">
        <v>525</v>
      </c>
      <c r="D86" s="22">
        <v>530</v>
      </c>
      <c r="E86" s="22">
        <v>535</v>
      </c>
      <c r="F86" s="22">
        <v>540</v>
      </c>
      <c r="G86" s="22">
        <v>545</v>
      </c>
      <c r="H86" s="22">
        <v>550</v>
      </c>
      <c r="I86" s="22">
        <v>555</v>
      </c>
      <c r="J86" s="22">
        <v>560</v>
      </c>
      <c r="K86" s="22">
        <v>565</v>
      </c>
    </row>
    <row r="88" spans="1:19" ht="25.8" x14ac:dyDescent="0.5">
      <c r="A88" s="52" t="s">
        <v>25</v>
      </c>
      <c r="B88" s="179" t="s">
        <v>340</v>
      </c>
      <c r="C88" s="179"/>
      <c r="D88" s="179"/>
      <c r="E88" s="179"/>
      <c r="F88" s="179"/>
      <c r="G88" s="179"/>
      <c r="H88" s="179"/>
      <c r="I88" s="179"/>
      <c r="J88" s="179"/>
      <c r="K88" s="179"/>
      <c r="L88" s="179"/>
      <c r="M88" s="179"/>
      <c r="N88" s="179"/>
      <c r="O88" s="179"/>
      <c r="P88" s="179"/>
      <c r="Q88" s="179"/>
      <c r="R88" s="179"/>
      <c r="S88" s="179"/>
    </row>
    <row r="89" spans="1:19" ht="25.8" x14ac:dyDescent="0.5">
      <c r="A89" s="9" t="s">
        <v>8</v>
      </c>
      <c r="B89" s="190" t="s">
        <v>319</v>
      </c>
      <c r="C89" s="190"/>
      <c r="D89" s="190"/>
      <c r="E89" s="190"/>
      <c r="F89" s="190"/>
      <c r="G89" s="190"/>
      <c r="H89" s="190"/>
      <c r="I89" s="190"/>
      <c r="J89" s="190"/>
      <c r="K89" s="190"/>
      <c r="L89" s="190"/>
      <c r="M89" s="190"/>
      <c r="N89" s="190"/>
      <c r="O89" s="190"/>
      <c r="P89" s="190"/>
      <c r="Q89" s="190"/>
      <c r="R89" s="190"/>
      <c r="S89" s="9"/>
    </row>
    <row r="91" spans="1:19" ht="25.8" x14ac:dyDescent="0.5">
      <c r="B91" s="187" t="s">
        <v>320</v>
      </c>
      <c r="C91" s="187"/>
      <c r="D91" s="187"/>
      <c r="E91" s="9">
        <f>_xlfn.QUARTILE.INC($B$76:$K$86,1)</f>
        <v>156.25</v>
      </c>
      <c r="F91" s="9" t="s">
        <v>324</v>
      </c>
      <c r="G91" s="9"/>
      <c r="H91" s="9"/>
      <c r="I91" s="9"/>
      <c r="J91" s="9"/>
      <c r="K91" s="9"/>
      <c r="L91" s="9"/>
      <c r="M91" s="9"/>
    </row>
    <row r="92" spans="1:19" ht="25.8" x14ac:dyDescent="0.5">
      <c r="B92" s="187" t="s">
        <v>321</v>
      </c>
      <c r="C92" s="187"/>
      <c r="D92" s="187"/>
      <c r="E92" s="9">
        <f>_xlfn.QUARTILE.INC($B$76:$K$86,2)</f>
        <v>292.5</v>
      </c>
      <c r="F92" s="9" t="s">
        <v>323</v>
      </c>
      <c r="G92" s="9"/>
      <c r="H92" s="9"/>
      <c r="I92" s="9"/>
      <c r="J92" s="9"/>
      <c r="K92" s="9"/>
      <c r="L92" s="9"/>
      <c r="M92" s="9"/>
    </row>
    <row r="93" spans="1:19" ht="25.8" x14ac:dyDescent="0.5">
      <c r="B93" s="187" t="s">
        <v>322</v>
      </c>
      <c r="C93" s="187"/>
      <c r="D93" s="187"/>
      <c r="E93" s="9">
        <f>_xlfn.QUARTILE.INC($B$76:$K$86,3)</f>
        <v>428.75</v>
      </c>
      <c r="F93" s="9" t="s">
        <v>325</v>
      </c>
      <c r="G93" s="9"/>
      <c r="H93" s="9"/>
      <c r="I93" s="9"/>
      <c r="J93" s="9"/>
      <c r="K93" s="9"/>
      <c r="L93" s="9"/>
      <c r="M93" s="9"/>
    </row>
    <row r="95" spans="1:19" ht="25.8" x14ac:dyDescent="0.5">
      <c r="A95" s="52" t="s">
        <v>13</v>
      </c>
      <c r="B95" s="179" t="s">
        <v>336</v>
      </c>
      <c r="C95" s="179"/>
      <c r="D95" s="179"/>
      <c r="E95" s="179"/>
      <c r="F95" s="179"/>
      <c r="G95" s="179"/>
      <c r="H95" s="179"/>
      <c r="I95" s="179"/>
      <c r="J95" s="179"/>
      <c r="K95" s="179"/>
      <c r="L95" s="179"/>
      <c r="M95" s="179"/>
      <c r="N95" s="179"/>
      <c r="O95" s="179"/>
      <c r="P95" s="179"/>
      <c r="Q95" s="179"/>
      <c r="R95" s="179"/>
      <c r="S95" s="179"/>
    </row>
    <row r="96" spans="1:19" ht="25.8" x14ac:dyDescent="0.5">
      <c r="A96" s="9" t="s">
        <v>8</v>
      </c>
      <c r="B96" s="190"/>
      <c r="C96" s="190"/>
      <c r="D96" s="190"/>
      <c r="E96" s="190"/>
      <c r="F96" s="190"/>
      <c r="G96" s="190"/>
      <c r="H96" s="190"/>
      <c r="I96" s="190"/>
      <c r="J96" s="190"/>
      <c r="K96" s="190"/>
      <c r="L96" s="190"/>
      <c r="M96" s="190"/>
      <c r="N96" s="190"/>
      <c r="O96" s="190"/>
      <c r="P96" s="190"/>
      <c r="Q96" s="190"/>
      <c r="R96" s="190"/>
      <c r="S96" s="9"/>
    </row>
    <row r="98" spans="1:19" ht="56.4" customHeight="1" x14ac:dyDescent="0.5">
      <c r="B98" s="205"/>
      <c r="C98" s="205"/>
      <c r="D98" s="205"/>
      <c r="E98" s="206" t="s">
        <v>332</v>
      </c>
      <c r="F98" s="206"/>
      <c r="G98" s="206" t="s">
        <v>330</v>
      </c>
      <c r="H98" s="206"/>
      <c r="I98" s="206"/>
    </row>
    <row r="99" spans="1:19" ht="25.8" x14ac:dyDescent="0.5">
      <c r="B99" s="202" t="s">
        <v>341</v>
      </c>
      <c r="C99" s="203"/>
      <c r="D99" s="204"/>
      <c r="E99" s="195">
        <f>_xlfn.PERCENTILE.EXC($B$76:$K$86, 0.2)</f>
        <v>126.00000000000001</v>
      </c>
      <c r="F99" s="197"/>
      <c r="G99" s="195">
        <f>_xlfn.PERCENTILE.INC($B$76:$K$86, 0.2)</f>
        <v>129</v>
      </c>
      <c r="H99" s="196"/>
      <c r="I99" s="197"/>
    </row>
    <row r="100" spans="1:19" ht="25.8" x14ac:dyDescent="0.5">
      <c r="B100" s="202" t="s">
        <v>342</v>
      </c>
      <c r="C100" s="203"/>
      <c r="D100" s="204"/>
      <c r="E100" s="195">
        <f>_xlfn.PERCENTILE.EXC($B$76:$K$86, 0.4)</f>
        <v>237.00000000000003</v>
      </c>
      <c r="F100" s="197"/>
      <c r="G100" s="195">
        <f>_xlfn.PERCENTILE.INC($B$76:$K$86, 0.4)</f>
        <v>238</v>
      </c>
      <c r="H100" s="196"/>
      <c r="I100" s="197"/>
    </row>
    <row r="101" spans="1:19" ht="25.8" x14ac:dyDescent="0.5">
      <c r="B101" s="202" t="s">
        <v>343</v>
      </c>
      <c r="C101" s="203"/>
      <c r="D101" s="204"/>
      <c r="E101" s="195">
        <f>_xlfn.PERCENTILE.EXC($B$76:$K$86, 0.8)</f>
        <v>459.00000000000006</v>
      </c>
      <c r="F101" s="197"/>
      <c r="G101" s="195">
        <f>_xlfn.PERCENTILE.INC($B$76:$K$86, 0.8)</f>
        <v>456</v>
      </c>
      <c r="H101" s="196"/>
      <c r="I101" s="197"/>
    </row>
    <row r="104" spans="1:19" ht="25.8" x14ac:dyDescent="0.5">
      <c r="A104" s="52" t="s">
        <v>19</v>
      </c>
      <c r="B104" s="179" t="s">
        <v>344</v>
      </c>
      <c r="C104" s="179"/>
      <c r="D104" s="179"/>
      <c r="E104" s="179"/>
      <c r="F104" s="179"/>
      <c r="G104" s="179"/>
      <c r="H104" s="179"/>
      <c r="I104" s="179"/>
      <c r="J104" s="179"/>
      <c r="K104" s="179"/>
      <c r="L104" s="179"/>
      <c r="M104" s="179"/>
      <c r="N104" s="179"/>
      <c r="O104" s="179"/>
      <c r="P104" s="179"/>
      <c r="Q104" s="179"/>
      <c r="R104" s="179"/>
      <c r="S104" s="179"/>
    </row>
    <row r="105" spans="1:19" ht="99" customHeight="1" x14ac:dyDescent="0.5">
      <c r="A105" s="9" t="s">
        <v>8</v>
      </c>
      <c r="B105" s="190" t="s">
        <v>345</v>
      </c>
      <c r="C105" s="190"/>
      <c r="D105" s="190"/>
      <c r="E105" s="190"/>
      <c r="F105" s="190"/>
      <c r="G105" s="190"/>
      <c r="H105" s="190"/>
      <c r="I105" s="190"/>
      <c r="J105" s="190"/>
      <c r="K105" s="190"/>
      <c r="L105" s="190"/>
      <c r="M105" s="190"/>
      <c r="N105" s="190"/>
      <c r="O105" s="190"/>
      <c r="P105" s="190"/>
      <c r="Q105" s="190"/>
      <c r="R105" s="190"/>
      <c r="S105" s="9"/>
    </row>
    <row r="107" spans="1:19" s="90" customFormat="1" x14ac:dyDescent="0.3"/>
    <row r="108" spans="1:19" s="90" customFormat="1" x14ac:dyDescent="0.3"/>
    <row r="109" spans="1:19" ht="46.8" customHeight="1" x14ac:dyDescent="0.45">
      <c r="A109" s="183" t="s">
        <v>404</v>
      </c>
      <c r="B109" s="183"/>
      <c r="C109" s="183"/>
      <c r="D109" s="183"/>
      <c r="E109" s="183"/>
      <c r="F109" s="183"/>
      <c r="G109" s="183"/>
      <c r="H109" s="183"/>
      <c r="I109" s="183"/>
      <c r="J109" s="183"/>
      <c r="K109" s="183"/>
      <c r="L109" s="183"/>
      <c r="M109" s="183"/>
      <c r="N109" s="183"/>
      <c r="O109" s="183"/>
      <c r="P109" s="183"/>
      <c r="Q109" s="183"/>
      <c r="R109" s="183"/>
      <c r="S109" s="183"/>
    </row>
    <row r="110" spans="1:19" ht="35.4" customHeight="1" x14ac:dyDescent="0.45">
      <c r="A110" s="183" t="s">
        <v>354</v>
      </c>
      <c r="B110" s="183"/>
      <c r="C110" s="183"/>
      <c r="D110" s="183"/>
      <c r="E110" s="183"/>
      <c r="F110" s="183"/>
      <c r="G110" s="183"/>
      <c r="H110" s="183"/>
      <c r="I110" s="183"/>
      <c r="J110" s="183"/>
      <c r="K110" s="183"/>
      <c r="L110" s="183"/>
      <c r="M110" s="183"/>
      <c r="N110" s="183"/>
      <c r="O110" s="183"/>
      <c r="P110" s="183"/>
      <c r="Q110" s="183"/>
      <c r="R110" s="183"/>
      <c r="S110" s="183"/>
    </row>
    <row r="111" spans="1:19" ht="18" x14ac:dyDescent="0.35">
      <c r="A111" s="5" t="s">
        <v>355</v>
      </c>
    </row>
    <row r="112" spans="1:19" x14ac:dyDescent="0.3">
      <c r="C112" s="22">
        <v>15</v>
      </c>
      <c r="D112" s="22">
        <v>20</v>
      </c>
      <c r="E112" s="22">
        <v>25</v>
      </c>
      <c r="F112" s="22">
        <v>30</v>
      </c>
      <c r="G112" s="22">
        <v>35</v>
      </c>
      <c r="H112" s="22">
        <v>40</v>
      </c>
      <c r="I112" s="22">
        <v>45</v>
      </c>
      <c r="J112" s="22">
        <v>50</v>
      </c>
      <c r="K112" s="22">
        <v>55</v>
      </c>
      <c r="L112" s="22">
        <v>60</v>
      </c>
    </row>
    <row r="113" spans="1:19" x14ac:dyDescent="0.3">
      <c r="C113" s="22">
        <v>65</v>
      </c>
      <c r="D113" s="22">
        <v>70</v>
      </c>
      <c r="E113" s="22">
        <v>75</v>
      </c>
      <c r="F113" s="22">
        <v>80</v>
      </c>
      <c r="G113" s="22">
        <v>85</v>
      </c>
      <c r="H113" s="22">
        <v>90</v>
      </c>
      <c r="I113" s="22">
        <v>95</v>
      </c>
      <c r="J113" s="22">
        <v>100</v>
      </c>
      <c r="K113" s="22">
        <v>105</v>
      </c>
      <c r="L113" s="22">
        <v>110</v>
      </c>
    </row>
    <row r="114" spans="1:19" x14ac:dyDescent="0.3">
      <c r="C114" s="22">
        <v>115</v>
      </c>
      <c r="D114" s="22">
        <v>120</v>
      </c>
      <c r="E114" s="22">
        <v>125</v>
      </c>
      <c r="F114" s="22">
        <v>130</v>
      </c>
      <c r="G114" s="22">
        <v>135</v>
      </c>
      <c r="H114" s="22">
        <v>140</v>
      </c>
      <c r="I114" s="22">
        <v>145</v>
      </c>
      <c r="J114" s="22">
        <v>150</v>
      </c>
      <c r="K114" s="22">
        <v>155</v>
      </c>
      <c r="L114" s="22">
        <v>160</v>
      </c>
    </row>
    <row r="115" spans="1:19" x14ac:dyDescent="0.3">
      <c r="C115" s="22">
        <v>165</v>
      </c>
      <c r="D115" s="22">
        <v>170</v>
      </c>
      <c r="E115" s="22">
        <v>175</v>
      </c>
      <c r="F115" s="22">
        <v>180</v>
      </c>
      <c r="G115" s="22">
        <v>185</v>
      </c>
      <c r="H115" s="22">
        <v>190</v>
      </c>
      <c r="I115" s="22">
        <v>195</v>
      </c>
      <c r="J115" s="22">
        <v>200</v>
      </c>
      <c r="K115" s="22">
        <v>205</v>
      </c>
      <c r="L115" s="22">
        <v>210</v>
      </c>
    </row>
    <row r="116" spans="1:19" x14ac:dyDescent="0.3">
      <c r="C116" s="22">
        <v>215</v>
      </c>
      <c r="D116" s="22">
        <v>220</v>
      </c>
      <c r="E116" s="22">
        <v>225</v>
      </c>
      <c r="F116" s="22">
        <v>230</v>
      </c>
      <c r="G116" s="22">
        <v>235</v>
      </c>
      <c r="H116" s="22">
        <v>240</v>
      </c>
      <c r="I116" s="22">
        <v>245</v>
      </c>
      <c r="J116" s="22">
        <v>250</v>
      </c>
      <c r="K116" s="22">
        <v>255</v>
      </c>
      <c r="L116" s="22">
        <v>260</v>
      </c>
    </row>
    <row r="117" spans="1:19" x14ac:dyDescent="0.3">
      <c r="C117" s="22">
        <v>265</v>
      </c>
      <c r="D117" s="22">
        <v>270</v>
      </c>
      <c r="E117" s="22">
        <v>275</v>
      </c>
      <c r="F117" s="22">
        <v>280</v>
      </c>
      <c r="G117" s="22">
        <v>285</v>
      </c>
      <c r="H117" s="22">
        <v>290</v>
      </c>
      <c r="I117" s="22">
        <v>295</v>
      </c>
      <c r="J117" s="22">
        <v>300</v>
      </c>
      <c r="K117" s="22">
        <v>305</v>
      </c>
      <c r="L117" s="22">
        <v>310</v>
      </c>
    </row>
    <row r="118" spans="1:19" x14ac:dyDescent="0.3">
      <c r="C118" s="22">
        <v>315</v>
      </c>
      <c r="D118" s="22">
        <v>320</v>
      </c>
      <c r="E118" s="22">
        <v>325</v>
      </c>
      <c r="F118" s="22">
        <v>330</v>
      </c>
      <c r="G118" s="22">
        <v>335</v>
      </c>
      <c r="H118" s="22">
        <v>340</v>
      </c>
      <c r="I118" s="22">
        <v>345</v>
      </c>
      <c r="J118" s="22">
        <v>350</v>
      </c>
      <c r="K118" s="22">
        <v>355</v>
      </c>
      <c r="L118" s="22">
        <v>360</v>
      </c>
    </row>
    <row r="119" spans="1:19" x14ac:dyDescent="0.3">
      <c r="C119" s="22">
        <v>365</v>
      </c>
      <c r="D119" s="22">
        <v>370</v>
      </c>
      <c r="E119" s="22">
        <v>375</v>
      </c>
      <c r="F119" s="22">
        <v>380</v>
      </c>
      <c r="G119" s="22">
        <v>385</v>
      </c>
      <c r="H119" s="22">
        <v>390</v>
      </c>
      <c r="I119" s="22">
        <v>395</v>
      </c>
      <c r="J119" s="22">
        <v>400</v>
      </c>
      <c r="K119" s="22">
        <v>405</v>
      </c>
      <c r="L119" s="22">
        <v>410</v>
      </c>
    </row>
    <row r="120" spans="1:19" x14ac:dyDescent="0.3">
      <c r="C120" s="22">
        <v>415</v>
      </c>
      <c r="D120" s="22">
        <v>420</v>
      </c>
      <c r="E120" s="22">
        <v>425</v>
      </c>
      <c r="F120" s="22">
        <v>430</v>
      </c>
      <c r="G120" s="22">
        <v>435</v>
      </c>
      <c r="H120" s="22">
        <v>440</v>
      </c>
      <c r="I120" s="22">
        <v>445</v>
      </c>
      <c r="J120" s="22">
        <v>450</v>
      </c>
      <c r="K120" s="22">
        <v>455</v>
      </c>
      <c r="L120" s="22">
        <v>460</v>
      </c>
    </row>
    <row r="121" spans="1:19" x14ac:dyDescent="0.3">
      <c r="C121" s="22">
        <v>465</v>
      </c>
      <c r="D121" s="22">
        <v>470</v>
      </c>
      <c r="E121" s="22">
        <v>475</v>
      </c>
      <c r="F121" s="22">
        <v>480</v>
      </c>
      <c r="G121" s="22">
        <v>485</v>
      </c>
      <c r="H121" s="22">
        <v>490</v>
      </c>
      <c r="I121" s="22">
        <v>495</v>
      </c>
      <c r="J121" s="22">
        <v>500</v>
      </c>
      <c r="K121" s="22">
        <v>505</v>
      </c>
      <c r="L121" s="22">
        <v>510</v>
      </c>
    </row>
    <row r="122" spans="1:19" x14ac:dyDescent="0.3">
      <c r="C122" s="22">
        <v>515</v>
      </c>
      <c r="D122" s="22">
        <v>520</v>
      </c>
      <c r="E122" s="22">
        <v>525</v>
      </c>
      <c r="F122" s="22">
        <v>530</v>
      </c>
      <c r="G122" s="22">
        <v>535</v>
      </c>
      <c r="H122" s="22">
        <v>540</v>
      </c>
      <c r="I122" s="22">
        <v>545</v>
      </c>
      <c r="J122" s="22">
        <v>550</v>
      </c>
      <c r="K122" s="22">
        <v>555</v>
      </c>
      <c r="L122" s="22">
        <v>560</v>
      </c>
    </row>
    <row r="123" spans="1:19" x14ac:dyDescent="0.3">
      <c r="C123" s="22">
        <v>565</v>
      </c>
      <c r="D123" s="22">
        <v>570</v>
      </c>
      <c r="E123" s="22">
        <v>575</v>
      </c>
      <c r="F123" s="22">
        <v>580</v>
      </c>
      <c r="G123" s="22">
        <v>585</v>
      </c>
      <c r="H123" s="22">
        <v>590</v>
      </c>
      <c r="I123" s="22">
        <v>595</v>
      </c>
      <c r="J123" s="22">
        <v>600</v>
      </c>
      <c r="K123" s="22">
        <v>605</v>
      </c>
      <c r="L123" s="22">
        <v>610</v>
      </c>
    </row>
    <row r="126" spans="1:19" ht="64.8" customHeight="1" x14ac:dyDescent="0.5">
      <c r="A126" s="52" t="s">
        <v>25</v>
      </c>
      <c r="B126" s="179" t="s">
        <v>356</v>
      </c>
      <c r="C126" s="179"/>
      <c r="D126" s="179"/>
      <c r="E126" s="179"/>
      <c r="F126" s="179"/>
      <c r="G126" s="179"/>
      <c r="H126" s="179"/>
      <c r="I126" s="179"/>
      <c r="J126" s="179"/>
      <c r="K126" s="179"/>
      <c r="L126" s="179"/>
      <c r="M126" s="179"/>
      <c r="N126" s="179"/>
      <c r="O126" s="179"/>
      <c r="P126" s="179"/>
      <c r="Q126" s="179"/>
      <c r="R126" s="179"/>
      <c r="S126" s="179"/>
    </row>
    <row r="127" spans="1:19" ht="52.2" customHeight="1" x14ac:dyDescent="0.5">
      <c r="A127" s="9" t="s">
        <v>8</v>
      </c>
      <c r="B127" s="190" t="s">
        <v>319</v>
      </c>
      <c r="C127" s="190"/>
      <c r="D127" s="190"/>
      <c r="E127" s="190"/>
      <c r="F127" s="190"/>
      <c r="G127" s="190"/>
      <c r="H127" s="190"/>
      <c r="I127" s="190"/>
      <c r="J127" s="190"/>
      <c r="K127" s="190"/>
      <c r="L127" s="190"/>
      <c r="M127" s="190"/>
      <c r="N127" s="190"/>
      <c r="O127" s="190"/>
      <c r="P127" s="190"/>
      <c r="Q127" s="190"/>
      <c r="R127" s="190"/>
      <c r="S127" s="9"/>
    </row>
    <row r="129" spans="1:19" ht="25.8" x14ac:dyDescent="0.5">
      <c r="B129" s="187" t="s">
        <v>320</v>
      </c>
      <c r="C129" s="187"/>
      <c r="D129" s="187"/>
      <c r="E129" s="9">
        <f>_xlfn.QUARTILE.INC($C$112:$L$123,1)</f>
        <v>163.75</v>
      </c>
      <c r="F129" s="9" t="s">
        <v>324</v>
      </c>
      <c r="G129" s="9"/>
      <c r="H129" s="9"/>
      <c r="I129" s="9"/>
      <c r="J129" s="9"/>
      <c r="K129" s="9"/>
      <c r="L129" s="9"/>
      <c r="M129" s="9"/>
    </row>
    <row r="130" spans="1:19" ht="25.8" x14ac:dyDescent="0.5">
      <c r="B130" s="187" t="s">
        <v>321</v>
      </c>
      <c r="C130" s="187"/>
      <c r="D130" s="187"/>
      <c r="E130" s="9">
        <f>_xlfn.QUARTILE.INC($C$112:$L$123,2)</f>
        <v>312.5</v>
      </c>
      <c r="F130" s="9" t="s">
        <v>323</v>
      </c>
      <c r="G130" s="9"/>
      <c r="H130" s="9"/>
      <c r="I130" s="9"/>
      <c r="J130" s="9"/>
      <c r="K130" s="9"/>
      <c r="L130" s="9"/>
      <c r="M130" s="9"/>
    </row>
    <row r="131" spans="1:19" ht="25.8" x14ac:dyDescent="0.5">
      <c r="B131" s="187" t="s">
        <v>322</v>
      </c>
      <c r="C131" s="187"/>
      <c r="D131" s="187"/>
      <c r="E131" s="9">
        <f>_xlfn.QUARTILE.INC($C$112:$L$123,3)</f>
        <v>461.25</v>
      </c>
      <c r="F131" s="9" t="s">
        <v>325</v>
      </c>
      <c r="G131" s="9"/>
      <c r="H131" s="9"/>
      <c r="I131" s="9"/>
      <c r="J131" s="9"/>
      <c r="K131" s="9"/>
      <c r="L131" s="9"/>
      <c r="M131" s="9"/>
    </row>
    <row r="134" spans="1:19" ht="48.6" customHeight="1" x14ac:dyDescent="0.5">
      <c r="A134" s="52" t="s">
        <v>13</v>
      </c>
      <c r="B134" s="179" t="s">
        <v>357</v>
      </c>
      <c r="C134" s="179"/>
      <c r="D134" s="179"/>
      <c r="E134" s="179"/>
      <c r="F134" s="179"/>
      <c r="G134" s="179"/>
      <c r="H134" s="179"/>
      <c r="I134" s="179"/>
      <c r="J134" s="179"/>
      <c r="K134" s="179"/>
      <c r="L134" s="179"/>
      <c r="M134" s="179"/>
      <c r="N134" s="179"/>
      <c r="O134" s="179"/>
      <c r="P134" s="179"/>
      <c r="Q134" s="179"/>
      <c r="R134" s="179"/>
      <c r="S134" s="179"/>
    </row>
    <row r="135" spans="1:19" ht="25.8" x14ac:dyDescent="0.5">
      <c r="A135" s="9" t="s">
        <v>8</v>
      </c>
      <c r="B135" s="190"/>
      <c r="C135" s="190"/>
      <c r="D135" s="190"/>
      <c r="E135" s="190"/>
      <c r="F135" s="190"/>
      <c r="G135" s="190"/>
      <c r="H135" s="190"/>
      <c r="I135" s="190"/>
      <c r="J135" s="190"/>
      <c r="K135" s="190"/>
      <c r="L135" s="190"/>
      <c r="M135" s="190"/>
      <c r="N135" s="190"/>
      <c r="O135" s="190"/>
      <c r="P135" s="190"/>
      <c r="Q135" s="190"/>
      <c r="R135" s="190"/>
      <c r="S135" s="9"/>
    </row>
    <row r="137" spans="1:19" ht="52.8" customHeight="1" x14ac:dyDescent="0.5">
      <c r="B137" s="205"/>
      <c r="C137" s="205"/>
      <c r="D137" s="205"/>
      <c r="E137" s="206" t="s">
        <v>332</v>
      </c>
      <c r="F137" s="206"/>
      <c r="G137" s="206" t="s">
        <v>330</v>
      </c>
      <c r="H137" s="206"/>
      <c r="I137" s="206"/>
    </row>
    <row r="138" spans="1:19" ht="25.8" x14ac:dyDescent="0.5">
      <c r="B138" s="202" t="s">
        <v>358</v>
      </c>
      <c r="C138" s="203"/>
      <c r="D138" s="204"/>
      <c r="E138" s="194">
        <f>_xlfn.PERCENTILE.EXC($C$112:$L$123,0.3)</f>
        <v>191.5</v>
      </c>
      <c r="F138" s="194"/>
      <c r="G138" s="194">
        <f>_xlfn.PERCENTILE.INC($C$112:$L$123, 0.3)</f>
        <v>193.49999999999997</v>
      </c>
      <c r="H138" s="194"/>
      <c r="I138" s="194"/>
    </row>
    <row r="139" spans="1:19" ht="25.8" x14ac:dyDescent="0.5">
      <c r="B139" s="202" t="s">
        <v>352</v>
      </c>
      <c r="C139" s="203"/>
      <c r="D139" s="204"/>
      <c r="E139" s="194">
        <f>_xlfn.PERCENTILE.EXC($C$112:$L$123,0.5)</f>
        <v>312.5</v>
      </c>
      <c r="F139" s="194"/>
      <c r="G139" s="194">
        <f>_xlfn.PERCENTILE.INC($C$112:$L$123, 0.5)</f>
        <v>312.5</v>
      </c>
      <c r="H139" s="194"/>
      <c r="I139" s="194"/>
      <c r="M139">
        <f>_xlfn.PERCENTILE.EXC(B115:K125,0.5)</f>
        <v>385</v>
      </c>
    </row>
    <row r="140" spans="1:19" ht="25.8" x14ac:dyDescent="0.5">
      <c r="B140" s="202" t="s">
        <v>359</v>
      </c>
      <c r="C140" s="203"/>
      <c r="D140" s="204"/>
      <c r="E140" s="194">
        <f>_xlfn.PERCENTILE.EXC($C$112:$L$123,0.7)</f>
        <v>433.49999999999994</v>
      </c>
      <c r="F140" s="194"/>
      <c r="G140" s="194">
        <f>_xlfn.PERCENTILE.INC($C$112:$L$123, 0.7)</f>
        <v>431.5</v>
      </c>
      <c r="H140" s="194"/>
      <c r="I140" s="194"/>
    </row>
    <row r="143" spans="1:19" ht="65.400000000000006" customHeight="1" x14ac:dyDescent="0.5">
      <c r="A143" s="52" t="s">
        <v>19</v>
      </c>
      <c r="B143" s="179" t="s">
        <v>360</v>
      </c>
      <c r="C143" s="179"/>
      <c r="D143" s="179"/>
      <c r="E143" s="179"/>
      <c r="F143" s="179"/>
      <c r="G143" s="179"/>
      <c r="H143" s="179"/>
      <c r="I143" s="179"/>
      <c r="J143" s="179"/>
      <c r="K143" s="179"/>
      <c r="L143" s="179"/>
      <c r="M143" s="179"/>
      <c r="N143" s="179"/>
      <c r="O143" s="179"/>
      <c r="P143" s="179"/>
      <c r="Q143" s="179"/>
      <c r="R143" s="179"/>
      <c r="S143" s="179"/>
    </row>
    <row r="144" spans="1:19" ht="128.4" customHeight="1" x14ac:dyDescent="0.5">
      <c r="A144" s="9" t="s">
        <v>8</v>
      </c>
      <c r="B144" s="190" t="s">
        <v>361</v>
      </c>
      <c r="C144" s="190"/>
      <c r="D144" s="190"/>
      <c r="E144" s="190"/>
      <c r="F144" s="190"/>
      <c r="G144" s="190"/>
      <c r="H144" s="190"/>
      <c r="I144" s="190"/>
      <c r="J144" s="190"/>
      <c r="K144" s="190"/>
      <c r="L144" s="190"/>
      <c r="M144" s="190"/>
      <c r="N144" s="190"/>
      <c r="O144" s="190"/>
      <c r="P144" s="190"/>
      <c r="Q144" s="190"/>
      <c r="R144" s="190"/>
      <c r="S144" s="9"/>
    </row>
    <row r="146" spans="1:23" s="90" customFormat="1" x14ac:dyDescent="0.3"/>
    <row r="149" spans="1:23" ht="60.6" customHeight="1" x14ac:dyDescent="0.45">
      <c r="A149" s="183" t="s">
        <v>376</v>
      </c>
      <c r="B149" s="183"/>
      <c r="C149" s="183"/>
      <c r="D149" s="183"/>
      <c r="E149" s="183"/>
      <c r="F149" s="183"/>
      <c r="G149" s="183"/>
      <c r="H149" s="183"/>
      <c r="I149" s="183"/>
      <c r="J149" s="183"/>
      <c r="K149" s="183"/>
      <c r="L149" s="183"/>
      <c r="M149" s="183"/>
      <c r="N149" s="183"/>
      <c r="O149" s="183"/>
      <c r="P149" s="183"/>
      <c r="Q149" s="183"/>
      <c r="R149" s="183"/>
      <c r="S149" s="183"/>
    </row>
    <row r="150" spans="1:23" ht="56.4" customHeight="1" x14ac:dyDescent="0.45">
      <c r="A150" s="183" t="s">
        <v>371</v>
      </c>
      <c r="B150" s="183"/>
      <c r="C150" s="183"/>
      <c r="D150" s="183"/>
      <c r="E150" s="183"/>
      <c r="F150" s="183"/>
      <c r="G150" s="183"/>
      <c r="H150" s="183"/>
      <c r="I150" s="183"/>
      <c r="J150" s="183"/>
      <c r="K150" s="183"/>
      <c r="L150" s="183"/>
      <c r="M150" s="183"/>
      <c r="N150" s="183"/>
      <c r="O150" s="183"/>
      <c r="P150" s="183"/>
      <c r="Q150" s="183"/>
      <c r="R150" s="183"/>
      <c r="S150" s="183"/>
    </row>
    <row r="151" spans="1:23" ht="15" thickBot="1" x14ac:dyDescent="0.35">
      <c r="A151" t="s">
        <v>362</v>
      </c>
    </row>
    <row r="152" spans="1:23" ht="18" x14ac:dyDescent="0.35">
      <c r="N152" s="198" t="s">
        <v>166</v>
      </c>
      <c r="O152" s="199"/>
      <c r="P152" s="199"/>
      <c r="Q152" s="199"/>
      <c r="R152" s="199"/>
      <c r="S152" s="199"/>
      <c r="T152" s="199"/>
      <c r="U152" s="199"/>
      <c r="V152" s="199"/>
      <c r="W152" s="200"/>
    </row>
    <row r="153" spans="1:23" x14ac:dyDescent="0.3">
      <c r="B153" s="50">
        <v>0.5</v>
      </c>
      <c r="C153" s="50">
        <v>1</v>
      </c>
      <c r="D153" s="50">
        <v>0.2</v>
      </c>
      <c r="E153" s="50">
        <v>0.7</v>
      </c>
      <c r="F153" s="50">
        <v>0.3</v>
      </c>
      <c r="G153" s="50">
        <v>0.9</v>
      </c>
      <c r="H153" s="50">
        <v>1.2</v>
      </c>
      <c r="I153" s="50">
        <v>0.6</v>
      </c>
      <c r="J153" s="50">
        <v>0.4</v>
      </c>
      <c r="K153" s="50">
        <v>1.1000000000000001</v>
      </c>
      <c r="N153" s="83">
        <v>0.3</v>
      </c>
      <c r="O153" s="82">
        <v>0.5</v>
      </c>
      <c r="P153" s="82">
        <v>0.6</v>
      </c>
      <c r="Q153" s="82">
        <v>0.4</v>
      </c>
      <c r="R153" s="82">
        <v>0.7</v>
      </c>
      <c r="S153" s="82">
        <v>0.9</v>
      </c>
      <c r="T153" s="82">
        <v>1</v>
      </c>
      <c r="U153" s="82">
        <v>0.8</v>
      </c>
      <c r="V153" s="82">
        <v>0.3</v>
      </c>
      <c r="W153" s="84">
        <v>0.5</v>
      </c>
    </row>
    <row r="154" spans="1:23" x14ac:dyDescent="0.3">
      <c r="B154" s="50">
        <v>0.8</v>
      </c>
      <c r="C154" s="50">
        <v>0.5</v>
      </c>
      <c r="D154" s="50">
        <v>0.3</v>
      </c>
      <c r="E154" s="50">
        <v>0.6</v>
      </c>
      <c r="F154" s="50">
        <v>1</v>
      </c>
      <c r="G154" s="50">
        <v>0.4</v>
      </c>
      <c r="H154" s="50">
        <v>0.5</v>
      </c>
      <c r="I154" s="50">
        <v>0.7</v>
      </c>
      <c r="J154" s="50">
        <v>0.9</v>
      </c>
      <c r="K154" s="50">
        <v>1.3</v>
      </c>
      <c r="N154" s="83">
        <v>0.4</v>
      </c>
      <c r="O154" s="82">
        <v>0.7</v>
      </c>
      <c r="P154" s="82">
        <v>0.9</v>
      </c>
      <c r="Q154" s="82">
        <v>1.1000000000000001</v>
      </c>
      <c r="R154" s="82">
        <v>0.8</v>
      </c>
      <c r="S154" s="82">
        <v>0.3</v>
      </c>
      <c r="T154" s="82">
        <v>0.5</v>
      </c>
      <c r="U154" s="82">
        <v>0.6</v>
      </c>
      <c r="V154" s="82">
        <v>0.4</v>
      </c>
      <c r="W154" s="84">
        <v>0.7</v>
      </c>
    </row>
    <row r="155" spans="1:23" x14ac:dyDescent="0.3">
      <c r="B155" s="50">
        <v>0.8</v>
      </c>
      <c r="C155" s="50">
        <v>0.6</v>
      </c>
      <c r="D155" s="50">
        <v>0.4</v>
      </c>
      <c r="E155" s="50">
        <v>0.7</v>
      </c>
      <c r="F155" s="50">
        <v>0.9</v>
      </c>
      <c r="G155" s="50">
        <v>0.5</v>
      </c>
      <c r="H155" s="50">
        <v>0.2</v>
      </c>
      <c r="I155" s="50">
        <v>1</v>
      </c>
      <c r="J155" s="50">
        <v>0.8</v>
      </c>
      <c r="K155" s="50">
        <v>0.3</v>
      </c>
      <c r="N155" s="83">
        <v>0.5</v>
      </c>
      <c r="O155" s="82">
        <v>1</v>
      </c>
      <c r="P155" s="82">
        <v>0.2</v>
      </c>
      <c r="Q155" s="82">
        <v>0.7</v>
      </c>
      <c r="R155" s="82">
        <v>0.3</v>
      </c>
      <c r="S155" s="82">
        <v>0.9</v>
      </c>
      <c r="T155" s="82">
        <v>1.2</v>
      </c>
      <c r="U155" s="82">
        <v>0.6</v>
      </c>
      <c r="V155" s="82">
        <v>0.4</v>
      </c>
      <c r="W155" s="84">
        <v>1.1000000000000001</v>
      </c>
    </row>
    <row r="156" spans="1:23" x14ac:dyDescent="0.3">
      <c r="B156" s="50">
        <v>0.6</v>
      </c>
      <c r="C156" s="50">
        <v>0.4</v>
      </c>
      <c r="D156" s="50">
        <v>0.7</v>
      </c>
      <c r="E156" s="50">
        <v>0.9</v>
      </c>
      <c r="F156" s="50">
        <v>1.2</v>
      </c>
      <c r="G156" s="50">
        <v>0.8</v>
      </c>
      <c r="H156" s="50">
        <v>0.3</v>
      </c>
      <c r="I156" s="50">
        <v>0.6</v>
      </c>
      <c r="J156" s="50">
        <v>0.5</v>
      </c>
      <c r="K156" s="50">
        <v>0.4</v>
      </c>
      <c r="N156" s="83">
        <v>0.6</v>
      </c>
      <c r="O156" s="82">
        <v>0.4</v>
      </c>
      <c r="P156" s="82">
        <v>0.7</v>
      </c>
      <c r="Q156" s="82">
        <v>0.9</v>
      </c>
      <c r="R156" s="82">
        <v>1.2</v>
      </c>
      <c r="S156" s="82">
        <v>0.8</v>
      </c>
      <c r="T156" s="82">
        <v>0.3</v>
      </c>
      <c r="U156" s="82">
        <v>0.6</v>
      </c>
      <c r="V156" s="82">
        <v>0.5</v>
      </c>
      <c r="W156" s="84">
        <v>0.4</v>
      </c>
    </row>
    <row r="157" spans="1:23" x14ac:dyDescent="0.3">
      <c r="B157" s="50">
        <v>0.7</v>
      </c>
      <c r="C157" s="50">
        <v>0.9</v>
      </c>
      <c r="D157" s="50">
        <v>1.1000000000000001</v>
      </c>
      <c r="E157" s="50">
        <v>0.3</v>
      </c>
      <c r="F157" s="50">
        <v>1.4</v>
      </c>
      <c r="G157" s="50">
        <v>0.9</v>
      </c>
      <c r="H157" s="50">
        <v>0.6</v>
      </c>
      <c r="I157" s="50">
        <v>0.2</v>
      </c>
      <c r="J157" s="50">
        <v>1.5</v>
      </c>
      <c r="K157" s="50">
        <v>1</v>
      </c>
      <c r="N157" s="83">
        <v>0.6</v>
      </c>
      <c r="O157" s="82">
        <v>0.4</v>
      </c>
      <c r="P157" s="82">
        <v>0.7</v>
      </c>
      <c r="Q157" s="82">
        <v>1</v>
      </c>
      <c r="R157" s="82">
        <v>0.8</v>
      </c>
      <c r="S157" s="82">
        <v>0.3</v>
      </c>
      <c r="T157" s="82">
        <v>0.5</v>
      </c>
      <c r="U157" s="82">
        <v>0.8</v>
      </c>
      <c r="V157" s="82">
        <v>0.6</v>
      </c>
      <c r="W157" s="84">
        <v>0.3</v>
      </c>
    </row>
    <row r="158" spans="1:23" x14ac:dyDescent="0.3">
      <c r="B158" s="50">
        <v>0.6</v>
      </c>
      <c r="C158" s="50">
        <v>0.4</v>
      </c>
      <c r="D158" s="50">
        <v>0.7</v>
      </c>
      <c r="E158" s="50">
        <v>1</v>
      </c>
      <c r="F158" s="50">
        <v>0.8</v>
      </c>
      <c r="G158" s="50">
        <v>0.3</v>
      </c>
      <c r="H158" s="50">
        <v>0.5</v>
      </c>
      <c r="I158" s="50">
        <v>0.8</v>
      </c>
      <c r="J158" s="50">
        <v>0.6</v>
      </c>
      <c r="K158" s="50">
        <v>0.3</v>
      </c>
      <c r="N158" s="83">
        <v>0.7</v>
      </c>
      <c r="O158" s="82">
        <v>0.9</v>
      </c>
      <c r="P158" s="82">
        <v>1.1000000000000001</v>
      </c>
      <c r="Q158" s="82">
        <v>0.3</v>
      </c>
      <c r="R158" s="82">
        <v>1.4</v>
      </c>
      <c r="S158" s="82">
        <v>0.9</v>
      </c>
      <c r="T158" s="82">
        <v>0.6</v>
      </c>
      <c r="U158" s="82">
        <v>0.2</v>
      </c>
      <c r="V158" s="82">
        <v>1.5</v>
      </c>
      <c r="W158" s="84">
        <v>1</v>
      </c>
    </row>
    <row r="159" spans="1:23" x14ac:dyDescent="0.3">
      <c r="B159" s="50">
        <v>0.9</v>
      </c>
      <c r="C159" s="50">
        <v>0.4</v>
      </c>
      <c r="D159" s="50">
        <v>0.7</v>
      </c>
      <c r="E159" s="50">
        <v>0.9</v>
      </c>
      <c r="F159" s="50">
        <v>1</v>
      </c>
      <c r="G159" s="50">
        <v>0.8</v>
      </c>
      <c r="H159" s="50">
        <v>0.3</v>
      </c>
      <c r="I159" s="50">
        <v>0.5</v>
      </c>
      <c r="J159" s="50">
        <v>0.6</v>
      </c>
      <c r="K159" s="50">
        <v>0.4</v>
      </c>
      <c r="N159" s="83">
        <v>0.7</v>
      </c>
      <c r="O159" s="82">
        <v>0.9</v>
      </c>
      <c r="P159" s="82">
        <v>1.1000000000000001</v>
      </c>
      <c r="Q159" s="82">
        <v>0.8</v>
      </c>
      <c r="R159" s="82">
        <v>0.3</v>
      </c>
      <c r="S159" s="82">
        <v>0.5</v>
      </c>
      <c r="T159" s="82">
        <v>0.6</v>
      </c>
      <c r="U159" s="82">
        <v>0.4</v>
      </c>
      <c r="V159" s="82">
        <v>0.7</v>
      </c>
      <c r="W159" s="84">
        <v>0.9</v>
      </c>
    </row>
    <row r="160" spans="1:23" x14ac:dyDescent="0.3">
      <c r="B160" s="50">
        <v>0.7</v>
      </c>
      <c r="C160" s="50">
        <v>0.9</v>
      </c>
      <c r="D160" s="50">
        <v>1.1000000000000001</v>
      </c>
      <c r="E160" s="50">
        <v>0.8</v>
      </c>
      <c r="F160" s="50">
        <v>0.3</v>
      </c>
      <c r="G160" s="50">
        <v>0.5</v>
      </c>
      <c r="H160" s="50">
        <v>0.6</v>
      </c>
      <c r="I160" s="50">
        <v>0.4</v>
      </c>
      <c r="J160" s="50">
        <v>0.7</v>
      </c>
      <c r="K160" s="50">
        <v>0.9</v>
      </c>
      <c r="N160" s="83">
        <v>0.8</v>
      </c>
      <c r="O160" s="82">
        <v>0.5</v>
      </c>
      <c r="P160" s="82">
        <v>0.3</v>
      </c>
      <c r="Q160" s="82">
        <v>0.6</v>
      </c>
      <c r="R160" s="82">
        <v>1</v>
      </c>
      <c r="S160" s="82">
        <v>0.4</v>
      </c>
      <c r="T160" s="82">
        <v>0.5</v>
      </c>
      <c r="U160" s="82">
        <v>0.7</v>
      </c>
      <c r="V160" s="82">
        <v>0.9</v>
      </c>
      <c r="W160" s="84">
        <v>1.3</v>
      </c>
    </row>
    <row r="161" spans="1:23" x14ac:dyDescent="0.3">
      <c r="B161" s="50">
        <v>1</v>
      </c>
      <c r="C161" s="50">
        <v>0.8</v>
      </c>
      <c r="D161" s="50">
        <v>0.3</v>
      </c>
      <c r="E161" s="50">
        <v>0.5</v>
      </c>
      <c r="F161" s="50">
        <v>0.6</v>
      </c>
      <c r="G161" s="50">
        <v>0.4</v>
      </c>
      <c r="H161" s="50">
        <v>0.7</v>
      </c>
      <c r="I161" s="50">
        <v>0.9</v>
      </c>
      <c r="J161" s="50">
        <v>1.1000000000000001</v>
      </c>
      <c r="K161" s="50">
        <v>0.8</v>
      </c>
      <c r="N161" s="83">
        <v>0.8</v>
      </c>
      <c r="O161" s="82">
        <v>0.6</v>
      </c>
      <c r="P161" s="82">
        <v>0.4</v>
      </c>
      <c r="Q161" s="82">
        <v>0.7</v>
      </c>
      <c r="R161" s="82">
        <v>0.9</v>
      </c>
      <c r="S161" s="82">
        <v>0.5</v>
      </c>
      <c r="T161" s="82">
        <v>0.2</v>
      </c>
      <c r="U161" s="82">
        <v>1</v>
      </c>
      <c r="V161" s="82">
        <v>0.8</v>
      </c>
      <c r="W161" s="84">
        <v>0.3</v>
      </c>
    </row>
    <row r="162" spans="1:23" x14ac:dyDescent="0.3">
      <c r="B162" s="50">
        <v>0.3</v>
      </c>
      <c r="C162" s="50">
        <v>0.5</v>
      </c>
      <c r="D162" s="50">
        <v>0.6</v>
      </c>
      <c r="E162" s="50">
        <v>0.4</v>
      </c>
      <c r="F162" s="50">
        <v>0.7</v>
      </c>
      <c r="G162" s="50">
        <v>0.9</v>
      </c>
      <c r="H162" s="50">
        <v>1</v>
      </c>
      <c r="I162" s="50">
        <v>0.8</v>
      </c>
      <c r="J162" s="50">
        <v>0.3</v>
      </c>
      <c r="K162" s="50">
        <v>0.5</v>
      </c>
      <c r="N162" s="83">
        <v>0.9</v>
      </c>
      <c r="O162" s="82">
        <v>0.4</v>
      </c>
      <c r="P162" s="82">
        <v>0.7</v>
      </c>
      <c r="Q162" s="82">
        <v>0.9</v>
      </c>
      <c r="R162" s="82">
        <v>1</v>
      </c>
      <c r="S162" s="82">
        <v>0.8</v>
      </c>
      <c r="T162" s="82">
        <v>0.3</v>
      </c>
      <c r="U162" s="82">
        <v>0.5</v>
      </c>
      <c r="V162" s="82">
        <v>0.6</v>
      </c>
      <c r="W162" s="84">
        <v>0.4</v>
      </c>
    </row>
    <row r="163" spans="1:23" x14ac:dyDescent="0.3">
      <c r="B163" s="50">
        <v>0.4</v>
      </c>
      <c r="C163" s="50">
        <v>0.7</v>
      </c>
      <c r="D163" s="50">
        <v>0.9</v>
      </c>
      <c r="E163" s="50">
        <v>1.1000000000000001</v>
      </c>
      <c r="F163" s="50">
        <v>0.8</v>
      </c>
      <c r="G163" s="50">
        <v>0.3</v>
      </c>
      <c r="H163" s="50">
        <v>0.5</v>
      </c>
      <c r="I163" s="50">
        <v>0.6</v>
      </c>
      <c r="J163" s="50">
        <v>0.4</v>
      </c>
      <c r="K163" s="50">
        <v>0.7</v>
      </c>
      <c r="N163" s="83">
        <v>0.9</v>
      </c>
      <c r="O163" s="82">
        <v>1</v>
      </c>
      <c r="P163" s="82">
        <v>0.8</v>
      </c>
      <c r="Q163" s="82">
        <v>0.3</v>
      </c>
      <c r="R163" s="82">
        <v>0.5</v>
      </c>
      <c r="S163" s="82">
        <v>0.6</v>
      </c>
      <c r="T163" s="82">
        <v>0.4</v>
      </c>
      <c r="U163" s="82">
        <v>0.7</v>
      </c>
      <c r="V163" s="82">
        <v>0.9</v>
      </c>
      <c r="W163" s="84">
        <v>1.1000000000000001</v>
      </c>
    </row>
    <row r="164" spans="1:23" ht="15" thickBot="1" x14ac:dyDescent="0.35">
      <c r="B164" s="50">
        <v>0.9</v>
      </c>
      <c r="C164" s="50">
        <v>1</v>
      </c>
      <c r="D164" s="50">
        <v>0.8</v>
      </c>
      <c r="E164" s="50">
        <v>0.3</v>
      </c>
      <c r="F164" s="50">
        <v>0.5</v>
      </c>
      <c r="G164" s="50">
        <v>0.6</v>
      </c>
      <c r="H164" s="50">
        <v>0.4</v>
      </c>
      <c r="I164" s="50">
        <v>0.7</v>
      </c>
      <c r="J164" s="50">
        <v>0.9</v>
      </c>
      <c r="K164" s="50">
        <v>1.1000000000000001</v>
      </c>
      <c r="N164" s="85">
        <v>1</v>
      </c>
      <c r="O164" s="86">
        <v>0.8</v>
      </c>
      <c r="P164" s="86">
        <v>0.3</v>
      </c>
      <c r="Q164" s="86">
        <v>0.5</v>
      </c>
      <c r="R164" s="86">
        <v>0.6</v>
      </c>
      <c r="S164" s="86">
        <v>0.4</v>
      </c>
      <c r="T164" s="86">
        <v>0.7</v>
      </c>
      <c r="U164" s="86">
        <v>0.9</v>
      </c>
      <c r="V164" s="86">
        <v>1.1000000000000001</v>
      </c>
      <c r="W164" s="87">
        <v>0.8</v>
      </c>
    </row>
    <row r="165" spans="1:23" x14ac:dyDescent="0.3">
      <c r="B165" s="50"/>
      <c r="C165" s="50"/>
      <c r="D165" s="50"/>
      <c r="E165" s="50"/>
      <c r="F165" s="50"/>
      <c r="G165" s="50"/>
      <c r="H165" s="50"/>
      <c r="I165" s="50"/>
      <c r="J165" s="50"/>
      <c r="K165" s="50"/>
    </row>
    <row r="166" spans="1:23" ht="25.8" x14ac:dyDescent="0.5">
      <c r="A166" s="52" t="s">
        <v>25</v>
      </c>
      <c r="B166" s="179" t="s">
        <v>372</v>
      </c>
      <c r="C166" s="179"/>
      <c r="D166" s="179"/>
      <c r="E166" s="179"/>
      <c r="F166" s="179"/>
      <c r="G166" s="179"/>
      <c r="H166" s="179"/>
      <c r="I166" s="179"/>
      <c r="J166" s="179"/>
      <c r="K166" s="179"/>
      <c r="L166" s="179"/>
      <c r="M166" s="179"/>
      <c r="N166" s="179"/>
      <c r="O166" s="179"/>
      <c r="P166" s="179"/>
      <c r="Q166" s="179"/>
      <c r="R166" s="179"/>
      <c r="S166" s="179"/>
    </row>
    <row r="167" spans="1:23" ht="25.8" x14ac:dyDescent="0.5">
      <c r="A167" s="9" t="s">
        <v>8</v>
      </c>
      <c r="B167" s="190" t="s">
        <v>319</v>
      </c>
      <c r="C167" s="190"/>
      <c r="D167" s="190"/>
      <c r="E167" s="190"/>
      <c r="F167" s="190"/>
      <c r="G167" s="190"/>
      <c r="H167" s="190"/>
      <c r="I167" s="190"/>
      <c r="J167" s="190"/>
      <c r="K167" s="190"/>
      <c r="L167" s="190"/>
      <c r="M167" s="190"/>
      <c r="N167" s="190"/>
      <c r="O167" s="190"/>
      <c r="P167" s="190"/>
      <c r="Q167" s="190"/>
      <c r="R167" s="190"/>
      <c r="S167" s="9"/>
    </row>
    <row r="168" spans="1:23" x14ac:dyDescent="0.3">
      <c r="B168" s="50"/>
      <c r="C168" s="50"/>
      <c r="D168" s="50"/>
      <c r="E168" s="50"/>
      <c r="F168" s="50"/>
      <c r="G168" s="50"/>
      <c r="H168" s="50"/>
      <c r="I168" s="50"/>
      <c r="J168" s="50"/>
      <c r="K168" s="50"/>
    </row>
    <row r="169" spans="1:23" ht="25.8" x14ac:dyDescent="0.5">
      <c r="B169" s="187" t="s">
        <v>320</v>
      </c>
      <c r="C169" s="187"/>
      <c r="D169" s="187"/>
      <c r="E169" s="9">
        <f>_xlfn.QUARTILE.INC( N153:W164,1)</f>
        <v>0.4</v>
      </c>
      <c r="F169" s="9" t="s">
        <v>324</v>
      </c>
      <c r="G169" s="9"/>
      <c r="H169" s="9"/>
      <c r="I169" s="9"/>
      <c r="J169" s="9"/>
      <c r="K169" s="9"/>
      <c r="L169" s="9"/>
      <c r="M169" s="9"/>
    </row>
    <row r="170" spans="1:23" ht="25.8" x14ac:dyDescent="0.5">
      <c r="B170" s="187" t="s">
        <v>321</v>
      </c>
      <c r="C170" s="187"/>
      <c r="D170" s="187"/>
      <c r="E170" s="9">
        <f>_xlfn.QUARTILE.INC(  N153:W164,2)</f>
        <v>0.7</v>
      </c>
      <c r="F170" s="9" t="s">
        <v>323</v>
      </c>
      <c r="G170" s="9"/>
      <c r="H170" s="9"/>
      <c r="I170" s="9"/>
      <c r="J170" s="9"/>
      <c r="K170" s="9"/>
      <c r="L170" s="9"/>
      <c r="M170" s="9"/>
    </row>
    <row r="171" spans="1:23" ht="25.8" x14ac:dyDescent="0.5">
      <c r="B171" s="187" t="s">
        <v>322</v>
      </c>
      <c r="C171" s="187"/>
      <c r="D171" s="187"/>
      <c r="E171" s="9">
        <f>_xlfn.QUARTILE.INC(  N153:W164,3)</f>
        <v>0.9</v>
      </c>
      <c r="F171" s="9" t="s">
        <v>325</v>
      </c>
      <c r="G171" s="9"/>
      <c r="H171" s="9"/>
      <c r="I171" s="9"/>
      <c r="J171" s="9"/>
      <c r="K171" s="9"/>
      <c r="L171" s="9"/>
      <c r="M171" s="9"/>
    </row>
    <row r="173" spans="1:23" ht="25.8" x14ac:dyDescent="0.5">
      <c r="A173" s="52" t="s">
        <v>13</v>
      </c>
      <c r="B173" s="179" t="s">
        <v>373</v>
      </c>
      <c r="C173" s="179"/>
      <c r="D173" s="179"/>
      <c r="E173" s="179"/>
      <c r="F173" s="179"/>
      <c r="G173" s="179"/>
      <c r="H173" s="179"/>
      <c r="I173" s="179"/>
      <c r="J173" s="179"/>
      <c r="K173" s="179"/>
      <c r="L173" s="179"/>
      <c r="M173" s="179"/>
      <c r="N173" s="179"/>
      <c r="O173" s="179"/>
      <c r="P173" s="179"/>
      <c r="Q173" s="179"/>
      <c r="R173" s="179"/>
      <c r="S173" s="179"/>
    </row>
    <row r="174" spans="1:23" ht="25.8" x14ac:dyDescent="0.5">
      <c r="A174" s="9" t="s">
        <v>8</v>
      </c>
      <c r="B174" s="190"/>
      <c r="C174" s="190"/>
      <c r="D174" s="190"/>
      <c r="E174" s="190"/>
      <c r="F174" s="190"/>
      <c r="G174" s="190"/>
      <c r="H174" s="190"/>
      <c r="I174" s="190"/>
      <c r="J174" s="190"/>
      <c r="K174" s="190"/>
      <c r="L174" s="190"/>
      <c r="M174" s="190"/>
      <c r="N174" s="190"/>
      <c r="O174" s="190"/>
      <c r="P174" s="190"/>
      <c r="Q174" s="190"/>
      <c r="R174" s="190"/>
      <c r="S174" s="9"/>
    </row>
    <row r="176" spans="1:23" ht="48" customHeight="1" x14ac:dyDescent="0.5">
      <c r="C176" s="205"/>
      <c r="D176" s="205"/>
      <c r="E176" s="205"/>
      <c r="F176" s="206" t="s">
        <v>332</v>
      </c>
      <c r="G176" s="206"/>
      <c r="H176" s="206" t="s">
        <v>330</v>
      </c>
      <c r="I176" s="206"/>
      <c r="J176" s="206"/>
    </row>
    <row r="177" spans="1:19" ht="25.8" x14ac:dyDescent="0.5">
      <c r="C177" s="202" t="s">
        <v>374</v>
      </c>
      <c r="D177" s="203"/>
      <c r="E177" s="204"/>
      <c r="F177" s="194">
        <f>_xlfn.PERCENTILE.EXC(N153:W164,0.25)</f>
        <v>0.4</v>
      </c>
      <c r="G177" s="194"/>
      <c r="H177" s="195">
        <f>_xlfn.PERCENTILE.INC( $N$153:$W$164,0.25)</f>
        <v>0.4</v>
      </c>
      <c r="I177" s="196"/>
      <c r="J177" s="197"/>
    </row>
    <row r="178" spans="1:19" ht="25.8" x14ac:dyDescent="0.5">
      <c r="C178" s="202" t="s">
        <v>352</v>
      </c>
      <c r="D178" s="203"/>
      <c r="E178" s="204"/>
      <c r="F178" s="194">
        <f>_xlfn.PERCENTILE.EXC(N153:W164, 0.5)</f>
        <v>0.7</v>
      </c>
      <c r="G178" s="194"/>
      <c r="H178" s="195">
        <f>_xlfn.PERCENTILE.INC( $N$153:$W$164,0.5)</f>
        <v>0.7</v>
      </c>
      <c r="I178" s="196"/>
      <c r="J178" s="197"/>
    </row>
    <row r="179" spans="1:19" ht="25.8" x14ac:dyDescent="0.5">
      <c r="C179" s="202" t="s">
        <v>329</v>
      </c>
      <c r="D179" s="203"/>
      <c r="E179" s="204"/>
      <c r="F179" s="194">
        <f>_xlfn.PERCENTILE.EXC( N153:W164, 0.75)</f>
        <v>0.9</v>
      </c>
      <c r="G179" s="194"/>
      <c r="H179" s="195">
        <f>_xlfn.PERCENTILE.INC( $N$153:$W$164,0.75)</f>
        <v>0.9</v>
      </c>
      <c r="I179" s="196"/>
      <c r="J179" s="197"/>
    </row>
    <row r="182" spans="1:19" ht="25.8" x14ac:dyDescent="0.5">
      <c r="A182" s="52" t="s">
        <v>19</v>
      </c>
      <c r="B182" s="179" t="s">
        <v>375</v>
      </c>
      <c r="C182" s="179"/>
      <c r="D182" s="179"/>
      <c r="E182" s="179"/>
      <c r="F182" s="179"/>
      <c r="G182" s="179"/>
      <c r="H182" s="179"/>
      <c r="I182" s="179"/>
      <c r="J182" s="179"/>
      <c r="K182" s="179"/>
      <c r="L182" s="179"/>
      <c r="M182" s="179"/>
      <c r="N182" s="179"/>
      <c r="O182" s="179"/>
      <c r="P182" s="179"/>
      <c r="Q182" s="179"/>
      <c r="R182" s="179"/>
      <c r="S182" s="179"/>
    </row>
    <row r="183" spans="1:19" ht="130.19999999999999" customHeight="1" x14ac:dyDescent="0.55000000000000004">
      <c r="A183" s="9" t="s">
        <v>8</v>
      </c>
      <c r="B183" s="201" t="s">
        <v>405</v>
      </c>
      <c r="C183" s="201"/>
      <c r="D183" s="201"/>
      <c r="E183" s="201"/>
      <c r="F183" s="201"/>
      <c r="G183" s="201"/>
      <c r="H183" s="201"/>
      <c r="I183" s="201"/>
      <c r="J183" s="201"/>
      <c r="K183" s="201"/>
      <c r="L183" s="201"/>
      <c r="M183" s="201"/>
      <c r="N183" s="201"/>
      <c r="O183" s="201"/>
      <c r="P183" s="201"/>
      <c r="Q183" s="201"/>
      <c r="R183" s="201"/>
      <c r="S183" s="201"/>
    </row>
  </sheetData>
  <mergeCells count="118">
    <mergeCell ref="A1:S1"/>
    <mergeCell ref="A2:S2"/>
    <mergeCell ref="A3:S3"/>
    <mergeCell ref="B18:S18"/>
    <mergeCell ref="B25:S25"/>
    <mergeCell ref="B19:R19"/>
    <mergeCell ref="B21:D21"/>
    <mergeCell ref="B22:D22"/>
    <mergeCell ref="B23:D23"/>
    <mergeCell ref="B24:D24"/>
    <mergeCell ref="C30:E30"/>
    <mergeCell ref="F29:G29"/>
    <mergeCell ref="B32:S32"/>
    <mergeCell ref="B33:P33"/>
    <mergeCell ref="B34:P34"/>
    <mergeCell ref="F30:G30"/>
    <mergeCell ref="H30:J30"/>
    <mergeCell ref="H26:J26"/>
    <mergeCell ref="H27:J27"/>
    <mergeCell ref="H28:J28"/>
    <mergeCell ref="H29:J29"/>
    <mergeCell ref="C26:E26"/>
    <mergeCell ref="F26:G26"/>
    <mergeCell ref="F27:G27"/>
    <mergeCell ref="F28:G28"/>
    <mergeCell ref="C27:E27"/>
    <mergeCell ref="C28:E28"/>
    <mergeCell ref="C29:E29"/>
    <mergeCell ref="B58:D58"/>
    <mergeCell ref="B59:D59"/>
    <mergeCell ref="B61:S61"/>
    <mergeCell ref="C63:E63"/>
    <mergeCell ref="F63:G63"/>
    <mergeCell ref="H63:J63"/>
    <mergeCell ref="B57:D57"/>
    <mergeCell ref="A38:S38"/>
    <mergeCell ref="A39:S39"/>
    <mergeCell ref="B54:S54"/>
    <mergeCell ref="B55:R55"/>
    <mergeCell ref="C66:E66"/>
    <mergeCell ref="F66:G66"/>
    <mergeCell ref="H66:J66"/>
    <mergeCell ref="C64:E64"/>
    <mergeCell ref="F64:G64"/>
    <mergeCell ref="H64:J64"/>
    <mergeCell ref="C65:E65"/>
    <mergeCell ref="F65:G65"/>
    <mergeCell ref="H65:J65"/>
    <mergeCell ref="A71:S71"/>
    <mergeCell ref="A72:S72"/>
    <mergeCell ref="B88:S88"/>
    <mergeCell ref="B89:R89"/>
    <mergeCell ref="B92:D92"/>
    <mergeCell ref="B93:D93"/>
    <mergeCell ref="B95:S95"/>
    <mergeCell ref="B96:R96"/>
    <mergeCell ref="B130:D130"/>
    <mergeCell ref="B104:S104"/>
    <mergeCell ref="B105:R105"/>
    <mergeCell ref="B101:D101"/>
    <mergeCell ref="E101:F101"/>
    <mergeCell ref="G101:I101"/>
    <mergeCell ref="B98:D98"/>
    <mergeCell ref="E98:F98"/>
    <mergeCell ref="G98:I98"/>
    <mergeCell ref="B99:D99"/>
    <mergeCell ref="E99:F99"/>
    <mergeCell ref="G99:I99"/>
    <mergeCell ref="B100:D100"/>
    <mergeCell ref="E100:F100"/>
    <mergeCell ref="G100:I100"/>
    <mergeCell ref="B91:D91"/>
    <mergeCell ref="B131:D131"/>
    <mergeCell ref="B134:S134"/>
    <mergeCell ref="B135:R135"/>
    <mergeCell ref="B137:D137"/>
    <mergeCell ref="E137:F137"/>
    <mergeCell ref="G137:I137"/>
    <mergeCell ref="B129:D129"/>
    <mergeCell ref="A109:S109"/>
    <mergeCell ref="A110:S110"/>
    <mergeCell ref="B126:S126"/>
    <mergeCell ref="B127:R127"/>
    <mergeCell ref="B183:S183"/>
    <mergeCell ref="B140:D140"/>
    <mergeCell ref="E140:F140"/>
    <mergeCell ref="G140:I140"/>
    <mergeCell ref="B143:S143"/>
    <mergeCell ref="B144:R144"/>
    <mergeCell ref="B138:D138"/>
    <mergeCell ref="E138:F138"/>
    <mergeCell ref="G138:I138"/>
    <mergeCell ref="B139:D139"/>
    <mergeCell ref="E139:F139"/>
    <mergeCell ref="G139:I139"/>
    <mergeCell ref="B174:R174"/>
    <mergeCell ref="C176:E176"/>
    <mergeCell ref="F176:G176"/>
    <mergeCell ref="H176:J176"/>
    <mergeCell ref="C177:E177"/>
    <mergeCell ref="F177:G177"/>
    <mergeCell ref="H177:J177"/>
    <mergeCell ref="B182:S182"/>
    <mergeCell ref="C178:E178"/>
    <mergeCell ref="F178:G178"/>
    <mergeCell ref="H178:J178"/>
    <mergeCell ref="C179:E179"/>
    <mergeCell ref="F179:G179"/>
    <mergeCell ref="H179:J179"/>
    <mergeCell ref="A149:S149"/>
    <mergeCell ref="A150:S150"/>
    <mergeCell ref="B166:S166"/>
    <mergeCell ref="B167:R167"/>
    <mergeCell ref="N152:W152"/>
    <mergeCell ref="B169:D169"/>
    <mergeCell ref="B170:D170"/>
    <mergeCell ref="B171:D171"/>
    <mergeCell ref="B173:S17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9FE4-4B7D-4541-A98C-2295E00D90EF}">
  <dimension ref="A1:AF78"/>
  <sheetViews>
    <sheetView zoomScaleNormal="100" workbookViewId="0">
      <selection activeCell="B66" sqref="B66:S66"/>
    </sheetView>
  </sheetViews>
  <sheetFormatPr defaultRowHeight="14.4" x14ac:dyDescent="0.3"/>
  <sheetData>
    <row r="1" spans="1:19" ht="25.8" x14ac:dyDescent="0.3">
      <c r="A1" s="251" t="s">
        <v>411</v>
      </c>
      <c r="B1" s="251"/>
      <c r="C1" s="251"/>
      <c r="D1" s="251"/>
      <c r="E1" s="251"/>
      <c r="F1" s="251"/>
      <c r="G1" s="251"/>
      <c r="H1" s="251"/>
      <c r="I1" s="251"/>
      <c r="J1" s="251"/>
      <c r="K1" s="251"/>
      <c r="L1" s="251"/>
      <c r="M1" s="251"/>
      <c r="N1" s="251"/>
      <c r="O1" s="251"/>
      <c r="P1" s="251"/>
      <c r="Q1" s="251"/>
      <c r="R1" s="251"/>
      <c r="S1" s="251"/>
    </row>
    <row r="2" spans="1:19" ht="57" customHeight="1" x14ac:dyDescent="0.4">
      <c r="A2" s="122" t="s">
        <v>456</v>
      </c>
      <c r="B2" s="122"/>
      <c r="C2" s="122"/>
      <c r="D2" s="122"/>
      <c r="E2" s="122"/>
      <c r="F2" s="122"/>
      <c r="G2" s="122"/>
      <c r="H2" s="122"/>
      <c r="I2" s="122"/>
      <c r="J2" s="122"/>
      <c r="K2" s="122"/>
      <c r="L2" s="122"/>
      <c r="M2" s="122"/>
      <c r="N2" s="122"/>
      <c r="O2" s="122"/>
      <c r="P2" s="122"/>
      <c r="Q2" s="122"/>
      <c r="R2" s="122"/>
      <c r="S2" s="122"/>
    </row>
    <row r="3" spans="1:19" ht="49.2" customHeight="1" x14ac:dyDescent="0.4">
      <c r="A3" s="122" t="s">
        <v>377</v>
      </c>
      <c r="B3" s="122"/>
      <c r="C3" s="122"/>
      <c r="D3" s="122"/>
      <c r="E3" s="122"/>
      <c r="F3" s="122"/>
      <c r="G3" s="122"/>
      <c r="H3" s="122"/>
      <c r="I3" s="122"/>
      <c r="J3" s="122"/>
      <c r="K3" s="122"/>
      <c r="L3" s="122"/>
      <c r="M3" s="122"/>
      <c r="N3" s="122"/>
      <c r="O3" s="122"/>
      <c r="P3" s="122"/>
      <c r="Q3" s="122"/>
      <c r="R3" s="122"/>
      <c r="S3" s="122"/>
    </row>
    <row r="5" spans="1:19" ht="45" customHeight="1" x14ac:dyDescent="0.35">
      <c r="B5" s="252" t="s">
        <v>378</v>
      </c>
      <c r="C5" s="252"/>
      <c r="D5" s="252"/>
      <c r="E5" s="88">
        <v>10</v>
      </c>
      <c r="F5" s="88">
        <v>12</v>
      </c>
      <c r="G5" s="88">
        <v>15</v>
      </c>
      <c r="H5" s="88">
        <v>18</v>
      </c>
      <c r="I5" s="88">
        <v>20</v>
      </c>
      <c r="J5" s="88">
        <v>22</v>
      </c>
      <c r="K5" s="88">
        <v>25</v>
      </c>
      <c r="L5" s="88">
        <v>28</v>
      </c>
      <c r="M5" s="88">
        <v>30</v>
      </c>
      <c r="N5" s="88">
        <v>32</v>
      </c>
      <c r="O5" s="88">
        <v>35</v>
      </c>
      <c r="P5" s="88">
        <v>38</v>
      </c>
    </row>
    <row r="6" spans="1:19" ht="39.6" customHeight="1" x14ac:dyDescent="0.35">
      <c r="B6" s="252" t="s">
        <v>379</v>
      </c>
      <c r="C6" s="252"/>
      <c r="D6" s="252"/>
      <c r="E6" s="88">
        <v>50</v>
      </c>
      <c r="F6" s="88">
        <v>55</v>
      </c>
      <c r="G6" s="88">
        <v>60</v>
      </c>
      <c r="H6" s="88">
        <v>65</v>
      </c>
      <c r="I6" s="88">
        <v>70</v>
      </c>
      <c r="J6" s="88">
        <v>75</v>
      </c>
      <c r="K6" s="88">
        <v>80</v>
      </c>
      <c r="L6" s="88">
        <v>85</v>
      </c>
      <c r="M6" s="88">
        <v>90</v>
      </c>
      <c r="N6" s="88">
        <v>95</v>
      </c>
      <c r="O6" s="88">
        <v>100</v>
      </c>
      <c r="P6" s="88">
        <v>105</v>
      </c>
    </row>
    <row r="8" spans="1:19" ht="99.6" customHeight="1" x14ac:dyDescent="0.5">
      <c r="A8" s="52"/>
      <c r="B8" s="250" t="s">
        <v>380</v>
      </c>
      <c r="C8" s="250"/>
      <c r="D8" s="250"/>
      <c r="E8" s="250"/>
      <c r="F8" s="250"/>
      <c r="G8" s="250"/>
      <c r="H8" s="250"/>
      <c r="I8" s="250"/>
      <c r="J8" s="250"/>
      <c r="K8" s="250"/>
      <c r="L8" s="250"/>
      <c r="M8" s="250"/>
      <c r="N8" s="250"/>
      <c r="O8" s="250"/>
      <c r="P8" s="250"/>
      <c r="Q8" s="250"/>
      <c r="R8" s="250"/>
      <c r="S8" s="250"/>
    </row>
    <row r="9" spans="1:19" ht="37.200000000000003" customHeight="1" x14ac:dyDescent="0.5">
      <c r="A9" s="9" t="s">
        <v>8</v>
      </c>
      <c r="B9" s="177" t="s">
        <v>381</v>
      </c>
      <c r="C9" s="177"/>
      <c r="D9" s="177"/>
      <c r="E9" s="177"/>
      <c r="F9" s="177"/>
      <c r="G9" s="177"/>
      <c r="H9" s="177"/>
      <c r="I9" s="177"/>
      <c r="J9" s="177"/>
      <c r="K9" s="177"/>
      <c r="L9" s="177"/>
      <c r="M9" s="177"/>
      <c r="N9" s="177"/>
      <c r="O9" s="177"/>
      <c r="P9" s="177"/>
      <c r="Q9" s="177"/>
      <c r="R9" s="177"/>
      <c r="S9" s="177"/>
    </row>
    <row r="10" spans="1:19" ht="17.399999999999999" customHeight="1" x14ac:dyDescent="0.3"/>
    <row r="11" spans="1:19" ht="55.2" customHeight="1" x14ac:dyDescent="0.5">
      <c r="B11" s="241" t="s">
        <v>382</v>
      </c>
      <c r="C11" s="241"/>
      <c r="D11" s="241"/>
      <c r="E11" s="242">
        <f>CORREL(E5:P5,E6:P6)</f>
        <v>0.99921031003664817</v>
      </c>
      <c r="F11" s="242"/>
      <c r="G11" s="242"/>
      <c r="H11" s="246">
        <f>ROUND(E11,1)</f>
        <v>1</v>
      </c>
      <c r="I11" s="246"/>
    </row>
    <row r="12" spans="1:19" ht="17.399999999999999" customHeight="1" x14ac:dyDescent="0.3"/>
    <row r="13" spans="1:19" ht="57.6" customHeight="1" x14ac:dyDescent="0.5">
      <c r="B13" s="245" t="s">
        <v>406</v>
      </c>
      <c r="C13" s="245"/>
      <c r="D13" s="245"/>
      <c r="E13" s="245"/>
      <c r="F13" s="245"/>
      <c r="G13" s="245"/>
      <c r="H13" s="245"/>
      <c r="I13" s="245"/>
      <c r="J13" s="245"/>
      <c r="K13" s="245"/>
    </row>
    <row r="14" spans="1:19" ht="67.2" customHeight="1" x14ac:dyDescent="0.45">
      <c r="B14" s="247"/>
      <c r="C14" s="247"/>
      <c r="D14" s="247"/>
      <c r="E14" s="247"/>
      <c r="F14" s="249" t="s">
        <v>378</v>
      </c>
      <c r="G14" s="249"/>
      <c r="H14" s="249"/>
      <c r="I14" s="249" t="s">
        <v>379</v>
      </c>
      <c r="J14" s="249"/>
      <c r="K14" s="249"/>
    </row>
    <row r="15" spans="1:19" ht="37.200000000000003" customHeight="1" x14ac:dyDescent="0.45">
      <c r="B15" s="248" t="s">
        <v>378</v>
      </c>
      <c r="C15" s="248"/>
      <c r="D15" s="248"/>
      <c r="E15" s="248"/>
      <c r="F15" s="232">
        <v>1</v>
      </c>
      <c r="G15" s="232"/>
      <c r="H15" s="232"/>
      <c r="I15" s="232"/>
      <c r="J15" s="232"/>
      <c r="K15" s="232"/>
    </row>
    <row r="16" spans="1:19" ht="37.200000000000003" customHeight="1" x14ac:dyDescent="0.45">
      <c r="B16" s="248" t="s">
        <v>379</v>
      </c>
      <c r="C16" s="248"/>
      <c r="D16" s="248"/>
      <c r="E16" s="248"/>
      <c r="F16" s="232">
        <v>0.99921031003664817</v>
      </c>
      <c r="G16" s="232"/>
      <c r="H16" s="232"/>
      <c r="I16" s="232">
        <v>1</v>
      </c>
      <c r="J16" s="232"/>
      <c r="K16" s="232"/>
    </row>
    <row r="17" spans="1:19" ht="17.399999999999999" customHeight="1" x14ac:dyDescent="0.3"/>
    <row r="19" spans="1:19" ht="114.6" customHeight="1" x14ac:dyDescent="0.45">
      <c r="B19" s="243" t="s">
        <v>383</v>
      </c>
      <c r="C19" s="244"/>
      <c r="D19" s="244"/>
      <c r="E19" s="244"/>
      <c r="F19" s="244"/>
      <c r="G19" s="244"/>
      <c r="H19" s="244"/>
      <c r="I19" s="244"/>
      <c r="J19" s="244"/>
      <c r="K19" s="244"/>
      <c r="L19" s="244"/>
      <c r="M19" s="244"/>
      <c r="N19" s="244"/>
      <c r="O19" s="244"/>
      <c r="P19" s="244"/>
      <c r="Q19" s="244"/>
      <c r="R19" s="244"/>
      <c r="S19" s="244"/>
    </row>
    <row r="21" spans="1:19" s="90" customFormat="1" x14ac:dyDescent="0.3"/>
    <row r="23" spans="1:19" ht="62.4" customHeight="1" x14ac:dyDescent="0.45">
      <c r="A23" s="183" t="s">
        <v>389</v>
      </c>
      <c r="B23" s="183"/>
      <c r="C23" s="183"/>
      <c r="D23" s="183"/>
      <c r="E23" s="183"/>
      <c r="F23" s="183"/>
      <c r="G23" s="183"/>
      <c r="H23" s="183"/>
      <c r="I23" s="183"/>
      <c r="J23" s="183"/>
      <c r="K23" s="183"/>
      <c r="L23" s="183"/>
      <c r="M23" s="183"/>
      <c r="N23" s="183"/>
      <c r="O23" s="183"/>
      <c r="P23" s="183"/>
      <c r="Q23" s="183"/>
      <c r="R23" s="183"/>
      <c r="S23" s="183"/>
    </row>
    <row r="24" spans="1:19" ht="34.200000000000003" customHeight="1" x14ac:dyDescent="0.45">
      <c r="A24" s="183" t="s">
        <v>384</v>
      </c>
      <c r="B24" s="183"/>
      <c r="C24" s="183"/>
      <c r="D24" s="183"/>
      <c r="E24" s="183"/>
      <c r="F24" s="183"/>
      <c r="G24" s="183"/>
      <c r="H24" s="183"/>
      <c r="I24" s="183"/>
      <c r="J24" s="183"/>
      <c r="K24" s="183"/>
      <c r="L24" s="183"/>
      <c r="M24" s="183"/>
      <c r="N24" s="183"/>
      <c r="O24" s="183"/>
      <c r="P24" s="183"/>
      <c r="Q24" s="183"/>
      <c r="R24" s="183"/>
      <c r="S24" s="183"/>
    </row>
    <row r="27" spans="1:19" ht="33" customHeight="1" x14ac:dyDescent="0.3">
      <c r="A27" s="240" t="s">
        <v>385</v>
      </c>
      <c r="B27" s="240"/>
      <c r="C27" s="19">
        <v>45</v>
      </c>
      <c r="D27" s="19">
        <v>47</v>
      </c>
      <c r="E27" s="19">
        <v>48</v>
      </c>
      <c r="F27" s="19">
        <v>50</v>
      </c>
      <c r="G27" s="19">
        <v>52</v>
      </c>
      <c r="H27" s="19">
        <v>53</v>
      </c>
      <c r="I27" s="19">
        <v>55</v>
      </c>
      <c r="J27" s="19">
        <v>56</v>
      </c>
      <c r="K27" s="19">
        <v>58</v>
      </c>
      <c r="L27" s="19">
        <v>60</v>
      </c>
      <c r="M27" s="19">
        <v>62</v>
      </c>
      <c r="N27" s="19">
        <v>64</v>
      </c>
      <c r="O27" s="19">
        <v>65</v>
      </c>
      <c r="P27" s="19">
        <v>67</v>
      </c>
      <c r="Q27" s="19">
        <v>69</v>
      </c>
      <c r="R27" s="19">
        <v>70</v>
      </c>
      <c r="S27" s="19">
        <v>72</v>
      </c>
    </row>
    <row r="28" spans="1:19" ht="33" customHeight="1" x14ac:dyDescent="0.3">
      <c r="A28" s="240" t="s">
        <v>386</v>
      </c>
      <c r="B28" s="240"/>
      <c r="C28" s="19">
        <v>52</v>
      </c>
      <c r="D28" s="19">
        <v>54</v>
      </c>
      <c r="E28" s="19">
        <v>55</v>
      </c>
      <c r="F28" s="19">
        <v>57</v>
      </c>
      <c r="G28" s="19">
        <v>59</v>
      </c>
      <c r="H28" s="19">
        <v>60</v>
      </c>
      <c r="I28" s="19">
        <v>61</v>
      </c>
      <c r="J28" s="19">
        <v>62</v>
      </c>
      <c r="K28" s="19">
        <v>64</v>
      </c>
      <c r="L28" s="19">
        <v>66</v>
      </c>
      <c r="M28" s="19">
        <v>67</v>
      </c>
      <c r="N28" s="19">
        <v>69</v>
      </c>
      <c r="O28" s="19">
        <v>71</v>
      </c>
      <c r="P28" s="19">
        <v>73</v>
      </c>
      <c r="Q28" s="19">
        <v>74</v>
      </c>
      <c r="R28" s="19">
        <v>76</v>
      </c>
      <c r="S28" s="19">
        <v>78</v>
      </c>
    </row>
    <row r="31" spans="1:19" ht="69.599999999999994" customHeight="1" x14ac:dyDescent="0.5">
      <c r="A31" s="52"/>
      <c r="B31" s="229" t="s">
        <v>387</v>
      </c>
      <c r="C31" s="229"/>
      <c r="D31" s="229"/>
      <c r="E31" s="229"/>
      <c r="F31" s="229"/>
      <c r="G31" s="229"/>
      <c r="H31" s="229"/>
      <c r="I31" s="229"/>
      <c r="J31" s="229"/>
      <c r="K31" s="229"/>
      <c r="L31" s="229"/>
      <c r="M31" s="229"/>
      <c r="N31" s="229"/>
      <c r="O31" s="229"/>
      <c r="P31" s="229"/>
      <c r="Q31" s="229"/>
      <c r="R31" s="229"/>
      <c r="S31" s="229"/>
    </row>
    <row r="32" spans="1:19" x14ac:dyDescent="0.3">
      <c r="B32" s="154"/>
      <c r="C32" s="154"/>
      <c r="D32" s="154"/>
      <c r="E32" s="154"/>
      <c r="F32" s="154"/>
      <c r="G32" s="154"/>
      <c r="H32" s="154"/>
      <c r="I32" s="154"/>
      <c r="J32" s="154"/>
      <c r="K32" s="154"/>
      <c r="L32" s="154"/>
      <c r="M32" s="154"/>
      <c r="N32" s="154"/>
      <c r="O32" s="154"/>
      <c r="P32" s="154"/>
      <c r="Q32" s="154"/>
      <c r="R32" s="154"/>
    </row>
    <row r="33" spans="1:19" ht="21" x14ac:dyDescent="0.4">
      <c r="A33" s="120" t="s">
        <v>390</v>
      </c>
      <c r="B33" s="120"/>
      <c r="C33" s="120"/>
      <c r="D33" s="120"/>
      <c r="E33" s="120"/>
      <c r="F33" s="120"/>
      <c r="G33" s="120"/>
      <c r="H33" s="120"/>
      <c r="I33" s="120"/>
      <c r="J33" s="120"/>
      <c r="K33" s="120"/>
      <c r="L33" s="120"/>
      <c r="M33" s="120"/>
      <c r="N33" s="120"/>
      <c r="O33" s="120"/>
      <c r="P33" s="120"/>
      <c r="Q33" s="120"/>
      <c r="R33" s="120"/>
    </row>
    <row r="34" spans="1:19" ht="21.6" thickBot="1" x14ac:dyDescent="0.45">
      <c r="A34" s="228" t="s">
        <v>388</v>
      </c>
      <c r="B34" s="228"/>
      <c r="C34" s="228">
        <f>_xlfn.COVARIANCE.P(C28:S28,C27:S27)</f>
        <v>64.522491349480973</v>
      </c>
      <c r="D34" s="228"/>
    </row>
    <row r="35" spans="1:19" ht="26.4" thickBot="1" x14ac:dyDescent="0.55000000000000004">
      <c r="C35" s="214" t="s">
        <v>406</v>
      </c>
      <c r="D35" s="215"/>
      <c r="E35" s="215"/>
      <c r="F35" s="215"/>
      <c r="G35" s="215"/>
      <c r="H35" s="215"/>
      <c r="I35" s="215"/>
      <c r="J35" s="215"/>
      <c r="K35" s="215"/>
      <c r="L35" s="216"/>
    </row>
    <row r="36" spans="1:19" ht="37.200000000000003" customHeight="1" x14ac:dyDescent="0.45">
      <c r="C36" s="219"/>
      <c r="D36" s="220"/>
      <c r="E36" s="220"/>
      <c r="F36" s="230" t="s">
        <v>457</v>
      </c>
      <c r="G36" s="230"/>
      <c r="H36" s="230"/>
      <c r="I36" s="230" t="s">
        <v>458</v>
      </c>
      <c r="J36" s="230"/>
      <c r="K36" s="230"/>
      <c r="L36" s="231"/>
    </row>
    <row r="37" spans="1:19" ht="37.200000000000003" customHeight="1" x14ac:dyDescent="0.55000000000000004">
      <c r="C37" s="236" t="s">
        <v>457</v>
      </c>
      <c r="D37" s="237"/>
      <c r="E37" s="237"/>
      <c r="F37" s="232">
        <f>VARP('CORRELATION  &amp; COVARIENCE - '!$C$27:$S$27)</f>
        <v>68.948096885813143</v>
      </c>
      <c r="G37" s="232"/>
      <c r="H37" s="232"/>
      <c r="I37" s="232"/>
      <c r="J37" s="232"/>
      <c r="K37" s="232"/>
      <c r="L37" s="233"/>
    </row>
    <row r="38" spans="1:19" ht="37.200000000000003" customHeight="1" thickBot="1" x14ac:dyDescent="0.6">
      <c r="C38" s="238" t="s">
        <v>458</v>
      </c>
      <c r="D38" s="239"/>
      <c r="E38" s="239"/>
      <c r="F38" s="234">
        <v>64.522491349480973</v>
      </c>
      <c r="G38" s="234"/>
      <c r="H38" s="234"/>
      <c r="I38" s="234">
        <f>VARP('CORRELATION  &amp; COVARIENCE - '!$C$28:$S$28)</f>
        <v>60.595155709342563</v>
      </c>
      <c r="J38" s="234"/>
      <c r="K38" s="234"/>
      <c r="L38" s="235"/>
    </row>
    <row r="40" spans="1:19" s="90" customFormat="1" x14ac:dyDescent="0.3"/>
    <row r="43" spans="1:19" ht="23.4" x14ac:dyDescent="0.45">
      <c r="A43" s="183" t="s">
        <v>391</v>
      </c>
      <c r="B43" s="183"/>
      <c r="C43" s="183"/>
      <c r="D43" s="183"/>
      <c r="E43" s="183"/>
      <c r="F43" s="183"/>
      <c r="G43" s="183"/>
      <c r="H43" s="183"/>
      <c r="I43" s="183"/>
      <c r="J43" s="183"/>
      <c r="K43" s="183"/>
      <c r="L43" s="183"/>
      <c r="M43" s="183"/>
      <c r="N43" s="183"/>
      <c r="O43" s="183"/>
      <c r="P43" s="183"/>
      <c r="Q43" s="183"/>
      <c r="R43" s="183"/>
      <c r="S43" s="183"/>
    </row>
    <row r="44" spans="1:19" ht="23.4" x14ac:dyDescent="0.45">
      <c r="A44" s="183" t="s">
        <v>392</v>
      </c>
      <c r="B44" s="183"/>
      <c r="C44" s="183"/>
      <c r="D44" s="183"/>
      <c r="E44" s="183"/>
      <c r="F44" s="183"/>
      <c r="G44" s="183"/>
      <c r="H44" s="183"/>
      <c r="I44" s="183"/>
      <c r="J44" s="183"/>
      <c r="K44" s="183"/>
      <c r="L44" s="183"/>
      <c r="M44" s="183"/>
      <c r="N44" s="183"/>
      <c r="O44" s="183"/>
      <c r="P44" s="183"/>
      <c r="Q44" s="183"/>
      <c r="R44" s="183"/>
      <c r="S44" s="183"/>
    </row>
    <row r="46" spans="1:19" ht="18" x14ac:dyDescent="0.35">
      <c r="A46" s="5" t="s">
        <v>393</v>
      </c>
      <c r="B46" s="5"/>
      <c r="C46" s="5"/>
      <c r="D46" s="5"/>
      <c r="E46" s="5"/>
      <c r="F46" s="5"/>
      <c r="G46" s="5"/>
      <c r="H46" s="5"/>
      <c r="I46" s="5"/>
      <c r="J46" s="5"/>
      <c r="K46" s="5"/>
      <c r="L46" s="5"/>
      <c r="M46" s="5"/>
      <c r="N46" s="5"/>
      <c r="O46" s="5"/>
      <c r="P46" s="5"/>
      <c r="Q46" s="5"/>
      <c r="R46" s="5"/>
      <c r="S46" s="5"/>
    </row>
    <row r="48" spans="1:19" x14ac:dyDescent="0.3">
      <c r="B48">
        <v>10</v>
      </c>
      <c r="C48">
        <v>12</v>
      </c>
      <c r="D48">
        <v>15</v>
      </c>
      <c r="E48">
        <v>18</v>
      </c>
      <c r="F48">
        <v>20</v>
      </c>
      <c r="G48">
        <v>22</v>
      </c>
      <c r="H48">
        <v>25</v>
      </c>
      <c r="I48">
        <v>28</v>
      </c>
      <c r="J48">
        <v>30</v>
      </c>
      <c r="K48">
        <v>32</v>
      </c>
      <c r="L48">
        <v>35</v>
      </c>
      <c r="M48">
        <v>38</v>
      </c>
      <c r="N48">
        <v>40</v>
      </c>
      <c r="O48">
        <v>42</v>
      </c>
      <c r="P48">
        <v>45</v>
      </c>
    </row>
    <row r="49" spans="1:19" x14ac:dyDescent="0.3">
      <c r="B49">
        <v>48</v>
      </c>
      <c r="C49">
        <v>50</v>
      </c>
      <c r="D49">
        <v>52</v>
      </c>
      <c r="E49">
        <v>55</v>
      </c>
      <c r="F49">
        <v>58</v>
      </c>
      <c r="G49">
        <v>60</v>
      </c>
      <c r="H49">
        <v>62</v>
      </c>
      <c r="I49">
        <v>65</v>
      </c>
      <c r="J49">
        <v>68</v>
      </c>
      <c r="K49">
        <v>70</v>
      </c>
      <c r="L49">
        <v>72</v>
      </c>
      <c r="M49">
        <v>75</v>
      </c>
      <c r="N49">
        <v>78</v>
      </c>
      <c r="O49">
        <v>80</v>
      </c>
      <c r="P49">
        <v>82</v>
      </c>
    </row>
    <row r="51" spans="1:19" ht="18" x14ac:dyDescent="0.35">
      <c r="A51" s="5" t="s">
        <v>394</v>
      </c>
    </row>
    <row r="53" spans="1:19" x14ac:dyDescent="0.3">
      <c r="B53">
        <v>60</v>
      </c>
      <c r="C53">
        <v>65</v>
      </c>
      <c r="D53">
        <v>70</v>
      </c>
      <c r="E53">
        <v>75</v>
      </c>
      <c r="F53">
        <v>80</v>
      </c>
      <c r="G53">
        <v>82</v>
      </c>
      <c r="H53">
        <v>85</v>
      </c>
      <c r="I53">
        <v>88</v>
      </c>
      <c r="J53">
        <v>90</v>
      </c>
      <c r="K53">
        <v>92</v>
      </c>
      <c r="L53">
        <v>93</v>
      </c>
      <c r="M53">
        <v>95</v>
      </c>
      <c r="N53">
        <v>96</v>
      </c>
      <c r="O53">
        <v>97</v>
      </c>
      <c r="P53">
        <v>98</v>
      </c>
    </row>
    <row r="54" spans="1:19" x14ac:dyDescent="0.3">
      <c r="B54">
        <v>99</v>
      </c>
      <c r="C54">
        <v>100</v>
      </c>
      <c r="D54">
        <v>102</v>
      </c>
      <c r="E54">
        <v>105</v>
      </c>
      <c r="F54">
        <v>106</v>
      </c>
      <c r="G54">
        <v>107</v>
      </c>
      <c r="H54">
        <v>108</v>
      </c>
      <c r="I54">
        <v>110</v>
      </c>
      <c r="J54">
        <v>112</v>
      </c>
      <c r="K54">
        <v>114</v>
      </c>
      <c r="L54">
        <v>115</v>
      </c>
      <c r="M54">
        <v>116</v>
      </c>
      <c r="N54">
        <v>118</v>
      </c>
      <c r="O54">
        <v>120</v>
      </c>
      <c r="P54">
        <v>122</v>
      </c>
    </row>
    <row r="56" spans="1:19" ht="52.2" customHeight="1" x14ac:dyDescent="0.5">
      <c r="A56" s="52"/>
      <c r="B56" s="229" t="s">
        <v>395</v>
      </c>
      <c r="C56" s="229"/>
      <c r="D56" s="229"/>
      <c r="E56" s="229"/>
      <c r="F56" s="229"/>
      <c r="G56" s="229"/>
      <c r="H56" s="229"/>
      <c r="I56" s="229"/>
      <c r="J56" s="229"/>
      <c r="K56" s="229"/>
      <c r="L56" s="229"/>
      <c r="M56" s="229"/>
      <c r="N56" s="229"/>
      <c r="O56" s="229"/>
      <c r="P56" s="229"/>
      <c r="Q56" s="229"/>
      <c r="R56" s="229"/>
      <c r="S56" s="229"/>
    </row>
    <row r="58" spans="1:19" ht="40.799999999999997" customHeight="1" x14ac:dyDescent="0.4">
      <c r="B58" s="124" t="s">
        <v>396</v>
      </c>
      <c r="C58" s="124"/>
      <c r="D58" s="124"/>
      <c r="E58" s="124"/>
      <c r="F58" s="124"/>
      <c r="G58" s="124"/>
      <c r="H58" s="124"/>
      <c r="I58" s="124"/>
      <c r="J58" s="124"/>
      <c r="K58" s="124"/>
      <c r="L58" s="124"/>
      <c r="M58" s="124"/>
      <c r="N58" s="124"/>
      <c r="O58" s="124"/>
      <c r="P58" s="124"/>
      <c r="Q58" s="124"/>
      <c r="R58" s="124"/>
      <c r="S58" s="124"/>
    </row>
    <row r="59" spans="1:19" ht="40.799999999999997" customHeight="1" x14ac:dyDescent="0.4">
      <c r="B59" s="120" t="s">
        <v>397</v>
      </c>
      <c r="C59" s="124"/>
      <c r="D59" s="124"/>
      <c r="E59" s="124"/>
      <c r="F59" s="124"/>
      <c r="G59" s="124"/>
      <c r="H59" s="124"/>
      <c r="I59" s="124"/>
      <c r="J59" s="124"/>
      <c r="K59" s="124"/>
      <c r="L59" s="124"/>
      <c r="M59" s="124"/>
      <c r="N59" s="124"/>
      <c r="O59" s="124"/>
      <c r="P59" s="124"/>
      <c r="Q59" s="124"/>
      <c r="R59" s="124"/>
      <c r="S59" s="124"/>
    </row>
    <row r="60" spans="1:19" ht="98.4" customHeight="1" x14ac:dyDescent="0.35">
      <c r="B60" s="170" t="s">
        <v>398</v>
      </c>
      <c r="C60" s="151"/>
      <c r="D60" s="151"/>
      <c r="E60" s="151"/>
      <c r="F60" s="151"/>
      <c r="G60" s="151"/>
      <c r="H60" s="151"/>
      <c r="I60" s="151"/>
      <c r="J60" s="151"/>
      <c r="K60" s="151"/>
      <c r="L60" s="151"/>
      <c r="M60" s="151"/>
      <c r="N60" s="151"/>
      <c r="O60" s="151"/>
      <c r="P60" s="151"/>
      <c r="Q60" s="151"/>
      <c r="R60" s="151"/>
      <c r="S60" s="151"/>
    </row>
    <row r="61" spans="1:19" x14ac:dyDescent="0.3">
      <c r="B61" s="154"/>
      <c r="C61" s="154"/>
      <c r="D61" s="154"/>
      <c r="E61" s="154"/>
      <c r="F61" s="154"/>
      <c r="G61" s="154"/>
      <c r="H61" s="154"/>
      <c r="I61" s="154"/>
      <c r="J61" s="154"/>
      <c r="K61" s="154"/>
      <c r="L61" s="154"/>
      <c r="M61" s="154"/>
      <c r="N61" s="154"/>
      <c r="O61" s="154"/>
      <c r="P61" s="154"/>
      <c r="Q61" s="154"/>
      <c r="R61" s="154"/>
      <c r="S61" s="154"/>
    </row>
    <row r="63" spans="1:19" ht="21" x14ac:dyDescent="0.4">
      <c r="B63" s="228" t="s">
        <v>410</v>
      </c>
      <c r="C63" s="228"/>
      <c r="D63" s="228">
        <f>CORREL(B48:P49,B53:P54)</f>
        <v>0.97729508301867352</v>
      </c>
      <c r="E63" s="228"/>
    </row>
    <row r="66" spans="1:32" ht="25.8" x14ac:dyDescent="0.5">
      <c r="B66" s="217" t="s">
        <v>407</v>
      </c>
      <c r="C66" s="217"/>
      <c r="D66" s="217"/>
      <c r="E66" s="217"/>
      <c r="F66" s="217"/>
      <c r="G66" s="217"/>
      <c r="H66" s="217"/>
      <c r="I66" s="217"/>
      <c r="J66" s="217"/>
      <c r="K66" s="217"/>
      <c r="L66" s="217"/>
      <c r="M66" s="217"/>
      <c r="N66" s="217"/>
      <c r="O66" s="217"/>
      <c r="P66" s="217"/>
      <c r="Q66" s="217"/>
      <c r="R66" s="217"/>
      <c r="S66" s="217"/>
    </row>
    <row r="69" spans="1:32" ht="18" x14ac:dyDescent="0.35">
      <c r="A69" s="218" t="s">
        <v>408</v>
      </c>
      <c r="B69" s="218"/>
      <c r="C69" s="111">
        <v>10</v>
      </c>
      <c r="D69" s="111">
        <v>12</v>
      </c>
      <c r="E69" s="111">
        <v>15</v>
      </c>
      <c r="F69" s="111">
        <v>18</v>
      </c>
      <c r="G69" s="111">
        <v>20</v>
      </c>
      <c r="H69" s="111">
        <v>22</v>
      </c>
      <c r="I69" s="111">
        <v>25</v>
      </c>
      <c r="J69" s="111">
        <v>28</v>
      </c>
      <c r="K69" s="111">
        <v>30</v>
      </c>
      <c r="L69" s="111">
        <v>32</v>
      </c>
      <c r="M69" s="111">
        <v>35</v>
      </c>
      <c r="N69" s="111">
        <v>38</v>
      </c>
      <c r="O69" s="111">
        <v>40</v>
      </c>
      <c r="P69" s="111">
        <v>42</v>
      </c>
      <c r="Q69" s="111">
        <v>45</v>
      </c>
      <c r="R69" s="111">
        <v>48</v>
      </c>
      <c r="S69" s="111">
        <v>50</v>
      </c>
      <c r="T69" s="111">
        <v>52</v>
      </c>
      <c r="U69" s="111">
        <v>55</v>
      </c>
      <c r="V69" s="111">
        <v>58</v>
      </c>
      <c r="W69" s="111">
        <v>60</v>
      </c>
      <c r="X69" s="111">
        <v>62</v>
      </c>
      <c r="Y69" s="111">
        <v>65</v>
      </c>
      <c r="Z69" s="111">
        <v>68</v>
      </c>
      <c r="AA69" s="111">
        <v>70</v>
      </c>
      <c r="AB69" s="111">
        <v>72</v>
      </c>
      <c r="AC69" s="111">
        <v>75</v>
      </c>
      <c r="AD69" s="111">
        <v>78</v>
      </c>
      <c r="AE69" s="111">
        <v>80</v>
      </c>
      <c r="AF69" s="111">
        <v>82</v>
      </c>
    </row>
    <row r="70" spans="1:32" ht="18" x14ac:dyDescent="0.35">
      <c r="A70" s="218" t="s">
        <v>409</v>
      </c>
      <c r="B70" s="218"/>
      <c r="C70" s="111">
        <v>60</v>
      </c>
      <c r="D70" s="111">
        <v>65</v>
      </c>
      <c r="E70" s="111">
        <v>70</v>
      </c>
      <c r="F70" s="111">
        <v>75</v>
      </c>
      <c r="G70" s="111">
        <v>80</v>
      </c>
      <c r="H70" s="111">
        <v>82</v>
      </c>
      <c r="I70" s="111">
        <v>85</v>
      </c>
      <c r="J70" s="111">
        <v>88</v>
      </c>
      <c r="K70" s="111">
        <v>90</v>
      </c>
      <c r="L70" s="111">
        <v>92</v>
      </c>
      <c r="M70" s="111">
        <v>93</v>
      </c>
      <c r="N70" s="111">
        <v>95</v>
      </c>
      <c r="O70" s="111">
        <v>96</v>
      </c>
      <c r="P70" s="111">
        <v>97</v>
      </c>
      <c r="Q70" s="111">
        <v>98</v>
      </c>
      <c r="R70" s="111">
        <v>99</v>
      </c>
      <c r="S70" s="111">
        <v>100</v>
      </c>
      <c r="T70" s="111">
        <v>102</v>
      </c>
      <c r="U70" s="111">
        <v>105</v>
      </c>
      <c r="V70" s="111">
        <v>106</v>
      </c>
      <c r="W70" s="111">
        <v>107</v>
      </c>
      <c r="X70" s="111">
        <v>108</v>
      </c>
      <c r="Y70" s="111">
        <v>110</v>
      </c>
      <c r="Z70" s="111">
        <v>112</v>
      </c>
      <c r="AA70" s="111">
        <v>114</v>
      </c>
      <c r="AB70" s="111">
        <v>115</v>
      </c>
      <c r="AC70" s="111">
        <v>116</v>
      </c>
      <c r="AD70" s="111">
        <v>118</v>
      </c>
      <c r="AE70" s="111">
        <v>120</v>
      </c>
      <c r="AF70" s="111">
        <v>122</v>
      </c>
    </row>
    <row r="71" spans="1:32" ht="15" thickBot="1" x14ac:dyDescent="0.35"/>
    <row r="72" spans="1:32" ht="26.4" thickBot="1" x14ac:dyDescent="0.55000000000000004">
      <c r="C72" s="214" t="s">
        <v>406</v>
      </c>
      <c r="D72" s="215"/>
      <c r="E72" s="215"/>
      <c r="F72" s="215"/>
      <c r="G72" s="215"/>
      <c r="H72" s="215"/>
      <c r="I72" s="215"/>
      <c r="J72" s="215"/>
      <c r="K72" s="215"/>
      <c r="L72" s="216"/>
    </row>
    <row r="73" spans="1:32" ht="41.4" customHeight="1" x14ac:dyDescent="0.45">
      <c r="C73" s="219"/>
      <c r="D73" s="220"/>
      <c r="E73" s="220"/>
      <c r="F73" s="225" t="s">
        <v>408</v>
      </c>
      <c r="G73" s="225"/>
      <c r="H73" s="225"/>
      <c r="I73" s="225" t="s">
        <v>409</v>
      </c>
      <c r="J73" s="225"/>
      <c r="K73" s="225"/>
      <c r="L73" s="227"/>
    </row>
    <row r="74" spans="1:32" ht="41.4" customHeight="1" x14ac:dyDescent="0.45">
      <c r="C74" s="221" t="s">
        <v>408</v>
      </c>
      <c r="D74" s="222"/>
      <c r="E74" s="222"/>
      <c r="F74" s="210">
        <v>1</v>
      </c>
      <c r="G74" s="210"/>
      <c r="H74" s="210"/>
      <c r="I74" s="210"/>
      <c r="J74" s="210"/>
      <c r="K74" s="210"/>
      <c r="L74" s="211"/>
    </row>
    <row r="75" spans="1:32" ht="41.4" customHeight="1" thickBot="1" x14ac:dyDescent="0.5">
      <c r="C75" s="223" t="s">
        <v>409</v>
      </c>
      <c r="D75" s="224"/>
      <c r="E75" s="224"/>
      <c r="F75" s="226">
        <v>0.97729508301867352</v>
      </c>
      <c r="G75" s="226"/>
      <c r="H75" s="226"/>
      <c r="I75" s="212">
        <v>1</v>
      </c>
      <c r="J75" s="212"/>
      <c r="K75" s="212"/>
      <c r="L75" s="213"/>
    </row>
    <row r="78" spans="1:32" s="90" customFormat="1" x14ac:dyDescent="0.3"/>
  </sheetData>
  <mergeCells count="62">
    <mergeCell ref="B8:S8"/>
    <mergeCell ref="A1:S1"/>
    <mergeCell ref="A2:S2"/>
    <mergeCell ref="A3:S3"/>
    <mergeCell ref="B5:D5"/>
    <mergeCell ref="B6:D6"/>
    <mergeCell ref="B9:S9"/>
    <mergeCell ref="B11:D11"/>
    <mergeCell ref="E11:G11"/>
    <mergeCell ref="B19:S19"/>
    <mergeCell ref="I15:K15"/>
    <mergeCell ref="I16:K16"/>
    <mergeCell ref="B13:K13"/>
    <mergeCell ref="H11:I11"/>
    <mergeCell ref="B14:E14"/>
    <mergeCell ref="B15:E15"/>
    <mergeCell ref="B16:E16"/>
    <mergeCell ref="F14:H14"/>
    <mergeCell ref="F15:H15"/>
    <mergeCell ref="F16:H16"/>
    <mergeCell ref="I14:K14"/>
    <mergeCell ref="B32:R32"/>
    <mergeCell ref="A34:B34"/>
    <mergeCell ref="C34:D34"/>
    <mergeCell ref="A33:R33"/>
    <mergeCell ref="A23:S23"/>
    <mergeCell ref="A24:S24"/>
    <mergeCell ref="A27:B27"/>
    <mergeCell ref="A28:B28"/>
    <mergeCell ref="B31:S31"/>
    <mergeCell ref="C35:L35"/>
    <mergeCell ref="I36:L36"/>
    <mergeCell ref="I37:L37"/>
    <mergeCell ref="I38:L38"/>
    <mergeCell ref="C36:E36"/>
    <mergeCell ref="C37:E37"/>
    <mergeCell ref="C38:E38"/>
    <mergeCell ref="F36:H36"/>
    <mergeCell ref="F37:H37"/>
    <mergeCell ref="F38:H38"/>
    <mergeCell ref="B60:S60"/>
    <mergeCell ref="B61:S61"/>
    <mergeCell ref="B63:C63"/>
    <mergeCell ref="D63:E63"/>
    <mergeCell ref="A43:S43"/>
    <mergeCell ref="A44:S44"/>
    <mergeCell ref="B56:S56"/>
    <mergeCell ref="B58:S58"/>
    <mergeCell ref="B59:S59"/>
    <mergeCell ref="I74:L74"/>
    <mergeCell ref="I75:L75"/>
    <mergeCell ref="C72:L72"/>
    <mergeCell ref="B66:S66"/>
    <mergeCell ref="A69:B69"/>
    <mergeCell ref="A70:B70"/>
    <mergeCell ref="C73:E73"/>
    <mergeCell ref="C74:E74"/>
    <mergeCell ref="C75:E75"/>
    <mergeCell ref="F73:H73"/>
    <mergeCell ref="F74:H74"/>
    <mergeCell ref="F75:H75"/>
    <mergeCell ref="I73:L7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5EE86-ECA3-440D-90F0-DFBA7B33AFF7}">
  <dimension ref="A1:Z59"/>
  <sheetViews>
    <sheetView workbookViewId="0">
      <selection activeCell="G9" sqref="G9"/>
    </sheetView>
  </sheetViews>
  <sheetFormatPr defaultRowHeight="14.4" x14ac:dyDescent="0.3"/>
  <sheetData>
    <row r="1" spans="1:26" ht="25.8" x14ac:dyDescent="0.3">
      <c r="A1" s="251" t="s">
        <v>412</v>
      </c>
      <c r="B1" s="251"/>
      <c r="C1" s="251"/>
      <c r="D1" s="251"/>
      <c r="E1" s="251"/>
      <c r="F1" s="251"/>
      <c r="G1" s="251"/>
      <c r="H1" s="251"/>
      <c r="I1" s="251"/>
      <c r="J1" s="251"/>
      <c r="K1" s="251"/>
      <c r="L1" s="251"/>
      <c r="M1" s="251"/>
      <c r="N1" s="251"/>
      <c r="O1" s="251"/>
      <c r="P1" s="251"/>
      <c r="Q1" s="251"/>
      <c r="R1" s="251"/>
      <c r="S1" s="251"/>
    </row>
    <row r="2" spans="1:26" ht="66" customHeight="1" x14ac:dyDescent="0.35">
      <c r="A2" s="146" t="s">
        <v>434</v>
      </c>
      <c r="B2" s="146"/>
      <c r="C2" s="146"/>
      <c r="D2" s="146"/>
      <c r="E2" s="146"/>
      <c r="F2" s="146"/>
      <c r="G2" s="146"/>
      <c r="H2" s="146"/>
      <c r="I2" s="146"/>
      <c r="J2" s="146"/>
      <c r="K2" s="146"/>
      <c r="L2" s="146"/>
      <c r="M2" s="146"/>
      <c r="N2" s="146"/>
      <c r="O2" s="146"/>
      <c r="P2" s="146"/>
      <c r="Q2" s="146"/>
      <c r="R2" s="146"/>
      <c r="S2" s="146"/>
    </row>
    <row r="3" spans="1:26" ht="19.8" customHeight="1" x14ac:dyDescent="0.35">
      <c r="A3" s="146" t="s">
        <v>413</v>
      </c>
      <c r="B3" s="146"/>
      <c r="C3" s="146"/>
      <c r="D3" s="146"/>
      <c r="E3" s="146"/>
      <c r="F3" s="146"/>
      <c r="G3" s="146"/>
      <c r="H3" s="146"/>
      <c r="I3" s="146"/>
      <c r="J3" s="146"/>
      <c r="K3" s="146"/>
      <c r="L3" s="146"/>
      <c r="M3" s="146"/>
      <c r="N3" s="146"/>
      <c r="O3" s="146"/>
      <c r="P3" s="146"/>
      <c r="Q3" s="146"/>
      <c r="R3" s="146"/>
      <c r="S3" s="146"/>
    </row>
    <row r="4" spans="1:26" ht="18" x14ac:dyDescent="0.35">
      <c r="A4" s="2"/>
      <c r="B4" s="2"/>
      <c r="C4" s="2"/>
      <c r="D4" s="2"/>
      <c r="E4" s="2"/>
      <c r="F4" s="2"/>
      <c r="G4" s="2"/>
      <c r="H4" s="2"/>
      <c r="I4" s="2"/>
      <c r="J4" s="2"/>
      <c r="K4" s="2"/>
      <c r="L4" s="2"/>
      <c r="M4" s="2"/>
      <c r="N4" s="2"/>
      <c r="O4" s="2"/>
      <c r="P4" s="2"/>
      <c r="Q4" s="2"/>
      <c r="R4" s="2"/>
      <c r="S4" s="2"/>
    </row>
    <row r="5" spans="1:26" ht="36.6" customHeight="1" x14ac:dyDescent="0.35">
      <c r="A5" s="146" t="s">
        <v>414</v>
      </c>
      <c r="B5" s="146"/>
      <c r="C5" s="146"/>
      <c r="D5" s="146"/>
      <c r="E5" s="146"/>
      <c r="F5" s="146"/>
      <c r="G5" s="146"/>
      <c r="H5" s="146"/>
      <c r="I5" s="146"/>
      <c r="J5" s="146"/>
      <c r="K5" s="146"/>
      <c r="L5" s="146"/>
      <c r="M5" s="146"/>
      <c r="N5" s="146"/>
      <c r="O5" s="146"/>
      <c r="P5" s="146"/>
      <c r="Q5" s="146"/>
      <c r="R5" s="146"/>
      <c r="S5" s="146"/>
    </row>
    <row r="7" spans="1:26" ht="28.8" customHeight="1" x14ac:dyDescent="0.4">
      <c r="B7" s="279" t="s">
        <v>417</v>
      </c>
      <c r="C7" s="279"/>
      <c r="D7" s="279"/>
      <c r="E7" s="279"/>
      <c r="F7" s="279"/>
      <c r="G7" s="279"/>
      <c r="H7" s="279"/>
      <c r="I7" s="279"/>
      <c r="J7" s="279"/>
      <c r="K7" s="279"/>
      <c r="L7" s="279"/>
      <c r="M7" s="279"/>
      <c r="N7" s="279"/>
      <c r="O7" s="279"/>
      <c r="P7" s="279"/>
      <c r="Q7" s="279"/>
    </row>
    <row r="8" spans="1:26" s="16" customFormat="1" ht="28.8" customHeight="1" x14ac:dyDescent="0.3">
      <c r="A8" s="17" t="s">
        <v>415</v>
      </c>
      <c r="B8" s="16">
        <v>78</v>
      </c>
      <c r="C8" s="16">
        <v>84</v>
      </c>
      <c r="D8" s="16">
        <v>63</v>
      </c>
      <c r="E8" s="16">
        <v>70</v>
      </c>
      <c r="F8" s="16">
        <v>81</v>
      </c>
      <c r="G8" s="16">
        <v>94</v>
      </c>
      <c r="H8" s="16">
        <v>59</v>
      </c>
      <c r="I8" s="16">
        <v>62</v>
      </c>
      <c r="J8" s="16">
        <v>73</v>
      </c>
      <c r="K8" s="16">
        <v>47</v>
      </c>
      <c r="L8" s="16">
        <v>52</v>
      </c>
      <c r="M8" s="16">
        <v>83</v>
      </c>
      <c r="N8" s="16">
        <v>92</v>
      </c>
      <c r="O8" s="16">
        <v>57</v>
      </c>
      <c r="P8" s="16">
        <v>69</v>
      </c>
      <c r="Q8" s="16">
        <v>86</v>
      </c>
      <c r="R8" s="16">
        <v>74</v>
      </c>
      <c r="S8" s="16">
        <v>98</v>
      </c>
      <c r="T8" s="16">
        <v>45</v>
      </c>
      <c r="U8" s="16">
        <v>55</v>
      </c>
      <c r="V8" s="16">
        <v>79</v>
      </c>
      <c r="W8" s="16">
        <v>80</v>
      </c>
      <c r="X8" s="16">
        <v>89</v>
      </c>
      <c r="Y8" s="16">
        <v>97</v>
      </c>
      <c r="Z8" s="16">
        <v>38</v>
      </c>
    </row>
    <row r="9" spans="1:26" s="16" customFormat="1" ht="28.8" customHeight="1" x14ac:dyDescent="0.3">
      <c r="A9" s="17" t="s">
        <v>416</v>
      </c>
      <c r="B9" s="16">
        <v>77</v>
      </c>
      <c r="C9" s="16">
        <v>48</v>
      </c>
      <c r="D9" s="16">
        <v>53</v>
      </c>
      <c r="E9" s="16">
        <v>88</v>
      </c>
      <c r="F9" s="16">
        <v>95</v>
      </c>
      <c r="G9" s="16">
        <v>71</v>
      </c>
      <c r="H9" s="16">
        <v>60</v>
      </c>
      <c r="I9" s="16">
        <v>51</v>
      </c>
      <c r="J9" s="16">
        <v>96</v>
      </c>
      <c r="K9" s="16">
        <v>46</v>
      </c>
      <c r="L9" s="16">
        <v>75</v>
      </c>
      <c r="M9" s="16">
        <v>82</v>
      </c>
      <c r="N9" s="16">
        <v>58</v>
      </c>
      <c r="O9" s="16">
        <v>68</v>
      </c>
      <c r="P9" s="16">
        <v>91</v>
      </c>
      <c r="Q9" s="16">
        <v>93</v>
      </c>
      <c r="R9" s="16">
        <v>85</v>
      </c>
      <c r="S9" s="16">
        <v>76</v>
      </c>
      <c r="T9" s="16">
        <v>64</v>
      </c>
      <c r="U9" s="16">
        <v>72</v>
      </c>
      <c r="V9" s="16">
        <v>56</v>
      </c>
      <c r="W9" s="16">
        <v>64</v>
      </c>
      <c r="X9" s="16">
        <v>49</v>
      </c>
      <c r="Y9" s="16">
        <v>66</v>
      </c>
      <c r="Z9" s="16">
        <v>90</v>
      </c>
    </row>
    <row r="11" spans="1:26" ht="15.6" x14ac:dyDescent="0.3">
      <c r="A11" s="261" t="s">
        <v>418</v>
      </c>
      <c r="B11" s="261"/>
      <c r="C11" s="261"/>
      <c r="D11" s="261"/>
      <c r="E11" s="261"/>
      <c r="F11" s="261"/>
      <c r="G11" s="261"/>
      <c r="H11" s="261"/>
      <c r="I11" s="261"/>
      <c r="J11" s="261"/>
      <c r="K11" s="261"/>
      <c r="L11" s="261"/>
    </row>
    <row r="12" spans="1:26" ht="19.2" customHeight="1" x14ac:dyDescent="0.3">
      <c r="A12" s="261" t="s">
        <v>432</v>
      </c>
      <c r="B12" s="261"/>
      <c r="C12" s="261"/>
      <c r="D12" s="261"/>
      <c r="E12" s="261"/>
      <c r="F12" s="261"/>
      <c r="G12" s="261"/>
      <c r="H12" s="261"/>
      <c r="I12" s="261"/>
      <c r="J12" s="261"/>
      <c r="K12" s="261"/>
      <c r="L12" s="261"/>
    </row>
    <row r="13" spans="1:26" ht="19.2" customHeight="1" x14ac:dyDescent="0.3">
      <c r="A13" s="261" t="s">
        <v>433</v>
      </c>
      <c r="B13" s="261"/>
      <c r="C13" s="261"/>
      <c r="D13" s="261"/>
      <c r="E13" s="261"/>
      <c r="F13" s="261"/>
      <c r="G13" s="261"/>
      <c r="H13" s="261"/>
      <c r="I13" s="261"/>
      <c r="J13" s="261"/>
      <c r="K13" s="261"/>
      <c r="L13" s="261"/>
    </row>
    <row r="14" spans="1:26" ht="15.6" x14ac:dyDescent="0.3">
      <c r="A14" s="94"/>
      <c r="B14" s="94"/>
      <c r="C14" s="94"/>
      <c r="D14" s="94"/>
      <c r="E14" s="94"/>
      <c r="F14" s="94"/>
      <c r="G14" s="94"/>
      <c r="H14" s="94"/>
      <c r="I14" s="94"/>
      <c r="J14" s="94"/>
    </row>
    <row r="15" spans="1:26" ht="15.6" x14ac:dyDescent="0.3">
      <c r="A15" s="94" t="s">
        <v>419</v>
      </c>
      <c r="B15" s="94"/>
      <c r="C15" s="94"/>
      <c r="D15" s="94"/>
      <c r="E15" s="94"/>
      <c r="F15" s="94"/>
      <c r="G15" s="94"/>
      <c r="H15" s="94"/>
      <c r="I15" s="94"/>
      <c r="J15" s="94"/>
    </row>
    <row r="16" spans="1:26" ht="15" thickBot="1" x14ac:dyDescent="0.35"/>
    <row r="17" spans="3:9" ht="21.6" thickBot="1" x14ac:dyDescent="0.45">
      <c r="C17" s="255" t="s">
        <v>420</v>
      </c>
      <c r="D17" s="256"/>
      <c r="E17" s="256"/>
      <c r="F17" s="256"/>
      <c r="G17" s="256"/>
      <c r="H17" s="256"/>
      <c r="I17" s="257"/>
    </row>
    <row r="18" spans="3:9" x14ac:dyDescent="0.3">
      <c r="C18" s="258"/>
      <c r="D18" s="259"/>
      <c r="E18" s="259"/>
      <c r="F18" s="259"/>
      <c r="G18" s="259"/>
      <c r="H18" s="259"/>
      <c r="I18" s="260"/>
    </row>
    <row r="19" spans="3:9" ht="21" x14ac:dyDescent="0.4">
      <c r="C19" s="276"/>
      <c r="D19" s="277"/>
      <c r="E19" s="278"/>
      <c r="F19" s="262" t="s">
        <v>415</v>
      </c>
      <c r="G19" s="262"/>
      <c r="H19" s="262" t="s">
        <v>416</v>
      </c>
      <c r="I19" s="265"/>
    </row>
    <row r="20" spans="3:9" x14ac:dyDescent="0.3">
      <c r="C20" s="267" t="s">
        <v>421</v>
      </c>
      <c r="D20" s="268"/>
      <c r="E20" s="268"/>
      <c r="F20" s="263">
        <v>72.2</v>
      </c>
      <c r="G20" s="263"/>
      <c r="H20" s="263">
        <v>70.959999999999994</v>
      </c>
      <c r="I20" s="266"/>
    </row>
    <row r="21" spans="3:9" x14ac:dyDescent="0.3">
      <c r="C21" s="267" t="s">
        <v>422</v>
      </c>
      <c r="D21" s="268"/>
      <c r="E21" s="268"/>
      <c r="F21" s="263">
        <v>289.83333333333331</v>
      </c>
      <c r="G21" s="263"/>
      <c r="H21" s="263">
        <v>255.79000000000028</v>
      </c>
      <c r="I21" s="266"/>
    </row>
    <row r="22" spans="3:9" x14ac:dyDescent="0.3">
      <c r="C22" s="267" t="s">
        <v>423</v>
      </c>
      <c r="D22" s="268"/>
      <c r="E22" s="268"/>
      <c r="F22" s="263">
        <v>25</v>
      </c>
      <c r="G22" s="263"/>
      <c r="H22" s="263">
        <v>25</v>
      </c>
      <c r="I22" s="266"/>
    </row>
    <row r="23" spans="3:9" x14ac:dyDescent="0.3">
      <c r="C23" s="267" t="s">
        <v>424</v>
      </c>
      <c r="D23" s="268"/>
      <c r="E23" s="268"/>
      <c r="F23" s="263">
        <v>272.81166666666678</v>
      </c>
      <c r="G23" s="263"/>
      <c r="H23" s="263"/>
      <c r="I23" s="266"/>
    </row>
    <row r="24" spans="3:9" x14ac:dyDescent="0.3">
      <c r="C24" s="267" t="s">
        <v>425</v>
      </c>
      <c r="D24" s="268"/>
      <c r="E24" s="268"/>
      <c r="F24" s="263">
        <v>0</v>
      </c>
      <c r="G24" s="263"/>
      <c r="H24" s="263"/>
      <c r="I24" s="266"/>
    </row>
    <row r="25" spans="3:9" x14ac:dyDescent="0.3">
      <c r="C25" s="267" t="s">
        <v>426</v>
      </c>
      <c r="D25" s="268"/>
      <c r="E25" s="268"/>
      <c r="F25" s="263">
        <v>48</v>
      </c>
      <c r="G25" s="263"/>
      <c r="H25" s="263"/>
      <c r="I25" s="266"/>
    </row>
    <row r="26" spans="3:9" x14ac:dyDescent="0.3">
      <c r="C26" s="267" t="s">
        <v>427</v>
      </c>
      <c r="D26" s="268"/>
      <c r="E26" s="268"/>
      <c r="F26" s="263">
        <v>0.26542707566862922</v>
      </c>
      <c r="G26" s="263"/>
      <c r="H26" s="263"/>
      <c r="I26" s="266"/>
    </row>
    <row r="27" spans="3:9" x14ac:dyDescent="0.3">
      <c r="C27" s="273" t="s">
        <v>428</v>
      </c>
      <c r="D27" s="274"/>
      <c r="E27" s="274"/>
      <c r="F27" s="264">
        <v>0.39590857065880602</v>
      </c>
      <c r="G27" s="264"/>
      <c r="H27" s="264"/>
      <c r="I27" s="275"/>
    </row>
    <row r="28" spans="3:9" x14ac:dyDescent="0.3">
      <c r="C28" s="267" t="s">
        <v>429</v>
      </c>
      <c r="D28" s="268"/>
      <c r="E28" s="268"/>
      <c r="F28" s="263">
        <v>1.6772241961243399</v>
      </c>
      <c r="G28" s="263"/>
      <c r="H28" s="263"/>
      <c r="I28" s="266"/>
    </row>
    <row r="29" spans="3:9" x14ac:dyDescent="0.3">
      <c r="C29" s="267" t="s">
        <v>430</v>
      </c>
      <c r="D29" s="268"/>
      <c r="E29" s="268"/>
      <c r="F29" s="263">
        <v>0.79181714131761183</v>
      </c>
      <c r="G29" s="263"/>
      <c r="H29" s="263"/>
      <c r="I29" s="266"/>
    </row>
    <row r="30" spans="3:9" ht="15" thickBot="1" x14ac:dyDescent="0.35">
      <c r="C30" s="269" t="s">
        <v>431</v>
      </c>
      <c r="D30" s="270"/>
      <c r="E30" s="270"/>
      <c r="F30" s="271">
        <v>2.0106347576242314</v>
      </c>
      <c r="G30" s="271"/>
      <c r="H30" s="271"/>
      <c r="I30" s="272"/>
    </row>
    <row r="33" spans="1:19" ht="48" customHeight="1" x14ac:dyDescent="0.3">
      <c r="A33" s="254" t="s">
        <v>443</v>
      </c>
      <c r="B33" s="253"/>
      <c r="C33" s="253"/>
      <c r="D33" s="253"/>
      <c r="E33" s="253"/>
      <c r="F33" s="253"/>
      <c r="G33" s="253"/>
      <c r="H33" s="253"/>
      <c r="I33" s="253"/>
      <c r="J33" s="253"/>
      <c r="K33" s="253"/>
      <c r="L33" s="253"/>
    </row>
    <row r="35" spans="1:19" s="90" customFormat="1" x14ac:dyDescent="0.3"/>
    <row r="37" spans="1:19" ht="59.4" customHeight="1" x14ac:dyDescent="0.35">
      <c r="A37" s="146" t="s">
        <v>435</v>
      </c>
      <c r="B37" s="146"/>
      <c r="C37" s="146"/>
      <c r="D37" s="146"/>
      <c r="E37" s="146"/>
      <c r="F37" s="146"/>
      <c r="G37" s="146"/>
      <c r="H37" s="146"/>
      <c r="I37" s="146"/>
      <c r="J37" s="146"/>
      <c r="K37" s="146"/>
      <c r="L37" s="146"/>
      <c r="M37" s="146"/>
      <c r="N37" s="146"/>
      <c r="O37" s="146"/>
      <c r="P37" s="146"/>
      <c r="Q37" s="146"/>
      <c r="R37" s="146"/>
      <c r="S37" s="146"/>
    </row>
    <row r="38" spans="1:19" ht="33.6" customHeight="1" x14ac:dyDescent="0.35">
      <c r="A38" s="146" t="s">
        <v>436</v>
      </c>
      <c r="B38" s="146"/>
      <c r="C38" s="146"/>
      <c r="D38" s="146"/>
      <c r="E38" s="146"/>
      <c r="F38" s="146"/>
      <c r="G38" s="146"/>
      <c r="H38" s="146"/>
      <c r="I38" s="146"/>
      <c r="J38" s="146"/>
      <c r="K38" s="146"/>
      <c r="L38" s="146"/>
      <c r="M38" s="146"/>
      <c r="N38" s="146"/>
      <c r="O38" s="146"/>
      <c r="P38" s="146"/>
      <c r="Q38" s="146"/>
      <c r="R38" s="146"/>
      <c r="S38" s="146"/>
    </row>
    <row r="39" spans="1:19" ht="18" x14ac:dyDescent="0.35">
      <c r="A39" s="2"/>
      <c r="B39" s="2"/>
      <c r="C39" s="2"/>
      <c r="D39" s="2"/>
      <c r="E39" s="2"/>
      <c r="F39" s="2"/>
      <c r="G39" s="2"/>
      <c r="H39" s="2"/>
      <c r="I39" s="2"/>
      <c r="J39" s="2"/>
      <c r="K39" s="2"/>
      <c r="L39" s="2"/>
      <c r="M39" s="2"/>
      <c r="N39" s="2"/>
      <c r="O39" s="2"/>
      <c r="P39" s="2"/>
      <c r="Q39" s="2"/>
      <c r="R39" s="2"/>
      <c r="S39" s="2"/>
    </row>
    <row r="40" spans="1:19" ht="59.4" customHeight="1" x14ac:dyDescent="0.35">
      <c r="A40" s="146" t="s">
        <v>437</v>
      </c>
      <c r="B40" s="146"/>
      <c r="C40" s="146"/>
      <c r="D40" s="146"/>
      <c r="E40" s="146"/>
      <c r="F40" s="146"/>
      <c r="G40" s="146"/>
      <c r="H40" s="146"/>
      <c r="I40" s="146"/>
      <c r="J40" s="146"/>
      <c r="K40" s="146"/>
      <c r="L40" s="146"/>
      <c r="M40" s="146"/>
      <c r="N40" s="146"/>
      <c r="O40" s="146"/>
      <c r="P40" s="146"/>
      <c r="Q40" s="146"/>
      <c r="R40" s="146"/>
      <c r="S40" s="146"/>
    </row>
    <row r="42" spans="1:19" x14ac:dyDescent="0.3">
      <c r="A42" s="154" t="s">
        <v>442</v>
      </c>
      <c r="B42" s="154"/>
      <c r="C42" s="154"/>
      <c r="D42" s="154"/>
      <c r="E42">
        <v>500</v>
      </c>
    </row>
    <row r="43" spans="1:19" x14ac:dyDescent="0.3">
      <c r="A43" s="154" t="s">
        <v>444</v>
      </c>
      <c r="B43" s="154"/>
      <c r="C43" s="154"/>
      <c r="D43" s="154"/>
      <c r="E43">
        <v>510</v>
      </c>
    </row>
    <row r="44" spans="1:19" x14ac:dyDescent="0.3">
      <c r="A44" s="154" t="s">
        <v>438</v>
      </c>
      <c r="B44" s="154"/>
      <c r="C44" s="154"/>
      <c r="D44" s="154"/>
      <c r="E44">
        <v>25</v>
      </c>
    </row>
    <row r="45" spans="1:19" x14ac:dyDescent="0.3">
      <c r="A45" s="154" t="s">
        <v>439</v>
      </c>
      <c r="B45" s="154"/>
      <c r="C45" s="154"/>
      <c r="D45" s="154"/>
      <c r="E45">
        <v>20</v>
      </c>
    </row>
    <row r="46" spans="1:19" x14ac:dyDescent="0.3">
      <c r="A46" s="154"/>
      <c r="B46" s="154"/>
      <c r="C46" s="154"/>
      <c r="D46" s="154"/>
    </row>
    <row r="47" spans="1:19" x14ac:dyDescent="0.3">
      <c r="A47" s="253" t="s">
        <v>440</v>
      </c>
      <c r="B47" s="253"/>
      <c r="C47" s="253"/>
      <c r="D47" s="253"/>
      <c r="E47" s="253"/>
      <c r="F47" s="253"/>
      <c r="G47" s="253"/>
      <c r="H47" s="253"/>
      <c r="I47" s="253"/>
      <c r="J47" s="253"/>
      <c r="K47" s="253"/>
      <c r="L47" s="253"/>
      <c r="M47" s="253"/>
      <c r="N47" s="253"/>
      <c r="O47" s="253"/>
      <c r="P47" s="253"/>
      <c r="Q47" s="253"/>
      <c r="R47" s="253"/>
      <c r="S47" s="253"/>
    </row>
    <row r="48" spans="1:19" x14ac:dyDescent="0.3">
      <c r="A48" s="253" t="s">
        <v>441</v>
      </c>
      <c r="B48" s="253"/>
      <c r="C48" s="253"/>
      <c r="D48" s="253"/>
      <c r="E48" s="253"/>
      <c r="F48" s="253"/>
      <c r="G48" s="253"/>
      <c r="H48" s="253"/>
      <c r="I48" s="253"/>
      <c r="J48" s="253"/>
      <c r="K48" s="253"/>
      <c r="L48" s="253"/>
      <c r="M48" s="253"/>
      <c r="N48" s="253"/>
      <c r="O48" s="253"/>
      <c r="P48" s="253"/>
      <c r="Q48" s="253"/>
      <c r="R48" s="253"/>
      <c r="S48" s="253"/>
    </row>
    <row r="50" spans="1:6" x14ac:dyDescent="0.3">
      <c r="B50" t="s">
        <v>446</v>
      </c>
    </row>
    <row r="51" spans="1:6" x14ac:dyDescent="0.3">
      <c r="B51" s="154" t="s">
        <v>445</v>
      </c>
      <c r="C51" s="154"/>
      <c r="D51" s="154"/>
      <c r="E51" s="154"/>
      <c r="F51">
        <f>(510-500)/(20/SQRT(25))</f>
        <v>2.5</v>
      </c>
    </row>
    <row r="52" spans="1:6" x14ac:dyDescent="0.3">
      <c r="C52" t="s">
        <v>447</v>
      </c>
    </row>
    <row r="54" spans="1:6" x14ac:dyDescent="0.3">
      <c r="C54" s="148" t="s">
        <v>448</v>
      </c>
      <c r="D54" s="148"/>
      <c r="E54" s="148"/>
      <c r="F54" s="49">
        <f>2.5</f>
        <v>2.5</v>
      </c>
    </row>
    <row r="55" spans="1:6" ht="57.6" customHeight="1" x14ac:dyDescent="0.3">
      <c r="C55" s="147" t="s">
        <v>449</v>
      </c>
      <c r="D55" s="148"/>
      <c r="E55" s="148"/>
      <c r="F55" s="49">
        <v>1.710882</v>
      </c>
    </row>
    <row r="58" spans="1:6" x14ac:dyDescent="0.3">
      <c r="A58" t="s">
        <v>450</v>
      </c>
    </row>
    <row r="59" spans="1:6" x14ac:dyDescent="0.3">
      <c r="A59" s="12" t="s">
        <v>451</v>
      </c>
    </row>
  </sheetData>
  <mergeCells count="60">
    <mergeCell ref="A1:S1"/>
    <mergeCell ref="A2:S2"/>
    <mergeCell ref="A3:S3"/>
    <mergeCell ref="A5:S5"/>
    <mergeCell ref="B7:Q7"/>
    <mergeCell ref="C19:E19"/>
    <mergeCell ref="C20:E20"/>
    <mergeCell ref="C21:E21"/>
    <mergeCell ref="C22:E22"/>
    <mergeCell ref="C23:E23"/>
    <mergeCell ref="C29:E29"/>
    <mergeCell ref="C30:E30"/>
    <mergeCell ref="H29:I29"/>
    <mergeCell ref="H30:I30"/>
    <mergeCell ref="C24:E24"/>
    <mergeCell ref="C25:E25"/>
    <mergeCell ref="C26:E26"/>
    <mergeCell ref="C27:E27"/>
    <mergeCell ref="C28:E28"/>
    <mergeCell ref="F29:G29"/>
    <mergeCell ref="F30:G30"/>
    <mergeCell ref="H24:I24"/>
    <mergeCell ref="H25:I25"/>
    <mergeCell ref="H26:I26"/>
    <mergeCell ref="H27:I27"/>
    <mergeCell ref="H28:I28"/>
    <mergeCell ref="H19:I19"/>
    <mergeCell ref="H20:I20"/>
    <mergeCell ref="H21:I21"/>
    <mergeCell ref="H22:I22"/>
    <mergeCell ref="H23:I23"/>
    <mergeCell ref="F24:G24"/>
    <mergeCell ref="F25:G25"/>
    <mergeCell ref="F26:G26"/>
    <mergeCell ref="F27:G27"/>
    <mergeCell ref="F28:G28"/>
    <mergeCell ref="F19:G19"/>
    <mergeCell ref="F20:G20"/>
    <mergeCell ref="F21:G21"/>
    <mergeCell ref="F22:G22"/>
    <mergeCell ref="F23:G23"/>
    <mergeCell ref="C17:I17"/>
    <mergeCell ref="C18:I18"/>
    <mergeCell ref="A13:L13"/>
    <mergeCell ref="A11:L11"/>
    <mergeCell ref="A12:L12"/>
    <mergeCell ref="A43:D43"/>
    <mergeCell ref="A44:D44"/>
    <mergeCell ref="A45:D45"/>
    <mergeCell ref="A46:D46"/>
    <mergeCell ref="A33:L33"/>
    <mergeCell ref="A37:S37"/>
    <mergeCell ref="A38:S38"/>
    <mergeCell ref="A40:S40"/>
    <mergeCell ref="A42:D42"/>
    <mergeCell ref="B51:E51"/>
    <mergeCell ref="C54:E54"/>
    <mergeCell ref="C55:E55"/>
    <mergeCell ref="A48:S48"/>
    <mergeCell ref="A47:S47"/>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k D A A B Q S w M E F A A C A A g A J J o r W C 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J J o r 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S a K 1 i / D U z U w w A A A G E B A A A T A B w A R m 9 y b X V s Y X M v U 2 V j d G l v b j E u b S C i G A A o o B Q A A A A A A A A A A A A A A A A A A A A A A A A A A A B 9 j T 0 L w j A Q h v d C / 0 O I S w u l U B A X c a o O L g 6 2 4 C A O M Z 4 a T O 8 k S U U p / e + m B h R E v O X g / X h e C 9 I p Q l a F X 0 z j K I 7 s W R g 4 s F r s N U z Y j G l w c c T 8 V d Q a C V 5 Z 3 C X o v G y N A X Q b M p c 9 0 S V J u + 1 K N D D j o c l 3 / b Y k d D 6 y y w J g x M u z w N M A f 1 y B e 9 I r m t d G o D 2 S a U r S b Y O D a Z O w l n U d D 2 r B M 7 Z E N x n n g 9 / 3 6 R u 6 h o Z u H j p v r 1 p J 4 c B + 0 H N l n U L p k q / t f + 3 i Z / 3 H S h p H C v 9 x p k 9 Q S w E C L Q A U A A I A C A A k m i t Y I D g f Z 6 Q A A A D 1 A A A A E g A A A A A A A A A A A A A A A A A A A A A A Q 2 9 u Z m l n L 1 B h Y 2 t h Z 2 U u e G 1 s U E s B A i 0 A F A A C A A g A J J o r W A / K 6 a u k A A A A 6 Q A A A B M A A A A A A A A A A A A A A A A A 8 A A A A F t D b 2 5 0 Z W 5 0 X 1 R 5 c G V z X S 5 4 b W x Q S w E C L Q A U A A I A C A A k m i t Y v w 1 M 1 M M A A A B h A Q A A E w A A A A A A A A A A A A A A A A D h A Q A A R m 9 y b X V s Y X M v U 2 V j d G l v b j E u b V B L B Q Y A A A A A A w A D A M I A A A D x 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k C Q A A A A A A A A 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0 L T A x L T E x V D A 2 O j E 3 O j U 2 L j E 4 N T g w M z R a I i A v P j x F b n R y e S B U e X B l P S J G a W x s Q 2 9 s d W 1 u V H l w Z X M i I F Z h b H V l P S J z Q X 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2 L 0 F 1 d G 9 S Z W 1 v d m V k Q 2 9 s d W 1 u c z E u e 0 N v b H V t b j E s M H 0 m c X V v d D t d L C Z x d W 9 0 O 0 N v b H V t b k N v d W 5 0 J n F 1 b 3 Q 7 O j E s J n F 1 b 3 Q 7 S 2 V 5 Q 2 9 s d W 1 u T m F t Z X M m c X V v d D s 6 W 1 0 s J n F 1 b 3 Q 7 Q 2 9 s d W 1 u S W R l b n R p d G l l c y Z x d W 9 0 O z p b J n F 1 b 3 Q 7 U 2 V j d G l v b j E v V G F i b G U 2 L 0 F 1 d G 9 S Z W 1 v d m V k Q 2 9 s d W 1 u c z E u e 0 N v b H V t b j E s M H 0 m c X V v d D t d L C Z x d W 9 0 O 1 J l b G F 0 a W 9 u c 2 h p c E l u Z m 8 m c X V v d D s 6 W 1 1 9 I i A v P j w v U 3 R h Y m x l R W 5 0 c m l l c z 4 8 L 0 l 0 Z W 0 + P E l 0 Z W 0 + P E l 0 Z W 1 M b 2 N h d G l v b j 4 8 S X R l b V R 5 c G U + R m 9 y b X V s Y T w v S X R l b V R 5 c G U + P E l 0 Z W 1 Q Y X R o P l N l Y 3 R p b 2 4 x L 1 R h Y m x l N i 9 T b 3 V y Y 2 U 8 L 0 l 0 Z W 1 Q Y X R o P j w v S X R l b U x v Y 2 F 0 a W 9 u P j x T d G F i b G V F b n R y a W V z I C 8 + P C 9 J d G V t P j x J d G V t P j x J d G V t T G 9 j Y X R p b 2 4 + P E l 0 Z W 1 U e X B l P k Z v c m 1 1 b G E 8 L 0 l 0 Z W 1 U e X B l P j x J d G V t U G F 0 a D 5 T Z W N 0 a W 9 u M S 9 U Y W J s Z T Y v Q 2 h h b m d l Z C U y M F R 5 c G U 8 L 0 l 0 Z W 1 Q Y X R o P j w v S X R l b U x v Y 2 F 0 a W 9 u P j x T d G F i b G V F b n R y a W V z I C 8 + P C 9 J d G V t P j x J d G V t P j x J d G V t T G 9 j Y X R p b 2 4 + P E l 0 Z W 1 U e X B l P k Z v c m 1 1 b G E 8 L 0 l 0 Z W 1 U e X B l P j x J d G V t U G F 0 a D 5 T Z W N 0 a W 9 u M S 9 U Y W J s Z T Y v U m V t b 3 Z l Z C U y M E R 1 c G x p Y 2 F 0 Z X M 8 L 0 l 0 Z W 1 Q Y X R o P j w v S X R l b U x v Y 2 F 0 a W 9 u P j x T d G F i b G V F b n R y a W V z I C 8 + P C 9 J d G V t P j x J d G V t P j x J d G V t T G 9 j Y X R p b 2 4 + P E l 0 Z W 1 U e X B l P k Z v c m 1 1 b G E 8 L 0 l 0 Z W 1 U e X B l P j x J d G V t U G F 0 a D 5 T Z W N 0 a W 9 u M S 9 U Y W J s Z T Y v U m V t b 3 Z l Z C U y M E R 1 c G x p Y 2 F 0 Z X M x P C 9 J d G V t U G F 0 a D 4 8 L 0 l 0 Z W 1 M b 2 N h d G l v b j 4 8 U 3 R h Y m x l R W 5 0 c m l l c y A v P j w v S X R l b T 4 8 L 0 l 0 Z W 1 z P j w v T G 9 j Y W x Q Y W N r Y W d l T W V 0 Y W R h d G F G a W x l P h Y A A A B Q S w U G A A A A A A A A A A A A A A A A A A A A A A A A J g E A A A E A A A D Q j J 3 f A R X R E Y x 6 A M B P w p f r A Q A A A N T d H z Y 3 M / l O n d A 8 b q T N c f 4 A A A A A A g A A A A A A E G Y A A A A B A A A g A A A A 4 7 5 E O v 3 R r M f d a 0 U x 4 U T j h a Q y S O V w o G e Y 2 f C T E p m s a + 8 A A A A A D o A A A A A C A A A g A A A A N 2 u A f C 1 0 F J V b N V 7 9 l 6 x g i C d S Y L h I n n L / G K 6 k b H H t s b x Q A A A A H Y e K 9 H D j j a O l 8 w V V B Y j g I / c c + O g 5 E x 1 3 R e c o t X m A I E W P H C F h D G H D Z 6 Y 6 c o d c a w 8 n Z G a M B e S e + D w N p x d Z i 2 8 V k G Q v 0 j 0 F Z r q p y S z v V 2 k V E P x A A A A A S 1 L p 5 E W x 3 Q s o o c a E U N w o Z N D E Z 4 V i k u d a 6 0 x Z h C 0 m n m 8 / v 1 t t M w t X c V 3 u u K F s 5 Q K 7 p y 8 1 q b i E N J k F E q N w a n e S a Q = = < / D a t a M a s h u p > 
</file>

<file path=customXml/itemProps1.xml><?xml version="1.0" encoding="utf-8"?>
<ds:datastoreItem xmlns:ds="http://schemas.openxmlformats.org/officeDocument/2006/customXml" ds:itemID="{EDEF6694-FC30-43B6-B6F1-B3DDF8A7749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CENTRAL TENDENCY </vt:lpstr>
      <vt:lpstr>MEASURE OF DISPERSION</vt:lpstr>
      <vt:lpstr>MORE STATISTICS - 8 to14</vt:lpstr>
      <vt:lpstr>MEASURE OF SKEWNESS KURTOSIS </vt:lpstr>
      <vt:lpstr>MEASURE-PERCENTILE&amp;QUARTILE</vt:lpstr>
      <vt:lpstr>CORRELATION  &amp; COVARIENCE - </vt:lpstr>
      <vt:lpstr>HYPOTHESIS TESTING-3 &amp;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GAYATRI</dc:creator>
  <cp:lastModifiedBy>GAYATRI</cp:lastModifiedBy>
  <dcterms:created xsi:type="dcterms:W3CDTF">2024-01-03T07:33:29Z</dcterms:created>
  <dcterms:modified xsi:type="dcterms:W3CDTF">2024-01-14T11:45:21Z</dcterms:modified>
</cp:coreProperties>
</file>