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9213\Documents\JobApplications\Projects\Cold_chain_monitor\"/>
    </mc:Choice>
  </mc:AlternateContent>
  <xr:revisionPtr revIDLastSave="0" documentId="13_ncr:1_{E36D073A-AB72-496C-8ACE-837E5C48DFF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  <sheet name="Country_Risk" sheetId="2" r:id="rId2"/>
    <sheet name="Detail1" sheetId="6" state="hidden" r:id="rId3"/>
    <sheet name="Detail2" sheetId="7" state="hidden" r:id="rId4"/>
    <sheet name="Product_Risk" sheetId="3" r:id="rId5"/>
    <sheet name="Trend" sheetId="4" r:id="rId6"/>
    <sheet name="EU_Compliance_Dashboard" sheetId="5" r:id="rId7"/>
    <sheet name="EU_GDP_Reference" sheetId="9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H2" i="1" s="1"/>
  <c r="F2" i="1"/>
  <c r="G2" i="1" s="1"/>
  <c r="B5" i="1"/>
  <c r="H5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D3" i="1" s="1"/>
  <c r="I3" i="1" s="1"/>
  <c r="C4" i="1"/>
  <c r="D4" i="1" s="1"/>
  <c r="I4" i="1" s="1"/>
  <c r="C5" i="1"/>
  <c r="D5" i="1" s="1"/>
  <c r="I5" i="1" s="1"/>
  <c r="C6" i="1"/>
  <c r="D6" i="1" s="1"/>
  <c r="I6" i="1" s="1"/>
  <c r="C7" i="1"/>
  <c r="D7" i="1" s="1"/>
  <c r="I7" i="1" s="1"/>
  <c r="C8" i="1"/>
  <c r="D8" i="1" s="1"/>
  <c r="I8" i="1" s="1"/>
  <c r="C9" i="1"/>
  <c r="D9" i="1" s="1"/>
  <c r="I9" i="1" s="1"/>
  <c r="C10" i="1"/>
  <c r="D10" i="1" s="1"/>
  <c r="I10" i="1" s="1"/>
  <c r="C11" i="1"/>
  <c r="D11" i="1" s="1"/>
  <c r="I11" i="1" s="1"/>
  <c r="C12" i="1"/>
  <c r="D12" i="1" s="1"/>
  <c r="I12" i="1" s="1"/>
  <c r="C13" i="1"/>
  <c r="D13" i="1" s="1"/>
  <c r="I13" i="1" s="1"/>
  <c r="C14" i="1"/>
  <c r="D14" i="1" s="1"/>
  <c r="I14" i="1" s="1"/>
  <c r="C15" i="1"/>
  <c r="D15" i="1" s="1"/>
  <c r="I15" i="1" s="1"/>
  <c r="C16" i="1"/>
  <c r="D16" i="1" s="1"/>
  <c r="I16" i="1" s="1"/>
  <c r="C17" i="1"/>
  <c r="D17" i="1" s="1"/>
  <c r="I17" i="1" s="1"/>
  <c r="C18" i="1"/>
  <c r="D18" i="1" s="1"/>
  <c r="I18" i="1" s="1"/>
  <c r="C19" i="1"/>
  <c r="D19" i="1" s="1"/>
  <c r="I19" i="1" s="1"/>
  <c r="C20" i="1"/>
  <c r="D20" i="1" s="1"/>
  <c r="I20" i="1" s="1"/>
  <c r="C21" i="1"/>
  <c r="D21" i="1" s="1"/>
  <c r="I21" i="1" s="1"/>
  <c r="C22" i="1"/>
  <c r="D22" i="1" s="1"/>
  <c r="I22" i="1" s="1"/>
  <c r="C23" i="1"/>
  <c r="D23" i="1" s="1"/>
  <c r="I23" i="1" s="1"/>
  <c r="C24" i="1"/>
  <c r="D24" i="1" s="1"/>
  <c r="I24" i="1" s="1"/>
  <c r="C25" i="1"/>
  <c r="D25" i="1" s="1"/>
  <c r="I25" i="1" s="1"/>
  <c r="C26" i="1"/>
  <c r="D26" i="1" s="1"/>
  <c r="I26" i="1" s="1"/>
  <c r="C27" i="1"/>
  <c r="D27" i="1" s="1"/>
  <c r="I27" i="1" s="1"/>
  <c r="C28" i="1"/>
  <c r="D28" i="1" s="1"/>
  <c r="I28" i="1" s="1"/>
  <c r="C29" i="1"/>
  <c r="D29" i="1" s="1"/>
  <c r="I29" i="1" s="1"/>
  <c r="C30" i="1"/>
  <c r="D30" i="1" s="1"/>
  <c r="I30" i="1" s="1"/>
  <c r="C31" i="1"/>
  <c r="D31" i="1" s="1"/>
  <c r="I31" i="1" s="1"/>
  <c r="C32" i="1"/>
  <c r="D32" i="1" s="1"/>
  <c r="I32" i="1" s="1"/>
  <c r="C33" i="1"/>
  <c r="D33" i="1" s="1"/>
  <c r="I33" i="1" s="1"/>
  <c r="C34" i="1"/>
  <c r="D34" i="1" s="1"/>
  <c r="I34" i="1" s="1"/>
  <c r="C35" i="1"/>
  <c r="D35" i="1" s="1"/>
  <c r="I35" i="1" s="1"/>
  <c r="C36" i="1"/>
  <c r="D36" i="1" s="1"/>
  <c r="I36" i="1" s="1"/>
  <c r="C37" i="1"/>
  <c r="D37" i="1" s="1"/>
  <c r="I37" i="1" s="1"/>
  <c r="C38" i="1"/>
  <c r="D38" i="1" s="1"/>
  <c r="I38" i="1" s="1"/>
  <c r="C39" i="1"/>
  <c r="D39" i="1" s="1"/>
  <c r="I39" i="1" s="1"/>
  <c r="C40" i="1"/>
  <c r="D40" i="1" s="1"/>
  <c r="I40" i="1" s="1"/>
  <c r="C41" i="1"/>
  <c r="D41" i="1" s="1"/>
  <c r="I41" i="1" s="1"/>
  <c r="C42" i="1"/>
  <c r="D42" i="1" s="1"/>
  <c r="I42" i="1" s="1"/>
  <c r="C43" i="1"/>
  <c r="D43" i="1" s="1"/>
  <c r="I43" i="1" s="1"/>
  <c r="C44" i="1"/>
  <c r="D44" i="1" s="1"/>
  <c r="I44" i="1" s="1"/>
  <c r="C45" i="1"/>
  <c r="D45" i="1" s="1"/>
  <c r="I45" i="1" s="1"/>
  <c r="C46" i="1"/>
  <c r="D46" i="1" s="1"/>
  <c r="I46" i="1" s="1"/>
  <c r="C47" i="1"/>
  <c r="D47" i="1" s="1"/>
  <c r="I47" i="1" s="1"/>
  <c r="C48" i="1"/>
  <c r="D48" i="1" s="1"/>
  <c r="I48" i="1" s="1"/>
  <c r="C49" i="1"/>
  <c r="D49" i="1" s="1"/>
  <c r="I49" i="1" s="1"/>
  <c r="C50" i="1"/>
  <c r="D50" i="1" s="1"/>
  <c r="I50" i="1" s="1"/>
  <c r="C51" i="1"/>
  <c r="D51" i="1" s="1"/>
  <c r="I51" i="1" s="1"/>
  <c r="C52" i="1"/>
  <c r="D52" i="1" s="1"/>
  <c r="I52" i="1" s="1"/>
  <c r="C53" i="1"/>
  <c r="D53" i="1" s="1"/>
  <c r="I53" i="1" s="1"/>
  <c r="C54" i="1"/>
  <c r="D54" i="1" s="1"/>
  <c r="I54" i="1" s="1"/>
  <c r="C55" i="1"/>
  <c r="D55" i="1" s="1"/>
  <c r="I55" i="1" s="1"/>
  <c r="C56" i="1"/>
  <c r="D56" i="1" s="1"/>
  <c r="I56" i="1" s="1"/>
  <c r="C57" i="1"/>
  <c r="D57" i="1" s="1"/>
  <c r="I57" i="1" s="1"/>
  <c r="C58" i="1"/>
  <c r="D58" i="1" s="1"/>
  <c r="I58" i="1" s="1"/>
  <c r="C59" i="1"/>
  <c r="D59" i="1" s="1"/>
  <c r="I59" i="1" s="1"/>
  <c r="C60" i="1"/>
  <c r="D60" i="1" s="1"/>
  <c r="I60" i="1" s="1"/>
  <c r="C61" i="1"/>
  <c r="D61" i="1" s="1"/>
  <c r="I61" i="1" s="1"/>
  <c r="C62" i="1"/>
  <c r="D62" i="1" s="1"/>
  <c r="I62" i="1" s="1"/>
  <c r="C63" i="1"/>
  <c r="D63" i="1" s="1"/>
  <c r="I63" i="1" s="1"/>
  <c r="C64" i="1"/>
  <c r="D64" i="1" s="1"/>
  <c r="I64" i="1" s="1"/>
  <c r="C65" i="1"/>
  <c r="D65" i="1" s="1"/>
  <c r="I65" i="1" s="1"/>
  <c r="C66" i="1"/>
  <c r="D66" i="1" s="1"/>
  <c r="I66" i="1" s="1"/>
  <c r="C67" i="1"/>
  <c r="D67" i="1" s="1"/>
  <c r="I67" i="1" s="1"/>
  <c r="C68" i="1"/>
  <c r="D68" i="1" s="1"/>
  <c r="I68" i="1" s="1"/>
  <c r="C69" i="1"/>
  <c r="D69" i="1" s="1"/>
  <c r="I69" i="1" s="1"/>
  <c r="C70" i="1"/>
  <c r="D70" i="1" s="1"/>
  <c r="I70" i="1" s="1"/>
  <c r="C71" i="1"/>
  <c r="D71" i="1" s="1"/>
  <c r="I71" i="1" s="1"/>
  <c r="C72" i="1"/>
  <c r="D72" i="1" s="1"/>
  <c r="I72" i="1" s="1"/>
  <c r="C73" i="1"/>
  <c r="D73" i="1" s="1"/>
  <c r="I73" i="1" s="1"/>
  <c r="C74" i="1"/>
  <c r="D74" i="1" s="1"/>
  <c r="I74" i="1" s="1"/>
  <c r="C75" i="1"/>
  <c r="D75" i="1" s="1"/>
  <c r="I75" i="1" s="1"/>
  <c r="C76" i="1"/>
  <c r="D76" i="1" s="1"/>
  <c r="I76" i="1" s="1"/>
  <c r="C77" i="1"/>
  <c r="D77" i="1" s="1"/>
  <c r="I77" i="1" s="1"/>
  <c r="C78" i="1"/>
  <c r="D78" i="1" s="1"/>
  <c r="I78" i="1" s="1"/>
  <c r="C79" i="1"/>
  <c r="D79" i="1" s="1"/>
  <c r="I79" i="1" s="1"/>
  <c r="C80" i="1"/>
  <c r="D80" i="1" s="1"/>
  <c r="I80" i="1" s="1"/>
  <c r="C81" i="1"/>
  <c r="D81" i="1" s="1"/>
  <c r="I81" i="1" s="1"/>
  <c r="C82" i="1"/>
  <c r="D82" i="1" s="1"/>
  <c r="I82" i="1" s="1"/>
  <c r="C83" i="1"/>
  <c r="D83" i="1" s="1"/>
  <c r="I83" i="1" s="1"/>
  <c r="C84" i="1"/>
  <c r="D84" i="1" s="1"/>
  <c r="I84" i="1" s="1"/>
  <c r="C85" i="1"/>
  <c r="D85" i="1" s="1"/>
  <c r="I85" i="1" s="1"/>
  <c r="C86" i="1"/>
  <c r="D86" i="1" s="1"/>
  <c r="I86" i="1" s="1"/>
  <c r="C87" i="1"/>
  <c r="D87" i="1" s="1"/>
  <c r="I87" i="1" s="1"/>
  <c r="C88" i="1"/>
  <c r="D88" i="1" s="1"/>
  <c r="I88" i="1" s="1"/>
  <c r="C89" i="1"/>
  <c r="D89" i="1" s="1"/>
  <c r="I89" i="1" s="1"/>
  <c r="C90" i="1"/>
  <c r="D90" i="1" s="1"/>
  <c r="I90" i="1" s="1"/>
  <c r="C91" i="1"/>
  <c r="D91" i="1" s="1"/>
  <c r="I91" i="1" s="1"/>
  <c r="C92" i="1"/>
  <c r="D92" i="1" s="1"/>
  <c r="I92" i="1" s="1"/>
  <c r="C93" i="1"/>
  <c r="D93" i="1" s="1"/>
  <c r="I93" i="1" s="1"/>
  <c r="C94" i="1"/>
  <c r="D94" i="1" s="1"/>
  <c r="I94" i="1" s="1"/>
  <c r="C95" i="1"/>
  <c r="D95" i="1" s="1"/>
  <c r="I95" i="1" s="1"/>
  <c r="C96" i="1"/>
  <c r="D96" i="1" s="1"/>
  <c r="I96" i="1" s="1"/>
  <c r="C97" i="1"/>
  <c r="D97" i="1" s="1"/>
  <c r="I97" i="1" s="1"/>
  <c r="C98" i="1"/>
  <c r="D98" i="1" s="1"/>
  <c r="I98" i="1" s="1"/>
  <c r="C99" i="1"/>
  <c r="D99" i="1" s="1"/>
  <c r="I99" i="1" s="1"/>
  <c r="C100" i="1"/>
  <c r="D100" i="1" s="1"/>
  <c r="I100" i="1" s="1"/>
  <c r="C101" i="1"/>
  <c r="D101" i="1" s="1"/>
  <c r="I101" i="1" s="1"/>
  <c r="C2" i="1"/>
  <c r="D2" i="1" s="1"/>
  <c r="I2" i="1" s="1"/>
  <c r="B3" i="1"/>
  <c r="H3" i="1" s="1"/>
  <c r="B4" i="1"/>
  <c r="H4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J101" i="1" l="1"/>
  <c r="K101" i="1" s="1"/>
  <c r="J49" i="1"/>
  <c r="K49" i="1" s="1"/>
  <c r="J97" i="1"/>
  <c r="K97" i="1" s="1"/>
  <c r="J48" i="1"/>
  <c r="K48" i="1" s="1"/>
  <c r="J96" i="1"/>
  <c r="K96" i="1" s="1"/>
  <c r="J46" i="1"/>
  <c r="K46" i="1" s="1"/>
  <c r="J94" i="1"/>
  <c r="K94" i="1" s="1"/>
  <c r="J45" i="1"/>
  <c r="K45" i="1" s="1"/>
  <c r="J93" i="1"/>
  <c r="K93" i="1" s="1"/>
  <c r="J37" i="1"/>
  <c r="K37" i="1" s="1"/>
  <c r="J85" i="1"/>
  <c r="K85" i="1" s="1"/>
  <c r="J33" i="1"/>
  <c r="K33" i="1" s="1"/>
  <c r="J81" i="1"/>
  <c r="K81" i="1" s="1"/>
  <c r="J32" i="1"/>
  <c r="K32" i="1" s="1"/>
  <c r="J80" i="1"/>
  <c r="K80" i="1" s="1"/>
  <c r="J30" i="1"/>
  <c r="K30" i="1" s="1"/>
  <c r="J78" i="1"/>
  <c r="K78" i="1" s="1"/>
  <c r="J29" i="1"/>
  <c r="K29" i="1" s="1"/>
  <c r="J77" i="1"/>
  <c r="K77" i="1" s="1"/>
  <c r="J21" i="1"/>
  <c r="K21" i="1" s="1"/>
  <c r="J69" i="1"/>
  <c r="K69" i="1" s="1"/>
  <c r="J17" i="1"/>
  <c r="K17" i="1" s="1"/>
  <c r="J65" i="1"/>
  <c r="K65" i="1" s="1"/>
  <c r="J16" i="1"/>
  <c r="K16" i="1" s="1"/>
  <c r="J64" i="1"/>
  <c r="K64" i="1" s="1"/>
  <c r="J14" i="1"/>
  <c r="K14" i="1" s="1"/>
  <c r="J62" i="1"/>
  <c r="K62" i="1" s="1"/>
  <c r="J13" i="1"/>
  <c r="K13" i="1" s="1"/>
  <c r="J61" i="1"/>
  <c r="K61" i="1" s="1"/>
  <c r="J5" i="1"/>
  <c r="K5" i="1" s="1"/>
  <c r="J53" i="1"/>
  <c r="K53" i="1" s="1"/>
  <c r="J98" i="1"/>
  <c r="K98" i="1" s="1"/>
  <c r="J82" i="1"/>
  <c r="K82" i="1" s="1"/>
  <c r="J66" i="1"/>
  <c r="K66" i="1" s="1"/>
  <c r="J50" i="1"/>
  <c r="K50" i="1" s="1"/>
  <c r="J34" i="1"/>
  <c r="K34" i="1" s="1"/>
  <c r="J18" i="1"/>
  <c r="K18" i="1" s="1"/>
  <c r="J95" i="1"/>
  <c r="K95" i="1" s="1"/>
  <c r="J79" i="1"/>
  <c r="K79" i="1" s="1"/>
  <c r="J63" i="1"/>
  <c r="K63" i="1" s="1"/>
  <c r="J47" i="1"/>
  <c r="K47" i="1" s="1"/>
  <c r="J31" i="1"/>
  <c r="K31" i="1" s="1"/>
  <c r="J15" i="1"/>
  <c r="K15" i="1" s="1"/>
  <c r="J92" i="1"/>
  <c r="K92" i="1" s="1"/>
  <c r="J76" i="1"/>
  <c r="K76" i="1" s="1"/>
  <c r="J60" i="1"/>
  <c r="K60" i="1" s="1"/>
  <c r="J44" i="1"/>
  <c r="K44" i="1" s="1"/>
  <c r="J28" i="1"/>
  <c r="K28" i="1" s="1"/>
  <c r="J12" i="1"/>
  <c r="K12" i="1" s="1"/>
  <c r="J91" i="1"/>
  <c r="K91" i="1" s="1"/>
  <c r="J75" i="1"/>
  <c r="K75" i="1" s="1"/>
  <c r="J59" i="1"/>
  <c r="K59" i="1" s="1"/>
  <c r="J43" i="1"/>
  <c r="K43" i="1" s="1"/>
  <c r="J27" i="1"/>
  <c r="K27" i="1" s="1"/>
  <c r="J11" i="1"/>
  <c r="K11" i="1" s="1"/>
  <c r="J90" i="1"/>
  <c r="K90" i="1" s="1"/>
  <c r="J74" i="1"/>
  <c r="K74" i="1" s="1"/>
  <c r="J58" i="1"/>
  <c r="K58" i="1" s="1"/>
  <c r="J42" i="1"/>
  <c r="K42" i="1" s="1"/>
  <c r="J26" i="1"/>
  <c r="K26" i="1" s="1"/>
  <c r="J10" i="1"/>
  <c r="K10" i="1" s="1"/>
  <c r="J89" i="1"/>
  <c r="K89" i="1" s="1"/>
  <c r="J73" i="1"/>
  <c r="K73" i="1" s="1"/>
  <c r="J57" i="1"/>
  <c r="K57" i="1" s="1"/>
  <c r="J41" i="1"/>
  <c r="K41" i="1" s="1"/>
  <c r="J25" i="1"/>
  <c r="K25" i="1" s="1"/>
  <c r="J9" i="1"/>
  <c r="K9" i="1" s="1"/>
  <c r="J88" i="1"/>
  <c r="K88" i="1" s="1"/>
  <c r="J72" i="1"/>
  <c r="K72" i="1" s="1"/>
  <c r="J56" i="1"/>
  <c r="K56" i="1" s="1"/>
  <c r="J40" i="1"/>
  <c r="K40" i="1" s="1"/>
  <c r="J24" i="1"/>
  <c r="K24" i="1" s="1"/>
  <c r="J8" i="1"/>
  <c r="K8" i="1" s="1"/>
  <c r="J87" i="1"/>
  <c r="K87" i="1" s="1"/>
  <c r="J71" i="1"/>
  <c r="K71" i="1" s="1"/>
  <c r="J55" i="1"/>
  <c r="K55" i="1" s="1"/>
  <c r="J39" i="1"/>
  <c r="K39" i="1" s="1"/>
  <c r="J23" i="1"/>
  <c r="K23" i="1" s="1"/>
  <c r="J7" i="1"/>
  <c r="K7" i="1" s="1"/>
  <c r="J86" i="1"/>
  <c r="K86" i="1" s="1"/>
  <c r="J70" i="1"/>
  <c r="K70" i="1" s="1"/>
  <c r="J54" i="1"/>
  <c r="K54" i="1" s="1"/>
  <c r="J38" i="1"/>
  <c r="K38" i="1" s="1"/>
  <c r="J22" i="1"/>
  <c r="K22" i="1" s="1"/>
  <c r="J6" i="1"/>
  <c r="K6" i="1" s="1"/>
  <c r="J100" i="1"/>
  <c r="K100" i="1" s="1"/>
  <c r="J84" i="1"/>
  <c r="K84" i="1" s="1"/>
  <c r="J68" i="1"/>
  <c r="K68" i="1" s="1"/>
  <c r="J52" i="1"/>
  <c r="K52" i="1" s="1"/>
  <c r="J36" i="1"/>
  <c r="K36" i="1" s="1"/>
  <c r="J20" i="1"/>
  <c r="K20" i="1" s="1"/>
  <c r="J4" i="1"/>
  <c r="K4" i="1" s="1"/>
  <c r="J99" i="1"/>
  <c r="K99" i="1" s="1"/>
  <c r="J83" i="1"/>
  <c r="K83" i="1" s="1"/>
  <c r="J67" i="1"/>
  <c r="K67" i="1" s="1"/>
  <c r="J51" i="1"/>
  <c r="K51" i="1" s="1"/>
  <c r="J35" i="1"/>
  <c r="K35" i="1" s="1"/>
  <c r="J19" i="1"/>
  <c r="K19" i="1" s="1"/>
  <c r="J3" i="1"/>
  <c r="K3" i="1" s="1"/>
  <c r="J2" i="1"/>
  <c r="K2" i="1" s="1"/>
</calcChain>
</file>

<file path=xl/sharedStrings.xml><?xml version="1.0" encoding="utf-8"?>
<sst xmlns="http://schemas.openxmlformats.org/spreadsheetml/2006/main" count="506" uniqueCount="93">
  <si>
    <t>Shipment_ID</t>
  </si>
  <si>
    <t>Product</t>
  </si>
  <si>
    <t>Origin_Country</t>
  </si>
  <si>
    <t>Destination_Country</t>
  </si>
  <si>
    <t>Shipment_Date</t>
  </si>
  <si>
    <t>Min_Temp (°C)</t>
  </si>
  <si>
    <t>Max_Temp (°C)</t>
  </si>
  <si>
    <t>GDP_Chapter</t>
  </si>
  <si>
    <t>Climate_Zone</t>
  </si>
  <si>
    <t>Status</t>
  </si>
  <si>
    <t>EU_Violation</t>
  </si>
  <si>
    <t>Insulin</t>
  </si>
  <si>
    <t>Row Labels</t>
  </si>
  <si>
    <t>France</t>
  </si>
  <si>
    <t>Germany</t>
  </si>
  <si>
    <t>Italy</t>
  </si>
  <si>
    <t>Poland</t>
  </si>
  <si>
    <t>Sweden</t>
  </si>
  <si>
    <t>Grand Total</t>
  </si>
  <si>
    <t>Belgium</t>
  </si>
  <si>
    <t>Spain</t>
  </si>
  <si>
    <t>Greece</t>
  </si>
  <si>
    <t>Netherlands</t>
  </si>
  <si>
    <t>Column Labels</t>
  </si>
  <si>
    <t>Average of Max_Temp (°C)</t>
  </si>
  <si>
    <t>Yes</t>
  </si>
  <si>
    <t>Monoclonal Antibody</t>
  </si>
  <si>
    <t>MonoclonalAntibody</t>
  </si>
  <si>
    <t>mRNA Vaccine</t>
  </si>
  <si>
    <t>CRITICAL</t>
  </si>
  <si>
    <t>OK</t>
  </si>
  <si>
    <t>Count of Shipment_ID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</si>
  <si>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</si>
  <si>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</si>
  <si>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</si>
  <si>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</si>
  <si>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</si>
  <si>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</si>
  <si>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</si>
  <si>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</si>
  <si>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</si>
  <si>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</si>
  <si>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</si>
  <si>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</si>
  <si>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EU_Violation</t>
  </si>
  <si>
    <t>Origin Countries</t>
  </si>
  <si>
    <t>Destination countries</t>
  </si>
  <si>
    <t>EU-SH-100</t>
  </si>
  <si>
    <t>Annex 15</t>
  </si>
  <si>
    <t>Continental</t>
  </si>
  <si>
    <t>No</t>
  </si>
  <si>
    <t>EU-SH-097</t>
  </si>
  <si>
    <t>EU-SH-093</t>
  </si>
  <si>
    <t>EU-SH-091</t>
  </si>
  <si>
    <t>EU-SH-087</t>
  </si>
  <si>
    <t>Mediterranean</t>
  </si>
  <si>
    <t>EU-SH-084</t>
  </si>
  <si>
    <t>EU-SH-082</t>
  </si>
  <si>
    <t>EU-SH-070</t>
  </si>
  <si>
    <t>EU-SH-068</t>
  </si>
  <si>
    <t>EU-SH-066</t>
  </si>
  <si>
    <t>Finland</t>
  </si>
  <si>
    <t>Nordic</t>
  </si>
  <si>
    <t>EU-SH-064</t>
  </si>
  <si>
    <t>EU-SH-062</t>
  </si>
  <si>
    <t>EU-SH-060</t>
  </si>
  <si>
    <t>EU-SH-058</t>
  </si>
  <si>
    <t>EU-SH-055</t>
  </si>
  <si>
    <t>EU-SH-052</t>
  </si>
  <si>
    <t>EU-SH-048</t>
  </si>
  <si>
    <t>EU-SH-046</t>
  </si>
  <si>
    <t>EU-SH-042</t>
  </si>
  <si>
    <t>EU-SH-020</t>
  </si>
  <si>
    <t>EU-SH-021</t>
  </si>
  <si>
    <t>EU-SH-022</t>
  </si>
  <si>
    <t>EU-SH-029</t>
  </si>
  <si>
    <t>EU-SH-025</t>
  </si>
  <si>
    <t>Details for Count of Shipment_ID - Product: MonoclonalAntibody, Status: CRITICAL</t>
  </si>
  <si>
    <t>EU-SH-004</t>
  </si>
  <si>
    <t>Annex 13</t>
  </si>
  <si>
    <t>Annex</t>
  </si>
  <si>
    <t>Product Examples</t>
  </si>
  <si>
    <t>Temperature Range</t>
  </si>
  <si>
    <t>Purpose</t>
  </si>
  <si>
    <t>Annex 9</t>
  </si>
  <si>
    <t>Insulin, Vaccines, Biologics with cold-chain needs</t>
  </si>
  <si>
    <t>2–8°C</t>
  </si>
  <si>
    <t>Covers storage and transport of temperature-sensitive medicinal products</t>
  </si>
  <si>
    <t>Monoclonal Antibodies, Gene Therapies, Clinical Trial Supplies</t>
  </si>
  <si>
    <t>Ensures quality control during manufacture and distribution of investigational medicinal products (IMPs)</t>
  </si>
  <si>
    <t>Tablets, Capsules, Room Temp Formulations</t>
  </si>
  <si>
    <t>15–25°C</t>
  </si>
  <si>
    <t>Focuses on qualification and validation processes in pharma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</si>
</sst>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 applyAlignment="1">
      <alignment horizontal="left"/>
    </xf>
    <xf numFmtId="164" fontId="0" fillId="0" borderId="0" xfId="0" applyNumberFormat="1" applyBorder="1"/>
    <xf numFmtId="164" fontId="0" fillId="0" borderId="9" xfId="0" applyNumberFormat="1" applyBorder="1"/>
    <xf numFmtId="0" fontId="1" fillId="2" borderId="10" xfId="0" applyFont="1" applyFill="1" applyBorder="1" applyAlignment="1">
      <alignment horizontal="left"/>
    </xf>
    <xf numFmtId="164" fontId="1" fillId="2" borderId="11" xfId="0" applyNumberFormat="1" applyFont="1" applyFill="1" applyBorder="1"/>
    <xf numFmtId="164" fontId="1" fillId="2" borderId="12" xfId="0" applyNumberFormat="1" applyFont="1" applyFill="1" applyBorder="1"/>
    <xf numFmtId="0" fontId="1" fillId="0" borderId="0" xfId="0" applyFont="1"/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[Shipment_data.xlsx]Country_Risk!PivotTable1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Country_Risk!$B$3:$B$4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Country_Risk!$A$5:$A$10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Poland</c:v>
                </c:pt>
                <c:pt idx="4">
                  <c:v>Sweden</c:v>
                </c:pt>
              </c:strCache>
            </c:strRef>
          </c:cat>
          <c:val>
            <c:numRef>
              <c:f>Country_Risk!$B$5:$B$10</c:f>
              <c:numCache>
                <c:formatCode>0.0</c:formatCode>
                <c:ptCount val="5"/>
                <c:pt idx="0">
                  <c:v>8.9185809714706661</c:v>
                </c:pt>
                <c:pt idx="2">
                  <c:v>7.1946357407713109</c:v>
                </c:pt>
                <c:pt idx="3">
                  <c:v>9.6781225857793505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D-4B5B-8DBC-79E3B71B5142}"/>
            </c:ext>
          </c:extLst>
        </c:ser>
        <c:ser>
          <c:idx val="1"/>
          <c:order val="1"/>
          <c:tx>
            <c:strRef>
              <c:f>Country_Risk!$C$3:$C$4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Country_Risk!$A$5:$A$10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Poland</c:v>
                </c:pt>
                <c:pt idx="4">
                  <c:v>Sweden</c:v>
                </c:pt>
              </c:strCache>
            </c:strRef>
          </c:cat>
          <c:val>
            <c:numRef>
              <c:f>Country_Risk!$C$5:$C$10</c:f>
              <c:numCache>
                <c:formatCode>0.0</c:formatCode>
                <c:ptCount val="5"/>
                <c:pt idx="2">
                  <c:v>14.73839984546138</c:v>
                </c:pt>
                <c:pt idx="3">
                  <c:v>7.6280194469370368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D-4B5B-8DBC-79E3B71B5142}"/>
            </c:ext>
          </c:extLst>
        </c:ser>
        <c:ser>
          <c:idx val="2"/>
          <c:order val="2"/>
          <c:tx>
            <c:strRef>
              <c:f>Country_Risk!$D$3:$D$4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Country_Risk!$A$5:$A$10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Poland</c:v>
                </c:pt>
                <c:pt idx="4">
                  <c:v>Sweden</c:v>
                </c:pt>
              </c:strCache>
            </c:strRef>
          </c:cat>
          <c:val>
            <c:numRef>
              <c:f>Country_Risk!$D$5:$D$10</c:f>
              <c:numCache>
                <c:formatCode>0.0</c:formatCode>
                <c:ptCount val="5"/>
                <c:pt idx="1">
                  <c:v>11.883394004315818</c:v>
                </c:pt>
                <c:pt idx="2">
                  <c:v>11.619678733603543</c:v>
                </c:pt>
                <c:pt idx="3">
                  <c:v>9.1748108680050482</c:v>
                </c:pt>
                <c:pt idx="4">
                  <c:v>13.240358898363811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D-4B5B-8DBC-79E3B71B5142}"/>
            </c:ext>
          </c:extLst>
        </c:ser>
        <c:ser>
          <c:idx val="3"/>
          <c:order val="3"/>
          <c:tx>
            <c:strRef>
              <c:f>Country_Risk!$E$3:$E$4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Country_Risk!$A$5:$A$10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Poland</c:v>
                </c:pt>
                <c:pt idx="4">
                  <c:v>Sweden</c:v>
                </c:pt>
              </c:strCache>
            </c:strRef>
          </c:cat>
          <c:val>
            <c:numRef>
              <c:f>Country_Risk!$E$5:$E$10</c:f>
              <c:numCache>
                <c:formatCode>0.0</c:formatCode>
                <c:ptCount val="5"/>
                <c:pt idx="0">
                  <c:v>8.4831912559621632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5D-4B5B-8DBC-79E3B71B5142}"/>
            </c:ext>
          </c:extLst>
        </c:ser>
        <c:ser>
          <c:idx val="4"/>
          <c:order val="4"/>
          <c:tx>
            <c:strRef>
              <c:f>Country_Risk!$F$3:$F$4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Country_Risk!$A$5:$A$10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Poland</c:v>
                </c:pt>
                <c:pt idx="4">
                  <c:v>Sweden</c:v>
                </c:pt>
              </c:strCache>
            </c:strRef>
          </c:cat>
          <c:val>
            <c:numRef>
              <c:f>Country_Risk!$F$5:$F$10</c:f>
              <c:numCache>
                <c:formatCode>0.0</c:formatCode>
                <c:ptCount val="5"/>
                <c:pt idx="1">
                  <c:v>12.09713487973519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5D-4B5B-8DBC-79E3B71B5142}"/>
            </c:ext>
          </c:extLst>
        </c:ser>
        <c:ser>
          <c:idx val="5"/>
          <c:order val="5"/>
          <c:tx>
            <c:strRef>
              <c:f>Country_Risk!$G$3:$G$4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Country_Risk!$A$5:$A$10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Poland</c:v>
                </c:pt>
                <c:pt idx="4">
                  <c:v>Sweden</c:v>
                </c:pt>
              </c:strCache>
            </c:strRef>
          </c:cat>
          <c:val>
            <c:numRef>
              <c:f>Country_Risk!$G$5:$G$10</c:f>
              <c:numCache>
                <c:formatCode>0.0</c:formatCode>
                <c:ptCount val="5"/>
                <c:pt idx="2">
                  <c:v>13.518145950095084</c:v>
                </c:pt>
                <c:pt idx="3">
                  <c:v>12.014043881446991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5D-4B5B-8DBC-79E3B71B5142}"/>
            </c:ext>
          </c:extLst>
        </c:ser>
        <c:ser>
          <c:idx val="6"/>
          <c:order val="6"/>
          <c:tx>
            <c:strRef>
              <c:f>Country_Risk!$H$3:$H$4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Country_Risk!$A$5:$A$10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Poland</c:v>
                </c:pt>
                <c:pt idx="4">
                  <c:v>Sweden</c:v>
                </c:pt>
              </c:strCache>
            </c:strRef>
          </c:cat>
          <c:val>
            <c:numRef>
              <c:f>Country_Risk!$H$5:$H$10</c:f>
              <c:numCache>
                <c:formatCode>0.0</c:formatCode>
                <c:ptCount val="5"/>
                <c:pt idx="0">
                  <c:v>5.5034236634832023</c:v>
                </c:pt>
                <c:pt idx="1">
                  <c:v>11.456684723353902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5D-4B5B-8DBC-79E3B71B5142}"/>
            </c:ext>
          </c:extLst>
        </c:ser>
        <c:ser>
          <c:idx val="7"/>
          <c:order val="7"/>
          <c:tx>
            <c:strRef>
              <c:f>Country_Risk!$I$3:$I$4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Country_Risk!$A$5:$A$10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Poland</c:v>
                </c:pt>
                <c:pt idx="4">
                  <c:v>Sweden</c:v>
                </c:pt>
              </c:strCache>
            </c:strRef>
          </c:cat>
          <c:val>
            <c:numRef>
              <c:f>Country_Risk!$I$5:$I$10</c:f>
              <c:numCache>
                <c:formatCode>0.0</c:formatCode>
                <c:ptCount val="5"/>
                <c:pt idx="0">
                  <c:v>5.6416439986552369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5D-4B5B-8DBC-79E3B71B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10656"/>
        <c:axId val="596211616"/>
      </c:barChart>
      <c:catAx>
        <c:axId val="5962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11616"/>
        <c:crosses val="autoZero"/>
        <c:auto val="1"/>
        <c:lblAlgn val="ctr"/>
        <c:lblOffset val="100"/>
        <c:noMultiLvlLbl val="0"/>
      </c:catAx>
      <c:valAx>
        <c:axId val="596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[Shipment_data.xlsx]Product_Risk!PivotTable2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Product_Risk!$B$3:$B$4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Product_Risk!$A$5:$A$8</c:f>
              <c:strCache>
                <c:ptCount val="3"/>
                <c:pt idx="0">
                  <c:v>Insulin</c:v>
                </c:pt>
                <c:pt idx="1">
                  <c:v>MonoclonalAntibody</c:v>
                </c:pt>
                <c:pt idx="2">
                  <c:v>mRNA Vaccine</c:v>
                </c:pt>
              </c:strCache>
            </c:strRef>
          </c:cat>
          <c:val>
            <c:numRef>
              <c:f>Product_Risk!$B$5:$B$8</c:f>
              <c:numCache>
                <c:formatCode>General</c:formatCode>
                <c:ptCount val="3"/>
                <c:pt idx="0">
                  <c:v>25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2-4327-9285-443FDB25F1DB}"/>
            </c:ext>
          </c:extLst>
        </c:ser>
        <c:ser>
          <c:idx val="1"/>
          <c:order val="1"/>
          <c:tx>
            <c:strRef>
              <c:f>Product_Risk!$C$3:$C$4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Product_Risk!$A$5:$A$8</c:f>
              <c:strCache>
                <c:ptCount val="3"/>
                <c:pt idx="0">
                  <c:v>Insulin</c:v>
                </c:pt>
                <c:pt idx="1">
                  <c:v>MonoclonalAntibody</c:v>
                </c:pt>
                <c:pt idx="2">
                  <c:v>mRNA Vaccine</c:v>
                </c:pt>
              </c:strCache>
            </c:strRef>
          </c:cat>
          <c:val>
            <c:numRef>
              <c:f>Product_Risk!$C$5:$C$8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2-4327-9285-443FDB25F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341648"/>
        <c:axId val="732342608"/>
      </c:barChart>
      <c:catAx>
        <c:axId val="7323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42608"/>
        <c:crosses val="autoZero"/>
        <c:auto val="1"/>
        <c:lblAlgn val="ctr"/>
        <c:lblOffset val="100"/>
        <c:noMultiLvlLbl val="0"/>
      </c:catAx>
      <c:valAx>
        <c:axId val="7323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[Shipment_data.xlsx]Trend!PivotTable1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Trend!$B$4:$B$16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10</c:v>
                </c:pt>
                <c:pt idx="6">
                  <c:v>12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9-4697-AE02-52BF86F3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66415"/>
        <c:axId val="1744457295"/>
      </c:lineChart>
      <c:catAx>
        <c:axId val="17444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57295"/>
        <c:crosses val="autoZero"/>
        <c:auto val="1"/>
        <c:lblAlgn val="ctr"/>
        <c:lblOffset val="100"/>
        <c:noMultiLvlLbl val="0"/>
      </c:catAx>
      <c:valAx>
        <c:axId val="17444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[Shipment_data.xlsx]Product_Risk!PivotTable2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Product_Risk!$B$3:$B$4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Product_Risk!$A$5:$A$8</c:f>
              <c:strCache>
                <c:ptCount val="3"/>
                <c:pt idx="0">
                  <c:v>Insulin</c:v>
                </c:pt>
                <c:pt idx="1">
                  <c:v>MonoclonalAntibody</c:v>
                </c:pt>
                <c:pt idx="2">
                  <c:v>mRNA Vaccine</c:v>
                </c:pt>
              </c:strCache>
            </c:strRef>
          </c:cat>
          <c:val>
            <c:numRef>
              <c:f>Product_Risk!$B$5:$B$8</c:f>
              <c:numCache>
                <c:formatCode>General</c:formatCode>
                <c:ptCount val="3"/>
                <c:pt idx="0">
                  <c:v>25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0-47E4-90BA-81CA6072F16E}"/>
            </c:ext>
          </c:extLst>
        </c:ser>
        <c:ser>
          <c:idx val="1"/>
          <c:order val="1"/>
          <c:tx>
            <c:strRef>
              <c:f>Product_Risk!$C$3:$C$4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Product_Risk!$A$5:$A$8</c:f>
              <c:strCache>
                <c:ptCount val="3"/>
                <c:pt idx="0">
                  <c:v>Insulin</c:v>
                </c:pt>
                <c:pt idx="1">
                  <c:v>MonoclonalAntibody</c:v>
                </c:pt>
                <c:pt idx="2">
                  <c:v>mRNA Vaccine</c:v>
                </c:pt>
              </c:strCache>
            </c:strRef>
          </c:cat>
          <c:val>
            <c:numRef>
              <c:f>Product_Risk!$C$5:$C$8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0-47E4-90BA-81CA6072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341648"/>
        <c:axId val="732342608"/>
      </c:barChart>
      <c:catAx>
        <c:axId val="7323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42608"/>
        <c:crosses val="autoZero"/>
        <c:auto val="1"/>
        <c:lblAlgn val="ctr"/>
        <c:lblOffset val="100"/>
        <c:noMultiLvlLbl val="0"/>
      </c:catAx>
      <c:valAx>
        <c:axId val="7323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[Shipment_data.xlsx]Trend!PivotTable1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Trend!$B$4:$B$16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10</c:v>
                </c:pt>
                <c:pt idx="6">
                  <c:v>12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9-43BE-8981-AD9249318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66415"/>
        <c:axId val="1744457295"/>
      </c:lineChart>
      <c:catAx>
        <c:axId val="17444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57295"/>
        <c:crosses val="autoZero"/>
        <c:auto val="1"/>
        <c:lblAlgn val="ctr"/>
        <c:lblOffset val="100"/>
        <c:noMultiLvlLbl val="0"/>
      </c:catAx>
      <c:valAx>
        <c:axId val="17444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625475</xdr:colOff>
      <xdr:row>10</xdr:row>
      <xdr:rowOff>114300</xdr:rowOff>
    </xdr:from>
    <xdr:to>
      <xdr:col>8</xdr:col>
      <xdr:colOff>320675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1DEAE-5F48-6327-3FFD-2FA2CE0AF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0</xdr:row>
      <xdr:rowOff>19050</xdr:rowOff>
    </xdr:from>
    <xdr:to>
      <xdr:col>13</xdr:col>
      <xdr:colOff>504825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E86CB-02F2-73BD-4E49-45479BDC4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76200</xdr:rowOff>
    </xdr:from>
    <xdr:to>
      <xdr:col>16</xdr:col>
      <xdr:colOff>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CA1D6-D5A9-1B02-08E5-14178FB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219225</xdr:colOff>
      <xdr:row>4</xdr:row>
      <xdr:rowOff>120952</xdr:rowOff>
    </xdr:from>
    <xdr:to>
      <xdr:col>20</xdr:col>
      <xdr:colOff>423333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A67FA-EFED-4E06-A351-6A42A726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113393</xdr:colOff>
      <xdr:row>12</xdr:row>
      <xdr:rowOff>0</xdr:rowOff>
    </xdr:from>
    <xdr:to>
      <xdr:col>10</xdr:col>
      <xdr:colOff>740833</xdr:colOff>
      <xdr:row>27</xdr:row>
      <xdr:rowOff>52916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7C25F9-1345-43F5-BC3C-2F7D56F1E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579060</xdr:colOff>
      <xdr:row>1</xdr:row>
      <xdr:rowOff>31371</xdr:rowOff>
    </xdr:from>
    <xdr:to>
      <xdr:col>6</xdr:col>
      <xdr:colOff>256646</xdr:colOff>
      <xdr:row>2</xdr:row>
      <xdr:rowOff>130780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BACB4B0-60F1-AB54-CE43-305382BD0778}"/>
            </a:ext>
          </a:extLst>
        </xdr:cNvPr>
        <xdr:cNvSpPr/>
      </xdr:nvSpPr>
      <xdr:spPr>
        <a:xfrm>
          <a:off x="4246185" y="213934"/>
          <a:ext cx="1003149" cy="2819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ROUTE RISK</a:t>
          </a:r>
        </a:p>
      </xdr:txBody>
    </xdr:sp>
    <xdr:clientData/>
  </xdr:twoCellAnchor>
  <xdr:twoCellAnchor>
    <xdr:from>
      <xdr:col>15</xdr:col>
      <xdr:colOff>124430</xdr:colOff>
      <xdr:row>4</xdr:row>
      <xdr:rowOff>174323</xdr:rowOff>
    </xdr:from>
    <xdr:to>
      <xdr:col>17</xdr:col>
      <xdr:colOff>62742</xdr:colOff>
      <xdr:row>6</xdr:row>
      <xdr:rowOff>59721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AACFF88-8191-41E0-955A-13AFE3BD6740}"/>
            </a:ext>
          </a:extLst>
        </xdr:cNvPr>
        <xdr:cNvSpPr/>
      </xdr:nvSpPr>
      <xdr:spPr>
        <a:xfrm>
          <a:off x="11117868" y="912511"/>
          <a:ext cx="1160687" cy="27433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PRODUCT RISK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0.37897</cdr:x>
      <cdr:y>0.02033</cdr:y>
    </cdr:from>
    <cdr:to>
      <cdr:x>0.6271</cdr:x>
      <cdr:y>0.11374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BACB4B0-60F1-AB54-CE43-305382BD0778}"/>
            </a:ext>
          </a:extLst>
        </cdr:cNvPr>
        <cdr:cNvSpPr/>
      </cdr:nvSpPr>
      <cdr:spPr>
        <a:xfrm xmlns:a="http://schemas.openxmlformats.org/drawingml/2006/main">
          <a:off x="2899910" y="56736"/>
          <a:ext cx="1898723" cy="26076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100" b="1">
              <a:solidFill>
                <a:schemeClr val="tx1"/>
              </a:solidFill>
            </a:rPr>
            <a:t>MONTHLY TREND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ri Ramakrishnan" refreshedDate="45828.063993981479" createdVersion="8" refreshedVersion="8" minRefreshableVersion="3" recordCount="100" xr:uid="{79F7243F-CCC1-4AF3-883A-85D56E35B969}">
  <cacheSource type="worksheet">
    <worksheetSource ref="A1:K101" sheet="Data"/>
  </cacheSource>
  <cacheFields count="13">
    <cacheField name="Shipment_ID" numFmtId="0">
      <sharedItems/>
    </cacheField>
    <cacheField name="Product" numFmtId="0">
      <sharedItems count="4">
        <s v="Insulin"/>
        <s v="mRNA Vaccine"/>
        <s v="Monoclonal Antibody"/>
        <s v="MonoclonalAntibody"/>
      </sharedItems>
    </cacheField>
    <cacheField name="Origin_Country" numFmtId="0">
      <sharedItems count="5">
        <s v="Poland"/>
        <s v="France"/>
        <s v="Italy"/>
        <s v="Germany"/>
        <s v="Sweden"/>
      </sharedItems>
    </cacheField>
    <cacheField name="Destination_Country" numFmtId="0">
      <sharedItems count="9">
        <s v="Belgium"/>
        <s v="Poland"/>
        <s v="Sweden"/>
        <s v="Greece"/>
        <s v="Spain"/>
        <s v="Germany"/>
        <s v="Netherlands"/>
        <s v="Italy"/>
        <s v="Finland"/>
      </sharedItems>
    </cacheField>
    <cacheField name="Shipment_Date" numFmtId="14">
      <sharedItems containsSemiMixedTypes="0" containsNonDate="0" containsDate="1" containsString="0" minDate="2024-01-06T00:00:00" maxDate="2024-12-30T00:00:00" count="90">
        <d v="2024-06-27T00:00:00"/>
        <d v="2024-01-27T00:00:00"/>
        <d v="2024-12-14T00:00:00"/>
        <d v="2024-05-20T00:00:00"/>
        <d v="2024-02-07T00:00:00"/>
        <d v="2024-05-11T00:00:00"/>
        <d v="2024-07-26T00:00:00"/>
        <d v="2024-02-25T00:00:00"/>
        <d v="2024-07-25T00:00:00"/>
        <d v="2024-03-19T00:00:00"/>
        <d v="2024-10-05T00:00:00"/>
        <d v="2024-04-01T00:00:00"/>
        <d v="2024-07-19T00:00:00"/>
        <d v="2024-09-17T00:00:00"/>
        <d v="2024-08-23T00:00:00"/>
        <d v="2024-03-24T00:00:00"/>
        <d v="2024-11-02T00:00:00"/>
        <d v="2024-04-14T00:00:00"/>
        <d v="2024-01-23T00:00:00"/>
        <d v="2024-04-02T00:00:00"/>
        <d v="2024-09-30T00:00:00"/>
        <d v="2024-07-08T00:00:00"/>
        <d v="2024-05-01T00:00:00"/>
        <d v="2024-10-15T00:00:00"/>
        <d v="2024-05-27T00:00:00"/>
        <d v="2024-02-26T00:00:00"/>
        <d v="2024-03-20T00:00:00"/>
        <d v="2024-12-10T00:00:00"/>
        <d v="2024-09-01T00:00:00"/>
        <d v="2024-09-27T00:00:00"/>
        <d v="2024-03-28T00:00:00"/>
        <d v="2024-06-28T00:00:00"/>
        <d v="2024-03-05T00:00:00"/>
        <d v="2024-12-15T00:00:00"/>
        <d v="2024-12-29T00:00:00"/>
        <d v="2024-09-07T00:00:00"/>
        <d v="2024-07-01T00:00:00"/>
        <d v="2024-12-28T00:00:00"/>
        <d v="2024-06-20T00:00:00"/>
        <d v="2024-09-10T00:00:00"/>
        <d v="2024-08-17T00:00:00"/>
        <d v="2024-02-18T00:00:00"/>
        <d v="2024-05-07T00:00:00"/>
        <d v="2024-06-14T00:00:00"/>
        <d v="2024-12-02T00:00:00"/>
        <d v="2024-04-19T00:00:00"/>
        <d v="2024-01-08T00:00:00"/>
        <d v="2024-01-06T00:00:00"/>
        <d v="2024-04-24T00:00:00"/>
        <d v="2024-03-15T00:00:00"/>
        <d v="2024-04-09T00:00:00"/>
        <d v="2024-07-11T00:00:00"/>
        <d v="2024-08-16T00:00:00"/>
        <d v="2024-02-01T00:00:00"/>
        <d v="2024-05-22T00:00:00"/>
        <d v="2024-05-05T00:00:00"/>
        <d v="2024-05-31T00:00:00"/>
        <d v="2024-04-17T00:00:00"/>
        <d v="2024-06-05T00:00:00"/>
        <d v="2024-05-24T00:00:00"/>
        <d v="2024-08-20T00:00:00"/>
        <d v="2024-03-14T00:00:00"/>
        <d v="2024-06-12T00:00:00"/>
        <d v="2024-06-30T00:00:00"/>
        <d v="2024-10-17T00:00:00"/>
        <d v="2024-01-16T00:00:00"/>
        <d v="2024-02-22T00:00:00"/>
        <d v="2024-07-03T00:00:00"/>
        <d v="2024-09-19T00:00:00"/>
        <d v="2024-04-18T00:00:00"/>
        <d v="2024-06-08T00:00:00"/>
        <d v="2024-12-18T00:00:00"/>
        <d v="2024-05-30T00:00:00"/>
        <d v="2024-01-19T00:00:00"/>
        <d v="2024-06-17T00:00:00"/>
        <d v="2024-07-17T00:00:00"/>
        <d v="2024-07-12T00:00:00"/>
        <d v="2024-05-03T00:00:00"/>
        <d v="2024-07-02T00:00:00"/>
        <d v="2024-01-29T00:00:00"/>
        <d v="2024-05-02T00:00:00"/>
        <d v="2024-04-28T00:00:00"/>
        <d v="2024-12-20T00:00:00"/>
        <d v="2024-04-06T00:00:00"/>
        <d v="2024-08-21T00:00:00"/>
        <d v="2024-09-09T00:00:00"/>
        <d v="2024-07-16T00:00:00"/>
        <d v="2024-10-26T00:00:00"/>
        <d v="2024-10-02T00:00:00"/>
        <d v="2024-05-29T00:00:00"/>
      </sharedItems>
      <fieldGroup par="12"/>
    </cacheField>
    <cacheField name="Min_Temp (°C)" numFmtId="164">
      <sharedItems containsSemiMixedTypes="0" containsString="0" containsNumber="1" minValue="0.30010007054755261" maxValue="10.981635464700975"/>
    </cacheField>
    <cacheField name="Max_Temp (°C)" numFmtId="164">
      <sharedItems containsSemiMixedTypes="0" containsString="0" containsNumber="1" minValue="1.018291350386731" maxValue="16.08653537288464"/>
    </cacheField>
    <cacheField name="GDP_Chapter" numFmtId="0">
      <sharedItems/>
    </cacheField>
    <cacheField name="Climate_Zone" numFmtId="0">
      <sharedItems/>
    </cacheField>
    <cacheField name="Status" numFmtId="0">
      <sharedItems count="2">
        <s v="CRITICAL"/>
        <s v="OK"/>
      </sharedItems>
    </cacheField>
    <cacheField name="EU_Violation" numFmtId="0">
      <sharedItems count="2">
        <s v="Yes"/>
        <s v="No"/>
      </sharedItems>
    </cacheField>
    <cacheField name="Days (Shipment_Date)" numFmtId="0" databaseField="0">
      <fieldGroup base="4">
        <rangePr groupBy="days" startDate="2024-01-06T00:00:00" endDate="2024-12-30T00:00:00"/>
        <groupItems count="368">
          <s v="&lt;06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-12-2024"/>
        </groupItems>
      </fieldGroup>
    </cacheField>
    <cacheField name="Months (Shipment_Date)" numFmtId="0" databaseField="0">
      <fieldGroup base="4">
        <rangePr groupBy="months" startDate="2024-01-06T00:00:00" endDate="2024-12-30T00:00:00"/>
        <groupItems count="14">
          <s v="&lt;06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EU-SH-001"/>
    <x v="0"/>
    <x v="0"/>
    <x v="0"/>
    <x v="0"/>
    <n v="10.17562608219613"/>
    <n v="11.82612815451794"/>
    <s v="Annex 9"/>
    <s v="Continental"/>
    <x v="0"/>
    <x v="0"/>
  </r>
  <r>
    <s v="EU-SH-002"/>
    <x v="1"/>
    <x v="0"/>
    <x v="1"/>
    <x v="1"/>
    <n v="2.5114320799604157"/>
    <n v="4.5484547237576818"/>
    <s v="Annex 13"/>
    <s v="Continental"/>
    <x v="1"/>
    <x v="1"/>
  </r>
  <r>
    <s v="EU-SH-003"/>
    <x v="1"/>
    <x v="1"/>
    <x v="2"/>
    <x v="2"/>
    <n v="3.6030644807849423"/>
    <n v="6.5495502708712383"/>
    <s v="Annex 13"/>
    <s v="Nordic"/>
    <x v="1"/>
    <x v="1"/>
  </r>
  <r>
    <s v="EU-SH-004"/>
    <x v="2"/>
    <x v="2"/>
    <x v="3"/>
    <x v="3"/>
    <n v="8.7769425257327871"/>
    <n v="9.4535109741881591"/>
    <s v="Annex 13"/>
    <s v="Mediterranean"/>
    <x v="0"/>
    <x v="0"/>
  </r>
  <r>
    <s v="EU-SH-005"/>
    <x v="1"/>
    <x v="2"/>
    <x v="0"/>
    <x v="4"/>
    <n v="0.99420048402247774"/>
    <n v="1.018291350386731"/>
    <s v="Annex 13"/>
    <s v="Continental"/>
    <x v="0"/>
    <x v="0"/>
  </r>
  <r>
    <s v="EU-SH-006"/>
    <x v="0"/>
    <x v="1"/>
    <x v="4"/>
    <x v="5"/>
    <n v="7.8618481152490176"/>
    <n v="9.793571897145311"/>
    <s v="Annex 9"/>
    <s v="Mediterranean"/>
    <x v="0"/>
    <x v="0"/>
  </r>
  <r>
    <s v="EU-SH-007"/>
    <x v="1"/>
    <x v="0"/>
    <x v="5"/>
    <x v="6"/>
    <n v="10.616814380833919"/>
    <n v="12.302736438228294"/>
    <s v="Annex 13"/>
    <s v="Continental"/>
    <x v="0"/>
    <x v="0"/>
  </r>
  <r>
    <s v="EU-SH-008"/>
    <x v="0"/>
    <x v="3"/>
    <x v="3"/>
    <x v="7"/>
    <n v="9.6832254206727395"/>
    <n v="15.052966765363724"/>
    <s v="Annex 9"/>
    <s v="Mediterranean"/>
    <x v="0"/>
    <x v="0"/>
  </r>
  <r>
    <s v="EU-SH-009"/>
    <x v="1"/>
    <x v="4"/>
    <x v="5"/>
    <x v="8"/>
    <n v="2.4717064464377212"/>
    <n v="6.0192767708245665"/>
    <s v="Annex 13"/>
    <s v="Continental"/>
    <x v="1"/>
    <x v="1"/>
  </r>
  <r>
    <s v="EU-SH-010"/>
    <x v="1"/>
    <x v="0"/>
    <x v="1"/>
    <x v="9"/>
    <n v="5.6385110096594584"/>
    <n v="11.186765772707696"/>
    <s v="Annex 13"/>
    <s v="Continental"/>
    <x v="0"/>
    <x v="0"/>
  </r>
  <r>
    <s v="EU-SH-011"/>
    <x v="1"/>
    <x v="1"/>
    <x v="0"/>
    <x v="10"/>
    <n v="10.981635464700975"/>
    <n v="11.163385202145696"/>
    <s v="Annex 13"/>
    <s v="Continental"/>
    <x v="0"/>
    <x v="0"/>
  </r>
  <r>
    <s v="EU-SH-012"/>
    <x v="3"/>
    <x v="4"/>
    <x v="5"/>
    <x v="11"/>
    <n v="5.4753310687415695"/>
    <n v="6.8707751813835731"/>
    <s v="Annex 15"/>
    <s v="Continental"/>
    <x v="1"/>
    <x v="1"/>
  </r>
  <r>
    <s v="EU-SH-013"/>
    <x v="0"/>
    <x v="3"/>
    <x v="3"/>
    <x v="12"/>
    <n v="5.0092678380828994"/>
    <n v="9.9157671991328638"/>
    <s v="Annex 9"/>
    <s v="Mediterranean"/>
    <x v="0"/>
    <x v="0"/>
  </r>
  <r>
    <s v="EU-SH-014"/>
    <x v="0"/>
    <x v="3"/>
    <x v="3"/>
    <x v="13"/>
    <n v="8.1612475633153334"/>
    <n v="13.059239855336845"/>
    <s v="Annex 9"/>
    <s v="Mediterranean"/>
    <x v="0"/>
    <x v="0"/>
  </r>
  <r>
    <s v="EU-SH-015"/>
    <x v="0"/>
    <x v="1"/>
    <x v="2"/>
    <x v="14"/>
    <n v="10.247016024528994"/>
    <n v="10.86968748481001"/>
    <s v="Annex 9"/>
    <s v="Nordic"/>
    <x v="0"/>
    <x v="0"/>
  </r>
  <r>
    <s v="EU-SH-016"/>
    <x v="0"/>
    <x v="0"/>
    <x v="3"/>
    <x v="15"/>
    <n v="10.921579773606862"/>
    <n v="16.08653537288464"/>
    <s v="Annex 9"/>
    <s v="Mediterranean"/>
    <x v="0"/>
    <x v="0"/>
  </r>
  <r>
    <s v="EU-SH-017"/>
    <x v="0"/>
    <x v="0"/>
    <x v="0"/>
    <x v="16"/>
    <n v="5.8116236215646717"/>
    <n v="7.1259515235540674"/>
    <s v="Annex 9"/>
    <s v="Continental"/>
    <x v="1"/>
    <x v="1"/>
  </r>
  <r>
    <s v="EU-SH-018"/>
    <x v="0"/>
    <x v="3"/>
    <x v="3"/>
    <x v="17"/>
    <n v="4.0242592152556069"/>
    <n v="5.541855191152262"/>
    <s v="Annex 9"/>
    <s v="Mediterranean"/>
    <x v="1"/>
    <x v="1"/>
  </r>
  <r>
    <s v="EU-SH-019"/>
    <x v="0"/>
    <x v="0"/>
    <x v="5"/>
    <x v="18"/>
    <n v="1.1503729726407248"/>
    <n v="6.0979162225003538"/>
    <s v="Annex 9"/>
    <s v="Continental"/>
    <x v="0"/>
    <x v="0"/>
  </r>
  <r>
    <s v="EU-SH-020"/>
    <x v="3"/>
    <x v="0"/>
    <x v="0"/>
    <x v="19"/>
    <n v="7.73175541364962"/>
    <n v="11.721196241832656"/>
    <s v="Annex 15"/>
    <s v="Continental"/>
    <x v="0"/>
    <x v="1"/>
  </r>
  <r>
    <s v="EU-SH-021"/>
    <x v="3"/>
    <x v="0"/>
    <x v="3"/>
    <x v="20"/>
    <n v="10.291227197552248"/>
    <n v="10.991881915148364"/>
    <s v="Annex 15"/>
    <s v="Mediterranean"/>
    <x v="0"/>
    <x v="1"/>
  </r>
  <r>
    <s v="EU-SH-022"/>
    <x v="3"/>
    <x v="3"/>
    <x v="6"/>
    <x v="21"/>
    <n v="5.4728390519787613"/>
    <n v="9.4877631422286708"/>
    <s v="Annex 15"/>
    <s v="Continental"/>
    <x v="0"/>
    <x v="1"/>
  </r>
  <r>
    <s v="EU-SH-023"/>
    <x v="0"/>
    <x v="0"/>
    <x v="1"/>
    <x v="22"/>
    <n v="4.7959385271768582"/>
    <n v="9.8937964009508494"/>
    <s v="Annex 9"/>
    <s v="Continental"/>
    <x v="0"/>
    <x v="0"/>
  </r>
  <r>
    <s v="EU-SH-024"/>
    <x v="1"/>
    <x v="1"/>
    <x v="2"/>
    <x v="23"/>
    <n v="5.7646471541122617"/>
    <n v="8.9083655648227165"/>
    <s v="Annex 13"/>
    <s v="Nordic"/>
    <x v="0"/>
    <x v="0"/>
  </r>
  <r>
    <s v="EU-SH-025"/>
    <x v="3"/>
    <x v="4"/>
    <x v="5"/>
    <x v="24"/>
    <n v="5.2770340548362444"/>
    <n v="10.927681950005043"/>
    <s v="Annex 15"/>
    <s v="Continental"/>
    <x v="0"/>
    <x v="1"/>
  </r>
  <r>
    <s v="EU-SH-026"/>
    <x v="0"/>
    <x v="3"/>
    <x v="3"/>
    <x v="25"/>
    <n v="2.78656465430837"/>
    <n v="6.8254930792017046"/>
    <s v="Annex 9"/>
    <s v="Mediterranean"/>
    <x v="1"/>
    <x v="1"/>
  </r>
  <r>
    <s v="EU-SH-027"/>
    <x v="1"/>
    <x v="1"/>
    <x v="0"/>
    <x v="26"/>
    <n v="0.89641648792194895"/>
    <n v="6.5815608927732621"/>
    <s v="Annex 13"/>
    <s v="Continental"/>
    <x v="0"/>
    <x v="0"/>
  </r>
  <r>
    <s v="EU-SH-028"/>
    <x v="1"/>
    <x v="0"/>
    <x v="3"/>
    <x v="27"/>
    <n v="1.590720681585247"/>
    <n v="4.7674251109310424"/>
    <s v="Annex 13"/>
    <s v="Mediterranean"/>
    <x v="0"/>
    <x v="0"/>
  </r>
  <r>
    <s v="EU-SH-029"/>
    <x v="3"/>
    <x v="2"/>
    <x v="1"/>
    <x v="28"/>
    <n v="9.9898997727672736"/>
    <n v="11.997676311686796"/>
    <s v="Annex 15"/>
    <s v="Continental"/>
    <x v="0"/>
    <x v="1"/>
  </r>
  <r>
    <s v="EU-SH-030"/>
    <x v="1"/>
    <x v="2"/>
    <x v="1"/>
    <x v="29"/>
    <n v="8.2308847817372239"/>
    <n v="13.518145950095084"/>
    <s v="Annex 13"/>
    <s v="Continental"/>
    <x v="0"/>
    <x v="0"/>
  </r>
  <r>
    <s v="EU-SH-031"/>
    <x v="1"/>
    <x v="2"/>
    <x v="0"/>
    <x v="30"/>
    <n v="5.7700369633860147"/>
    <n v="10.498314915152937"/>
    <s v="Annex 13"/>
    <s v="Continental"/>
    <x v="0"/>
    <x v="0"/>
  </r>
  <r>
    <s v="EU-SH-032"/>
    <x v="0"/>
    <x v="1"/>
    <x v="0"/>
    <x v="31"/>
    <n v="2.7372312425235137"/>
    <n v="4.9557651718995954"/>
    <s v="Annex 9"/>
    <s v="Continental"/>
    <x v="1"/>
    <x v="1"/>
  </r>
  <r>
    <s v="EU-SH-033"/>
    <x v="1"/>
    <x v="0"/>
    <x v="3"/>
    <x v="32"/>
    <n v="8.6348246071569932"/>
    <n v="9.1011978316753215"/>
    <s v="Annex 13"/>
    <s v="Mediterranean"/>
    <x v="0"/>
    <x v="0"/>
  </r>
  <r>
    <s v="EU-SH-034"/>
    <x v="0"/>
    <x v="3"/>
    <x v="3"/>
    <x v="33"/>
    <n v="7.0258422110831527"/>
    <n v="9.505602197429841"/>
    <s v="Annex 9"/>
    <s v="Mediterranean"/>
    <x v="0"/>
    <x v="0"/>
  </r>
  <r>
    <s v="EU-SH-035"/>
    <x v="3"/>
    <x v="1"/>
    <x v="0"/>
    <x v="34"/>
    <n v="2.0620081610746532"/>
    <n v="5.1451917741884658"/>
    <s v="Annex 15"/>
    <s v="Continental"/>
    <x v="1"/>
    <x v="1"/>
  </r>
  <r>
    <s v="EU-SH-036"/>
    <x v="3"/>
    <x v="1"/>
    <x v="2"/>
    <x v="35"/>
    <n v="5.772784080864616"/>
    <n v="6.0213448910001199"/>
    <s v="Annex 15"/>
    <s v="Nordic"/>
    <x v="1"/>
    <x v="1"/>
  </r>
  <r>
    <s v="EU-SH-037"/>
    <x v="0"/>
    <x v="3"/>
    <x v="4"/>
    <x v="36"/>
    <n v="9.5963761540420496"/>
    <n v="11.803679228122116"/>
    <s v="Annex 9"/>
    <s v="Mediterranean"/>
    <x v="0"/>
    <x v="0"/>
  </r>
  <r>
    <s v="EU-SH-038"/>
    <x v="1"/>
    <x v="3"/>
    <x v="6"/>
    <x v="5"/>
    <n v="6.662342355721413"/>
    <n v="11.262107970835238"/>
    <s v="Annex 13"/>
    <s v="Continental"/>
    <x v="0"/>
    <x v="0"/>
  </r>
  <r>
    <s v="EU-SH-039"/>
    <x v="1"/>
    <x v="3"/>
    <x v="4"/>
    <x v="37"/>
    <n v="9.2047387732299875"/>
    <n v="11.633570273398641"/>
    <s v="Annex 13"/>
    <s v="Mediterranean"/>
    <x v="0"/>
    <x v="0"/>
  </r>
  <r>
    <s v="EU-SH-040"/>
    <x v="3"/>
    <x v="0"/>
    <x v="1"/>
    <x v="38"/>
    <n v="2.3871382985421685"/>
    <n v="7.7731144807586645"/>
    <s v="Annex 15"/>
    <s v="Continental"/>
    <x v="1"/>
    <x v="1"/>
  </r>
  <r>
    <s v="EU-SH-041"/>
    <x v="0"/>
    <x v="0"/>
    <x v="0"/>
    <x v="39"/>
    <n v="6.8766924555392501"/>
    <n v="9.4434252711161726"/>
    <s v="Annex 9"/>
    <s v="Continental"/>
    <x v="0"/>
    <x v="0"/>
  </r>
  <r>
    <s v="EU-SH-042"/>
    <x v="3"/>
    <x v="2"/>
    <x v="5"/>
    <x v="40"/>
    <n v="0.3480999861252102"/>
    <n v="4.8712558324137101"/>
    <s v="Annex 15"/>
    <s v="Continental"/>
    <x v="0"/>
    <x v="1"/>
  </r>
  <r>
    <s v="EU-SH-043"/>
    <x v="0"/>
    <x v="0"/>
    <x v="3"/>
    <x v="41"/>
    <n v="4.7412513572520298"/>
    <n v="9.2527237505867994"/>
    <s v="Annex 9"/>
    <s v="Mediterranean"/>
    <x v="0"/>
    <x v="0"/>
  </r>
  <r>
    <s v="EU-SH-044"/>
    <x v="1"/>
    <x v="2"/>
    <x v="3"/>
    <x v="42"/>
    <n v="7.0266416697366463"/>
    <n v="7.2284926111002195"/>
    <s v="Annex 13"/>
    <s v="Mediterranean"/>
    <x v="1"/>
    <x v="1"/>
  </r>
  <r>
    <s v="EU-SH-045"/>
    <x v="0"/>
    <x v="0"/>
    <x v="0"/>
    <x v="43"/>
    <n v="0.99327345456778948"/>
    <n v="3.6003116401149824"/>
    <s v="Annex 9"/>
    <s v="Continental"/>
    <x v="0"/>
    <x v="0"/>
  </r>
  <r>
    <s v="EU-SH-046"/>
    <x v="3"/>
    <x v="1"/>
    <x v="7"/>
    <x v="44"/>
    <n v="6.5308918462138426"/>
    <n v="11.420976623192383"/>
    <s v="Annex 15"/>
    <s v="Continental"/>
    <x v="0"/>
    <x v="1"/>
  </r>
  <r>
    <s v="EU-SH-047"/>
    <x v="1"/>
    <x v="1"/>
    <x v="2"/>
    <x v="45"/>
    <n v="1.1424329194539085"/>
    <n v="1.4101833278712361"/>
    <s v="Annex 13"/>
    <s v="Nordic"/>
    <x v="0"/>
    <x v="0"/>
  </r>
  <r>
    <s v="EU-SH-048"/>
    <x v="3"/>
    <x v="2"/>
    <x v="0"/>
    <x v="46"/>
    <n v="2.7589108293661968"/>
    <n v="8.3948482555700252"/>
    <s v="Annex 15"/>
    <s v="Continental"/>
    <x v="0"/>
    <x v="1"/>
  </r>
  <r>
    <s v="EU-SH-049"/>
    <x v="1"/>
    <x v="2"/>
    <x v="3"/>
    <x v="47"/>
    <n v="8.2962816483989137"/>
    <n v="13.785846493018928"/>
    <s v="Annex 13"/>
    <s v="Mediterranean"/>
    <x v="0"/>
    <x v="0"/>
  </r>
  <r>
    <s v="EU-SH-050"/>
    <x v="1"/>
    <x v="2"/>
    <x v="5"/>
    <x v="48"/>
    <n v="5.0275715244787484"/>
    <n v="7.5574984456616017"/>
    <s v="Annex 13"/>
    <s v="Continental"/>
    <x v="1"/>
    <x v="1"/>
  </r>
  <r>
    <s v="EU-SH-051"/>
    <x v="0"/>
    <x v="0"/>
    <x v="1"/>
    <x v="49"/>
    <n v="9.5370439219280598"/>
    <n v="14.470572641778638"/>
    <s v="Annex 9"/>
    <s v="Continental"/>
    <x v="0"/>
    <x v="0"/>
  </r>
  <r>
    <s v="EU-SH-052"/>
    <x v="3"/>
    <x v="3"/>
    <x v="3"/>
    <x v="50"/>
    <n v="1.6790886152529634"/>
    <n v="2.2306965930855736"/>
    <s v="Annex 15"/>
    <s v="Mediterranean"/>
    <x v="0"/>
    <x v="1"/>
  </r>
  <r>
    <s v="EU-SH-053"/>
    <x v="0"/>
    <x v="1"/>
    <x v="7"/>
    <x v="51"/>
    <n v="7.0460159301228753"/>
    <n v="8.4831912559621632"/>
    <s v="Annex 9"/>
    <s v="Continental"/>
    <x v="0"/>
    <x v="0"/>
  </r>
  <r>
    <s v="EU-SH-054"/>
    <x v="1"/>
    <x v="0"/>
    <x v="5"/>
    <x v="25"/>
    <n v="0.58083695463242879"/>
    <n v="1.1814998394491867"/>
    <s v="Annex 13"/>
    <s v="Continental"/>
    <x v="0"/>
    <x v="0"/>
  </r>
  <r>
    <s v="EU-SH-055"/>
    <x v="3"/>
    <x v="4"/>
    <x v="5"/>
    <x v="52"/>
    <n v="8.7182098068539933"/>
    <n v="14.029130974543454"/>
    <s v="Annex 15"/>
    <s v="Continental"/>
    <x v="0"/>
    <x v="1"/>
  </r>
  <r>
    <s v="EU-SH-056"/>
    <x v="0"/>
    <x v="1"/>
    <x v="0"/>
    <x v="53"/>
    <n v="3.4737780044629063"/>
    <n v="9.0107968194930397"/>
    <s v="Annex 9"/>
    <s v="Continental"/>
    <x v="0"/>
    <x v="0"/>
  </r>
  <r>
    <s v="EU-SH-057"/>
    <x v="0"/>
    <x v="3"/>
    <x v="8"/>
    <x v="54"/>
    <n v="5.6256099177522163"/>
    <n v="6.2573679958710713"/>
    <s v="Annex 9"/>
    <s v="Nordic"/>
    <x v="1"/>
    <x v="1"/>
  </r>
  <r>
    <s v="EU-SH-058"/>
    <x v="3"/>
    <x v="3"/>
    <x v="6"/>
    <x v="55"/>
    <n v="9.5757376619116155"/>
    <n v="12.185605363547637"/>
    <s v="Annex 15"/>
    <s v="Continental"/>
    <x v="0"/>
    <x v="1"/>
  </r>
  <r>
    <s v="EU-SH-059"/>
    <x v="1"/>
    <x v="0"/>
    <x v="5"/>
    <x v="56"/>
    <n v="5.7354007759316996"/>
    <n v="8.0724643876267681"/>
    <s v="Annex 13"/>
    <s v="Continental"/>
    <x v="0"/>
    <x v="0"/>
  </r>
  <r>
    <s v="EU-SH-060"/>
    <x v="3"/>
    <x v="3"/>
    <x v="4"/>
    <x v="57"/>
    <n v="8.2880484229119826"/>
    <n v="9.4931117476683493"/>
    <s v="Annex 15"/>
    <s v="Mediterranean"/>
    <x v="0"/>
    <x v="1"/>
  </r>
  <r>
    <s v="EU-SH-061"/>
    <x v="1"/>
    <x v="2"/>
    <x v="0"/>
    <x v="2"/>
    <n v="10.225136098277632"/>
    <n v="14.561175230641327"/>
    <s v="Annex 13"/>
    <s v="Continental"/>
    <x v="0"/>
    <x v="0"/>
  </r>
  <r>
    <s v="EU-SH-062"/>
    <x v="3"/>
    <x v="0"/>
    <x v="5"/>
    <x v="58"/>
    <n v="7.717902519742915"/>
    <n v="8.0601502868666284"/>
    <s v="Annex 15"/>
    <s v="Continental"/>
    <x v="0"/>
    <x v="1"/>
  </r>
  <r>
    <s v="EU-SH-063"/>
    <x v="0"/>
    <x v="0"/>
    <x v="1"/>
    <x v="16"/>
    <n v="4.4036340263310789"/>
    <n v="7.6672456212501761"/>
    <s v="Annex 9"/>
    <s v="Continental"/>
    <x v="1"/>
    <x v="1"/>
  </r>
  <r>
    <s v="EU-SH-064"/>
    <x v="3"/>
    <x v="3"/>
    <x v="8"/>
    <x v="59"/>
    <n v="6.5710614587218146"/>
    <n v="11.628406212300913"/>
    <s v="Annex 15"/>
    <s v="Nordic"/>
    <x v="0"/>
    <x v="1"/>
  </r>
  <r>
    <s v="EU-SH-065"/>
    <x v="1"/>
    <x v="3"/>
    <x v="6"/>
    <x v="60"/>
    <n v="8.3150341051209757"/>
    <n v="12.93216178863514"/>
    <s v="Annex 13"/>
    <s v="Continental"/>
    <x v="0"/>
    <x v="0"/>
  </r>
  <r>
    <s v="EU-SH-066"/>
    <x v="3"/>
    <x v="3"/>
    <x v="8"/>
    <x v="61"/>
    <n v="10.666007673160959"/>
    <n v="11.157288277966813"/>
    <s v="Annex 15"/>
    <s v="Nordic"/>
    <x v="0"/>
    <x v="1"/>
  </r>
  <r>
    <s v="EU-SH-067"/>
    <x v="1"/>
    <x v="1"/>
    <x v="2"/>
    <x v="62"/>
    <n v="2.9556085854661713"/>
    <n v="3.6827328334745091"/>
    <s v="Annex 13"/>
    <s v="Nordic"/>
    <x v="1"/>
    <x v="1"/>
  </r>
  <r>
    <s v="EU-SH-068"/>
    <x v="3"/>
    <x v="4"/>
    <x v="3"/>
    <x v="63"/>
    <n v="6.1695991852654153"/>
    <n v="10.27760681618704"/>
    <s v="Annex 15"/>
    <s v="Mediterranean"/>
    <x v="0"/>
    <x v="1"/>
  </r>
  <r>
    <s v="EU-SH-069"/>
    <x v="1"/>
    <x v="3"/>
    <x v="4"/>
    <x v="64"/>
    <n v="7.5783896939076119"/>
    <n v="10.93280466854095"/>
    <s v="Annex 13"/>
    <s v="Mediterranean"/>
    <x v="0"/>
    <x v="0"/>
  </r>
  <r>
    <s v="EU-SH-070"/>
    <x v="3"/>
    <x v="2"/>
    <x v="0"/>
    <x v="65"/>
    <n v="10.185343715360958"/>
    <n v="11.191079544622385"/>
    <s v="Annex 15"/>
    <s v="Continental"/>
    <x v="0"/>
    <x v="1"/>
  </r>
  <r>
    <s v="EU-SH-071"/>
    <x v="1"/>
    <x v="3"/>
    <x v="8"/>
    <x v="55"/>
    <n v="6.0575513616209982"/>
    <n v="7.4665786162311143"/>
    <s v="Annex 13"/>
    <s v="Nordic"/>
    <x v="1"/>
    <x v="1"/>
  </r>
  <r>
    <s v="EU-SH-072"/>
    <x v="1"/>
    <x v="4"/>
    <x v="1"/>
    <x v="66"/>
    <n v="2.8365550415337277"/>
    <n v="5.7762700890635372"/>
    <s v="Annex 13"/>
    <s v="Continental"/>
    <x v="1"/>
    <x v="1"/>
  </r>
  <r>
    <s v="EU-SH-073"/>
    <x v="1"/>
    <x v="3"/>
    <x v="6"/>
    <x v="67"/>
    <n v="2.5716729607633972"/>
    <n v="4.3835593311477741"/>
    <s v="Annex 13"/>
    <s v="Continental"/>
    <x v="1"/>
    <x v="1"/>
  </r>
  <r>
    <s v="EU-SH-074"/>
    <x v="1"/>
    <x v="2"/>
    <x v="0"/>
    <x v="68"/>
    <n v="0.30010007054755261"/>
    <n v="2.7007614669042459"/>
    <s v="Annex 13"/>
    <s v="Continental"/>
    <x v="0"/>
    <x v="0"/>
  </r>
  <r>
    <s v="EU-SH-075"/>
    <x v="3"/>
    <x v="4"/>
    <x v="5"/>
    <x v="69"/>
    <n v="3.298038034731599"/>
    <n v="3.5416209760975006"/>
    <s v="Annex 15"/>
    <s v="Continental"/>
    <x v="1"/>
    <x v="1"/>
  </r>
  <r>
    <s v="EU-SH-076"/>
    <x v="0"/>
    <x v="0"/>
    <x v="1"/>
    <x v="70"/>
    <n v="9.6970387378140188"/>
    <n v="12.505040710350782"/>
    <s v="Annex 9"/>
    <s v="Continental"/>
    <x v="0"/>
    <x v="0"/>
  </r>
  <r>
    <s v="EU-SH-077"/>
    <x v="0"/>
    <x v="4"/>
    <x v="3"/>
    <x v="71"/>
    <n v="10.860127941897481"/>
    <n v="14.76025912263186"/>
    <s v="Annex 9"/>
    <s v="Mediterranean"/>
    <x v="0"/>
    <x v="0"/>
  </r>
  <r>
    <s v="EU-SH-078"/>
    <x v="0"/>
    <x v="0"/>
    <x v="5"/>
    <x v="72"/>
    <n v="9.7676832196575187"/>
    <n v="10.485480346880582"/>
    <s v="Annex 9"/>
    <s v="Continental"/>
    <x v="0"/>
    <x v="0"/>
  </r>
  <r>
    <s v="EU-SH-079"/>
    <x v="0"/>
    <x v="0"/>
    <x v="0"/>
    <x v="73"/>
    <n v="8.1374478795529992"/>
    <n v="11.168998302244956"/>
    <s v="Annex 9"/>
    <s v="Continental"/>
    <x v="0"/>
    <x v="0"/>
  </r>
  <r>
    <s v="EU-SH-080"/>
    <x v="0"/>
    <x v="0"/>
    <x v="0"/>
    <x v="6"/>
    <n v="10.691399198266216"/>
    <n v="12.207485769240048"/>
    <s v="Annex 9"/>
    <s v="Continental"/>
    <x v="0"/>
    <x v="0"/>
  </r>
  <r>
    <s v="EU-SH-081"/>
    <x v="1"/>
    <x v="4"/>
    <x v="3"/>
    <x v="74"/>
    <n v="7.2148798069711884"/>
    <n v="11.720458674095761"/>
    <s v="Annex 13"/>
    <s v="Mediterranean"/>
    <x v="0"/>
    <x v="0"/>
  </r>
  <r>
    <s v="EU-SH-082"/>
    <x v="3"/>
    <x v="3"/>
    <x v="6"/>
    <x v="75"/>
    <n v="9.9621403101186896"/>
    <n v="10.570340752510297"/>
    <s v="Annex 15"/>
    <s v="Continental"/>
    <x v="0"/>
    <x v="1"/>
  </r>
  <r>
    <s v="EU-SH-083"/>
    <x v="0"/>
    <x v="2"/>
    <x v="5"/>
    <x v="76"/>
    <n v="10.428217832864959"/>
    <n v="14.73839984546138"/>
    <s v="Annex 9"/>
    <s v="Continental"/>
    <x v="0"/>
    <x v="0"/>
  </r>
  <r>
    <s v="EU-SH-084"/>
    <x v="3"/>
    <x v="4"/>
    <x v="3"/>
    <x v="77"/>
    <n v="9.9768903846206634"/>
    <n v="11.82098911252332"/>
    <s v="Annex 15"/>
    <s v="Mediterranean"/>
    <x v="0"/>
    <x v="1"/>
  </r>
  <r>
    <s v="EU-SH-085"/>
    <x v="1"/>
    <x v="0"/>
    <x v="0"/>
    <x v="56"/>
    <n v="2.0438347627073274"/>
    <n v="3.5759422500125178"/>
    <s v="Annex 13"/>
    <s v="Continental"/>
    <x v="1"/>
    <x v="1"/>
  </r>
  <r>
    <s v="EU-SH-086"/>
    <x v="1"/>
    <x v="1"/>
    <x v="2"/>
    <x v="78"/>
    <n v="0.96218285853816721"/>
    <n v="1.3783396171169831"/>
    <s v="Annex 13"/>
    <s v="Nordic"/>
    <x v="0"/>
    <x v="0"/>
  </r>
  <r>
    <s v="EU-SH-087"/>
    <x v="3"/>
    <x v="3"/>
    <x v="4"/>
    <x v="79"/>
    <n v="10.063981100702454"/>
    <n v="11.901278023505842"/>
    <s v="Annex 15"/>
    <s v="Mediterranean"/>
    <x v="0"/>
    <x v="1"/>
  </r>
  <r>
    <s v="EU-SH-088"/>
    <x v="0"/>
    <x v="3"/>
    <x v="6"/>
    <x v="80"/>
    <n v="6.4097492800782527"/>
    <n v="6.9067753788304849"/>
    <s v="Annex 9"/>
    <s v="Continental"/>
    <x v="1"/>
    <x v="1"/>
  </r>
  <r>
    <s v="EU-SH-089"/>
    <x v="1"/>
    <x v="1"/>
    <x v="7"/>
    <x v="81"/>
    <n v="2.4945484689265118"/>
    <n v="4.1617962976953597"/>
    <s v="Annex 13"/>
    <s v="Continental"/>
    <x v="1"/>
    <x v="1"/>
  </r>
  <r>
    <s v="EU-SH-090"/>
    <x v="1"/>
    <x v="0"/>
    <x v="3"/>
    <x v="82"/>
    <n v="0.7275734502201856"/>
    <n v="6.6661722739474323"/>
    <s v="Annex 13"/>
    <s v="Mediterranean"/>
    <x v="0"/>
    <x v="0"/>
  </r>
  <r>
    <s v="EU-SH-091"/>
    <x v="3"/>
    <x v="0"/>
    <x v="1"/>
    <x v="83"/>
    <n v="10.581699066947685"/>
    <n v="14.731366271413311"/>
    <s v="Annex 15"/>
    <s v="Continental"/>
    <x v="0"/>
    <x v="1"/>
  </r>
  <r>
    <s v="EU-SH-092"/>
    <x v="3"/>
    <x v="4"/>
    <x v="0"/>
    <x v="84"/>
    <n v="6.3716407446554912"/>
    <n v="7.0388597888945874"/>
    <s v="Annex 15"/>
    <s v="Continental"/>
    <x v="1"/>
    <x v="1"/>
  </r>
  <r>
    <s v="EU-SH-093"/>
    <x v="3"/>
    <x v="3"/>
    <x v="6"/>
    <x v="25"/>
    <n v="8.6546128418748491"/>
    <n v="10.149145846509938"/>
    <s v="Annex 15"/>
    <s v="Continental"/>
    <x v="0"/>
    <x v="1"/>
  </r>
  <r>
    <s v="EU-SH-094"/>
    <x v="0"/>
    <x v="1"/>
    <x v="4"/>
    <x v="85"/>
    <n v="0.50670457238258049"/>
    <n v="1.2132754298210946"/>
    <s v="Annex 9"/>
    <s v="Mediterranean"/>
    <x v="0"/>
    <x v="0"/>
  </r>
  <r>
    <s v="EU-SH-095"/>
    <x v="1"/>
    <x v="1"/>
    <x v="4"/>
    <x v="58"/>
    <n v="4.3622732356304637"/>
    <n v="5.6959149256823132"/>
    <s v="Annex 13"/>
    <s v="Mediterranean"/>
    <x v="1"/>
    <x v="1"/>
  </r>
  <r>
    <s v="EU-SH-096"/>
    <x v="0"/>
    <x v="0"/>
    <x v="0"/>
    <x v="86"/>
    <n v="9.7505730168699714"/>
    <n v="9.8223863774420028"/>
    <s v="Annex 9"/>
    <s v="Continental"/>
    <x v="0"/>
    <x v="0"/>
  </r>
  <r>
    <s v="EU-SH-097"/>
    <x v="3"/>
    <x v="0"/>
    <x v="5"/>
    <x v="28"/>
    <n v="9.5576420269265085"/>
    <n v="13.024005540246179"/>
    <s v="Annex 15"/>
    <s v="Continental"/>
    <x v="0"/>
    <x v="1"/>
  </r>
  <r>
    <s v="EU-SH-098"/>
    <x v="1"/>
    <x v="4"/>
    <x v="5"/>
    <x v="87"/>
    <n v="4.5093408126410379"/>
    <n v="5.9947421480617855"/>
    <s v="Annex 13"/>
    <s v="Continental"/>
    <x v="1"/>
    <x v="1"/>
  </r>
  <r>
    <s v="EU-SH-099"/>
    <x v="3"/>
    <x v="2"/>
    <x v="5"/>
    <x v="88"/>
    <n v="5.2421832765305387"/>
    <n v="5.7604425307607903"/>
    <s v="Annex 15"/>
    <s v="Continental"/>
    <x v="1"/>
    <x v="1"/>
  </r>
  <r>
    <s v="EU-SH-100"/>
    <x v="3"/>
    <x v="0"/>
    <x v="1"/>
    <x v="89"/>
    <n v="1.7430345289258753"/>
    <n v="6.7255572209783505"/>
    <s v="Annex 15"/>
    <s v="Continental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944C5-F09B-476C-97FF-9B73D39A47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Origin Countries" colHeaderCaption="Destination countries">
  <location ref="A3:J10" firstHeaderRow="1" firstDataRow="2" firstDataCol="1" rowPageCount="1" colPageCount="1"/>
  <pivotFields count="13"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10">
        <item x="0"/>
        <item x="8"/>
        <item x="5"/>
        <item x="3"/>
        <item x="7"/>
        <item x="6"/>
        <item x="1"/>
        <item x="4"/>
        <item x="2"/>
        <item t="default"/>
      </items>
    </pivotField>
    <pivotField numFmtId="14" showAll="0">
      <items count="91">
        <item x="47"/>
        <item x="46"/>
        <item x="65"/>
        <item x="73"/>
        <item x="18"/>
        <item x="1"/>
        <item x="79"/>
        <item x="53"/>
        <item x="4"/>
        <item x="41"/>
        <item x="66"/>
        <item x="7"/>
        <item x="25"/>
        <item x="32"/>
        <item x="61"/>
        <item x="49"/>
        <item x="9"/>
        <item x="26"/>
        <item x="15"/>
        <item x="30"/>
        <item x="11"/>
        <item x="19"/>
        <item x="83"/>
        <item x="50"/>
        <item x="17"/>
        <item x="57"/>
        <item x="69"/>
        <item x="45"/>
        <item x="48"/>
        <item x="81"/>
        <item x="22"/>
        <item x="80"/>
        <item x="77"/>
        <item x="55"/>
        <item x="42"/>
        <item x="5"/>
        <item x="3"/>
        <item x="54"/>
        <item x="59"/>
        <item x="24"/>
        <item x="89"/>
        <item x="72"/>
        <item x="56"/>
        <item x="58"/>
        <item x="70"/>
        <item x="62"/>
        <item x="43"/>
        <item x="74"/>
        <item x="38"/>
        <item x="0"/>
        <item x="31"/>
        <item x="63"/>
        <item x="36"/>
        <item x="78"/>
        <item x="67"/>
        <item x="21"/>
        <item x="51"/>
        <item x="76"/>
        <item x="86"/>
        <item x="75"/>
        <item x="12"/>
        <item x="8"/>
        <item x="6"/>
        <item x="52"/>
        <item x="40"/>
        <item x="60"/>
        <item x="84"/>
        <item x="14"/>
        <item x="28"/>
        <item x="35"/>
        <item x="85"/>
        <item x="39"/>
        <item x="13"/>
        <item x="68"/>
        <item x="29"/>
        <item x="20"/>
        <item x="88"/>
        <item x="10"/>
        <item x="23"/>
        <item x="64"/>
        <item x="87"/>
        <item x="16"/>
        <item x="44"/>
        <item x="27"/>
        <item x="2"/>
        <item x="33"/>
        <item x="71"/>
        <item x="82"/>
        <item x="37"/>
        <item x="34"/>
        <item t="default"/>
      </items>
    </pivotField>
    <pivotField numFmtId="164" showAll="0"/>
    <pivotField dataField="1" numFmtId="164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0" item="1" hier="-1"/>
  </pageFields>
  <dataFields count="1">
    <dataField name="Average of Max_Temp (°C)" fld="6" subtotal="average" baseField="2" baseItem="0" numFmtId="164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5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4BD80-DB06-4AA7-B9D4-F2A8D61315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13">
    <pivotField dataField="1" showAll="0"/>
    <pivotField axis="axisRow" showAll="0">
      <items count="5">
        <item x="0"/>
        <item h="1" x="2"/>
        <item x="3"/>
        <item x="1"/>
        <item t="default"/>
      </items>
    </pivotField>
    <pivotField showAll="0"/>
    <pivotField showAll="0"/>
    <pivotField numFmtId="14" showAll="0">
      <items count="91">
        <item x="47"/>
        <item x="46"/>
        <item x="65"/>
        <item x="73"/>
        <item x="18"/>
        <item x="1"/>
        <item x="79"/>
        <item x="53"/>
        <item x="4"/>
        <item x="41"/>
        <item x="66"/>
        <item x="7"/>
        <item x="25"/>
        <item x="32"/>
        <item x="61"/>
        <item x="49"/>
        <item x="9"/>
        <item x="26"/>
        <item x="15"/>
        <item x="30"/>
        <item x="11"/>
        <item x="19"/>
        <item x="83"/>
        <item x="50"/>
        <item x="17"/>
        <item x="57"/>
        <item x="69"/>
        <item x="45"/>
        <item x="48"/>
        <item x="81"/>
        <item x="22"/>
        <item x="80"/>
        <item x="77"/>
        <item x="55"/>
        <item x="42"/>
        <item x="5"/>
        <item x="3"/>
        <item x="54"/>
        <item x="59"/>
        <item x="24"/>
        <item x="89"/>
        <item x="72"/>
        <item x="56"/>
        <item x="58"/>
        <item x="70"/>
        <item x="62"/>
        <item x="43"/>
        <item x="74"/>
        <item x="38"/>
        <item x="0"/>
        <item x="31"/>
        <item x="63"/>
        <item x="36"/>
        <item x="78"/>
        <item x="67"/>
        <item x="21"/>
        <item x="51"/>
        <item x="76"/>
        <item x="86"/>
        <item x="75"/>
        <item x="12"/>
        <item x="8"/>
        <item x="6"/>
        <item x="52"/>
        <item x="40"/>
        <item x="60"/>
        <item x="84"/>
        <item x="14"/>
        <item x="28"/>
        <item x="35"/>
        <item x="85"/>
        <item x="39"/>
        <item x="13"/>
        <item x="68"/>
        <item x="29"/>
        <item x="20"/>
        <item x="88"/>
        <item x="10"/>
        <item x="23"/>
        <item x="64"/>
        <item x="87"/>
        <item x="16"/>
        <item x="44"/>
        <item x="27"/>
        <item x="2"/>
        <item x="33"/>
        <item x="71"/>
        <item x="82"/>
        <item x="37"/>
        <item x="34"/>
        <item t="default"/>
      </items>
    </pivotField>
    <pivotField numFmtId="164" showAll="0"/>
    <pivotField numFmtId="164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Shipment_ID" fld="0" subtotal="count" baseField="0" baseItem="0"/>
  </dataFields>
  <chartFormats count="6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15D91-B11B-4ED7-91A7-97B2216F24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6" firstHeaderRow="1" firstDataRow="1" firstDataCol="1"/>
  <pivotFields count="13">
    <pivotField showAll="0"/>
    <pivotField showAll="0"/>
    <pivotField showAll="0"/>
    <pivotField showAll="0"/>
    <pivotField axis="axisRow" numFmtId="14" showAll="0">
      <items count="91">
        <item x="47"/>
        <item x="46"/>
        <item x="65"/>
        <item x="73"/>
        <item x="18"/>
        <item x="1"/>
        <item x="79"/>
        <item x="53"/>
        <item x="4"/>
        <item x="41"/>
        <item x="66"/>
        <item x="7"/>
        <item x="25"/>
        <item x="32"/>
        <item x="61"/>
        <item x="49"/>
        <item x="9"/>
        <item x="26"/>
        <item x="15"/>
        <item x="30"/>
        <item x="11"/>
        <item x="19"/>
        <item x="83"/>
        <item x="50"/>
        <item x="17"/>
        <item x="57"/>
        <item x="69"/>
        <item x="45"/>
        <item x="48"/>
        <item x="81"/>
        <item x="22"/>
        <item x="80"/>
        <item x="77"/>
        <item x="55"/>
        <item x="42"/>
        <item x="5"/>
        <item x="3"/>
        <item x="54"/>
        <item x="59"/>
        <item x="24"/>
        <item x="89"/>
        <item x="72"/>
        <item x="56"/>
        <item x="58"/>
        <item x="70"/>
        <item x="62"/>
        <item x="43"/>
        <item x="74"/>
        <item x="38"/>
        <item x="0"/>
        <item x="31"/>
        <item x="63"/>
        <item x="36"/>
        <item x="78"/>
        <item x="67"/>
        <item x="21"/>
        <item x="51"/>
        <item x="76"/>
        <item x="86"/>
        <item x="75"/>
        <item x="12"/>
        <item x="8"/>
        <item x="6"/>
        <item x="52"/>
        <item x="40"/>
        <item x="60"/>
        <item x="84"/>
        <item x="14"/>
        <item x="28"/>
        <item x="35"/>
        <item x="85"/>
        <item x="39"/>
        <item x="13"/>
        <item x="68"/>
        <item x="29"/>
        <item x="20"/>
        <item x="88"/>
        <item x="10"/>
        <item x="23"/>
        <item x="64"/>
        <item x="87"/>
        <item x="16"/>
        <item x="44"/>
        <item x="27"/>
        <item x="2"/>
        <item x="33"/>
        <item x="71"/>
        <item x="82"/>
        <item x="37"/>
        <item x="34"/>
        <item t="default"/>
      </items>
    </pivotField>
    <pivotField numFmtId="164" showAll="0"/>
    <pivotField numFmtId="164"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EU_Violation" fld="1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298DD-6DD2-4B01-8AAB-7D79AB62BA51}" name="Table1" displayName="Table1" ref="A3:K27" totalsRowShown="0">
  <autoFilter ref="A3:K27" xr:uid="{770298DD-6DD2-4B01-8AAB-7D79AB62BA51}"/>
  <tableColumns count="11">
    <tableColumn id="1" xr3:uid="{76110C8B-3948-43B6-B892-D61A3428E49B}" name="Shipment_ID"/>
    <tableColumn id="2" xr3:uid="{3D00C837-CA30-492C-A846-15D58C8B3DF1}" name="Product"/>
    <tableColumn id="3" xr3:uid="{F2E8B8FF-AAE7-4032-B08B-52A5257062AE}" name="Origin_Country"/>
    <tableColumn id="4" xr3:uid="{209CA531-96FF-4312-81D3-36C7901F5B46}" name="Destination_Country"/>
    <tableColumn id="5" xr3:uid="{9DC95D8D-CE3B-487A-8EAD-F1103BB8CFDC}" name="Shipment_Date" dataDxfId="1"/>
    <tableColumn id="6" xr3:uid="{98C5F955-8E56-46D9-BBA8-82C74C173915}" name="Min_Temp (°C)"/>
    <tableColumn id="7" xr3:uid="{76031849-489B-43E3-A252-614990E9DC60}" name="Max_Temp (°C)"/>
    <tableColumn id="8" xr3:uid="{B06B65E1-0B4B-47CF-BB23-388D84A39AD6}" name="GDP_Chapter"/>
    <tableColumn id="9" xr3:uid="{516CFBCF-60B6-438C-AAF4-49B5B283A84F}" name="Climate_Zone"/>
    <tableColumn id="10" xr3:uid="{3B68F4DE-DE81-4CF8-8FC0-90CE500CFE57}" name="Status"/>
    <tableColumn id="11" xr3:uid="{BFDAD678-1BA0-448A-9408-F08EBA5E29AB}" name="EU_Vio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D5589-7C43-4199-B0CF-18597CEFC013}" name="Table2" displayName="Table2" ref="A3:K27" totalsRowShown="0">
  <autoFilter ref="A3:K27" xr:uid="{70CD5589-7C43-4199-B0CF-18597CEFC013}"/>
  <tableColumns count="11">
    <tableColumn id="1" xr3:uid="{D124A238-6A90-4980-992C-9A5C88B8098F}" name="Shipment_ID"/>
    <tableColumn id="2" xr3:uid="{F268324D-2498-4D31-8A70-7ACB41033351}" name="Product"/>
    <tableColumn id="3" xr3:uid="{1E172857-D634-49B6-A568-872BEDEC0F2F}" name="Origin_Country"/>
    <tableColumn id="4" xr3:uid="{5211FB3F-CA76-4EB7-8937-7FEA15F1F209}" name="Destination_Country"/>
    <tableColumn id="5" xr3:uid="{063C4E93-E710-447C-A1EE-FB9709ACBB5C}" name="Shipment_Date" dataDxfId="0"/>
    <tableColumn id="6" xr3:uid="{2007831F-97FC-489E-AB43-35E2888A3B77}" name="Min_Temp (°C)"/>
    <tableColumn id="7" xr3:uid="{C345F442-B644-4163-A5F9-9ACF381C07F1}" name="Max_Temp (°C)"/>
    <tableColumn id="8" xr3:uid="{2E464F8C-DEFC-4CF4-80F7-20087CB8C379}" name="GDP_Chapter"/>
    <tableColumn id="9" xr3:uid="{E77B11F0-C4BF-4AB7-A596-F83E48B2E3AC}" name="Climate_Zone"/>
    <tableColumn id="10" xr3:uid="{C6D8AD09-CE0B-43F4-83B0-62CEEF1DA7E8}" name="Status"/>
    <tableColumn id="11" xr3:uid="{91CA832B-582A-46EC-953C-1ACA579CCF8E}" name="EU_Vio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B3" sqref="B3"/>
    </sheetView>
  </sheetViews>
  <sheetFormatPr defaultRowHeight="14.5" x14ac:dyDescent="0.35"/>
  <cols>
    <col min="1" max="1" width="11.54296875" bestFit="1" customWidth="1"/>
    <col min="2" max="2" width="20.36328125" customWidth="1"/>
    <col min="3" max="3" width="13.54296875" bestFit="1" customWidth="1"/>
    <col min="4" max="4" width="18.1796875" bestFit="1" customWidth="1"/>
    <col min="5" max="5" width="13.7265625" bestFit="1" customWidth="1"/>
    <col min="6" max="6" width="9.36328125" bestFit="1" customWidth="1"/>
    <col min="8" max="8" width="12" bestFit="1" customWidth="1"/>
    <col min="9" max="9" width="13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"EU-SH-"&amp;TEXT(ROW(A1),"000")</f>
        <v>EU-SH-001</v>
      </c>
      <c r="B2" t="str">
        <f ca="1">CHOOSE(RANDBETWEEN(1,3),"Insulin","mRNA Vaccine","Monoclonal Antibody")</f>
        <v>mRNA Vaccine</v>
      </c>
      <c r="C2" t="str">
        <f ca="1">CHOOSE(RANDBETWEEN(1,5), "Germany", "France", "Italy", "Poland", "Sweden")</f>
        <v>Sweden</v>
      </c>
      <c r="D2" t="str">
        <f ca="1">IF(C2="Germany", CHOOSE(RANDBETWEEN(1,4), "Spain", "Netherlands", "Greece", "Finland"),
 IF(C2="France", CHOOSE(RANDBETWEEN(1,4), "Spain", "Belgium", "Italy", "Sweden"),
 CHOOSE(RANDBETWEEN(1,4), "Germany", "Poland", "Greece", "Belgium")))</f>
        <v>Germany</v>
      </c>
      <c r="E2" s="1">
        <f ca="1">RANDBETWEEN(DATE(2024,1,1), DATE(2024,12,31))</f>
        <v>45603</v>
      </c>
      <c r="F2" s="2">
        <f ca="1">RANDBETWEEN(0,10) + RAND()</f>
        <v>6.1654615986030139</v>
      </c>
      <c r="G2" s="2">
        <f ca="1">F2+RANDBETWEEN(0,5) + RAND()</f>
        <v>8.0575651149989849</v>
      </c>
      <c r="H2" t="str">
        <f ca="1">IF(B2="Insulin","Annex 9", IF(B2="mRNA Vaccine","Annex 13", IF(B2="Monoclonal Antibody","Annex 13","Annex 15")))</f>
        <v>Annex 13</v>
      </c>
      <c r="I2" t="str">
        <f ca="1">IF(OR(D2="Spain", D2="Greece"), "Mediterranean", IF(OR(D2="Sweden", D2="Finland"), "Nordic", "Continental"))</f>
        <v>Continental</v>
      </c>
      <c r="J2" t="str">
        <f ca="1">IF(OR(F2&lt;2, G2&gt;8), "CRITICAL", "OK")</f>
        <v>CRITICAL</v>
      </c>
      <c r="K2" t="str">
        <f ca="1">IF(AND(J2 = "CRITICAL", OR(H2 = "Annex 9", H2 = "Annex 13")), "Yes", "No")</f>
        <v>Yes</v>
      </c>
    </row>
    <row r="3" spans="1:11" x14ac:dyDescent="0.35">
      <c r="A3" t="str">
        <f t="shared" ref="A3:A66" si="0">"EU-SH-"&amp;TEXT(ROW(A2),"000")</f>
        <v>EU-SH-002</v>
      </c>
      <c r="B3" t="str">
        <f t="shared" ref="B3:B66" ca="1" si="1">CHOOSE(RANDBETWEEN(1,3),"Insulin","mRNA Vaccine","MonoclonalAntibody")</f>
        <v>Insulin</v>
      </c>
      <c r="C3" t="str">
        <f t="shared" ref="C3:C66" ca="1" si="2">CHOOSE(RANDBETWEEN(1,5), "Germany", "France", "Italy", "Poland", "Sweden")</f>
        <v>France</v>
      </c>
      <c r="D3" t="str">
        <f t="shared" ref="D3:D66" ca="1" si="3">IF(C3="Germany", CHOOSE(RANDBETWEEN(1,4), "Spain", "Netherlands", "Greece", "Finland"),
 IF(C3="France", CHOOSE(RANDBETWEEN(1,4), "Spain", "Belgium", "Italy", "Sweden"),
 CHOOSE(RANDBETWEEN(1,4), "Germany", "Poland", "Greece", "Belgium")))</f>
        <v>Italy</v>
      </c>
      <c r="E3" s="1">
        <f t="shared" ref="E3:E66" ca="1" si="4">RANDBETWEEN(DATE(2024,1,1), DATE(2024,12,31))</f>
        <v>45581</v>
      </c>
      <c r="F3" s="2">
        <f t="shared" ref="F3:F66" ca="1" si="5">RANDBETWEEN(0,10) + RAND()</f>
        <v>2.4097532829859301</v>
      </c>
      <c r="G3" s="2">
        <f t="shared" ref="G3:G66" ca="1" si="6">F3+RANDBETWEEN(0,5) + RAND()</f>
        <v>3.7408725060827965</v>
      </c>
      <c r="H3" t="str">
        <f t="shared" ref="H3:H66" ca="1" si="7">IF(B3="Insulin","Annex 9", IF(B3="mRNA Vaccine","Annex 13", IF(B3="Monoclonal Antibody","Annex 13","Annex 15")))</f>
        <v>Annex 9</v>
      </c>
      <c r="I3" t="str">
        <f t="shared" ref="I3:I66" ca="1" si="8">IF(OR(D3="Spain", D3="Greece"), "Mediterranean", IF(OR(D3="Sweden", D3="Finland"), "Nordic", "Continental"))</f>
        <v>Continental</v>
      </c>
      <c r="J3" t="str">
        <f t="shared" ref="J3:J66" ca="1" si="9">IF(OR(F3&lt;2, G3&gt;8), "CRITICAL", "OK")</f>
        <v>OK</v>
      </c>
      <c r="K3" t="str">
        <f t="shared" ref="K3:K66" ca="1" si="10">IF(AND(J3 = "CRITICAL", OR(H3 = "Annex 9", H3 = "Annex 13")), "Yes", "No")</f>
        <v>No</v>
      </c>
    </row>
    <row r="4" spans="1:11" x14ac:dyDescent="0.35">
      <c r="A4" t="str">
        <f t="shared" si="0"/>
        <v>EU-SH-003</v>
      </c>
      <c r="B4" t="str">
        <f t="shared" ca="1" si="1"/>
        <v>Insulin</v>
      </c>
      <c r="C4" t="str">
        <f t="shared" ca="1" si="2"/>
        <v>France</v>
      </c>
      <c r="D4" t="str">
        <f t="shared" ca="1" si="3"/>
        <v>Belgium</v>
      </c>
      <c r="E4" s="1">
        <f t="shared" ca="1" si="4"/>
        <v>45331</v>
      </c>
      <c r="F4" s="2">
        <f t="shared" ca="1" si="5"/>
        <v>1.2336205153632043</v>
      </c>
      <c r="G4" s="2">
        <f t="shared" ca="1" si="6"/>
        <v>6.4229538622591136</v>
      </c>
      <c r="H4" t="str">
        <f t="shared" ca="1" si="7"/>
        <v>Annex 9</v>
      </c>
      <c r="I4" t="str">
        <f t="shared" ca="1" si="8"/>
        <v>Continental</v>
      </c>
      <c r="J4" t="str">
        <f t="shared" ca="1" si="9"/>
        <v>CRITICAL</v>
      </c>
      <c r="K4" t="str">
        <f t="shared" ca="1" si="10"/>
        <v>Yes</v>
      </c>
    </row>
    <row r="5" spans="1:11" x14ac:dyDescent="0.35">
      <c r="A5" t="str">
        <f t="shared" si="0"/>
        <v>EU-SH-004</v>
      </c>
      <c r="B5" t="str">
        <f ca="1">CHOOSE(RANDBETWEEN(1,3),"Insulin","mRNA Vaccine","Monoclonal Antibody")</f>
        <v>Monoclonal Antibody</v>
      </c>
      <c r="C5" t="str">
        <f t="shared" ca="1" si="2"/>
        <v>Germany</v>
      </c>
      <c r="D5" t="str">
        <f t="shared" ca="1" si="3"/>
        <v>Finland</v>
      </c>
      <c r="E5" s="1">
        <f t="shared" ca="1" si="4"/>
        <v>45592</v>
      </c>
      <c r="F5" s="2">
        <f t="shared" ca="1" si="5"/>
        <v>5.5056469036365971</v>
      </c>
      <c r="G5" s="2">
        <f t="shared" ca="1" si="6"/>
        <v>5.8796483259551469</v>
      </c>
      <c r="H5" t="str">
        <f t="shared" ca="1" si="7"/>
        <v>Annex 13</v>
      </c>
      <c r="I5" t="str">
        <f t="shared" ca="1" si="8"/>
        <v>Nordic</v>
      </c>
      <c r="J5" t="str">
        <f t="shared" ca="1" si="9"/>
        <v>OK</v>
      </c>
      <c r="K5" t="str">
        <f t="shared" ca="1" si="10"/>
        <v>No</v>
      </c>
    </row>
    <row r="6" spans="1:11" x14ac:dyDescent="0.35">
      <c r="A6" t="str">
        <f t="shared" si="0"/>
        <v>EU-SH-005</v>
      </c>
      <c r="B6" t="str">
        <f t="shared" ca="1" si="1"/>
        <v>MonoclonalAntibody</v>
      </c>
      <c r="C6" t="str">
        <f t="shared" ca="1" si="2"/>
        <v>Italy</v>
      </c>
      <c r="D6" t="str">
        <f t="shared" ca="1" si="3"/>
        <v>Poland</v>
      </c>
      <c r="E6" s="1">
        <f t="shared" ca="1" si="4"/>
        <v>45404</v>
      </c>
      <c r="F6" s="2">
        <f t="shared" ca="1" si="5"/>
        <v>8.5688672531029404</v>
      </c>
      <c r="G6" s="2">
        <f t="shared" ca="1" si="6"/>
        <v>11.271141887566342</v>
      </c>
      <c r="H6" t="str">
        <f t="shared" ca="1" si="7"/>
        <v>Annex 15</v>
      </c>
      <c r="I6" t="str">
        <f t="shared" ca="1" si="8"/>
        <v>Continental</v>
      </c>
      <c r="J6" t="str">
        <f t="shared" ca="1" si="9"/>
        <v>CRITICAL</v>
      </c>
      <c r="K6" t="str">
        <f t="shared" ca="1" si="10"/>
        <v>No</v>
      </c>
    </row>
    <row r="7" spans="1:11" x14ac:dyDescent="0.35">
      <c r="A7" t="str">
        <f t="shared" si="0"/>
        <v>EU-SH-006</v>
      </c>
      <c r="B7" t="str">
        <f t="shared" ca="1" si="1"/>
        <v>MonoclonalAntibody</v>
      </c>
      <c r="C7" t="str">
        <f t="shared" ca="1" si="2"/>
        <v>Germany</v>
      </c>
      <c r="D7" t="str">
        <f t="shared" ca="1" si="3"/>
        <v>Spain</v>
      </c>
      <c r="E7" s="1">
        <f t="shared" ca="1" si="4"/>
        <v>45407</v>
      </c>
      <c r="F7" s="2">
        <f t="shared" ca="1" si="5"/>
        <v>10.365628106016064</v>
      </c>
      <c r="G7" s="2">
        <f t="shared" ca="1" si="6"/>
        <v>16.076325884136324</v>
      </c>
      <c r="H7" t="str">
        <f t="shared" ca="1" si="7"/>
        <v>Annex 15</v>
      </c>
      <c r="I7" t="str">
        <f t="shared" ca="1" si="8"/>
        <v>Mediterranean</v>
      </c>
      <c r="J7" t="str">
        <f t="shared" ca="1" si="9"/>
        <v>CRITICAL</v>
      </c>
      <c r="K7" t="str">
        <f t="shared" ca="1" si="10"/>
        <v>No</v>
      </c>
    </row>
    <row r="8" spans="1:11" x14ac:dyDescent="0.35">
      <c r="A8" t="str">
        <f t="shared" si="0"/>
        <v>EU-SH-007</v>
      </c>
      <c r="B8" t="str">
        <f t="shared" ca="1" si="1"/>
        <v>MonoclonalAntibody</v>
      </c>
      <c r="C8" t="str">
        <f t="shared" ca="1" si="2"/>
        <v>Sweden</v>
      </c>
      <c r="D8" t="str">
        <f t="shared" ca="1" si="3"/>
        <v>Poland</v>
      </c>
      <c r="E8" s="1">
        <f t="shared" ca="1" si="4"/>
        <v>45638</v>
      </c>
      <c r="F8" s="2">
        <f t="shared" ca="1" si="5"/>
        <v>7.5680681281230822</v>
      </c>
      <c r="G8" s="2">
        <f t="shared" ca="1" si="6"/>
        <v>8.3090267170331504</v>
      </c>
      <c r="H8" t="str">
        <f t="shared" ca="1" si="7"/>
        <v>Annex 15</v>
      </c>
      <c r="I8" t="str">
        <f t="shared" ca="1" si="8"/>
        <v>Continental</v>
      </c>
      <c r="J8" t="str">
        <f t="shared" ca="1" si="9"/>
        <v>CRITICAL</v>
      </c>
      <c r="K8" t="str">
        <f t="shared" ca="1" si="10"/>
        <v>No</v>
      </c>
    </row>
    <row r="9" spans="1:11" x14ac:dyDescent="0.35">
      <c r="A9" t="str">
        <f t="shared" si="0"/>
        <v>EU-SH-008</v>
      </c>
      <c r="B9" t="str">
        <f t="shared" ca="1" si="1"/>
        <v>MonoclonalAntibody</v>
      </c>
      <c r="C9" t="str">
        <f t="shared" ca="1" si="2"/>
        <v>Poland</v>
      </c>
      <c r="D9" t="str">
        <f t="shared" ca="1" si="3"/>
        <v>Germany</v>
      </c>
      <c r="E9" s="1">
        <f t="shared" ca="1" si="4"/>
        <v>45560</v>
      </c>
      <c r="F9" s="2">
        <f t="shared" ca="1" si="5"/>
        <v>7.3661743541479847</v>
      </c>
      <c r="G9" s="2">
        <f t="shared" ca="1" si="6"/>
        <v>12.31092169292411</v>
      </c>
      <c r="H9" t="str">
        <f t="shared" ca="1" si="7"/>
        <v>Annex 15</v>
      </c>
      <c r="I9" t="str">
        <f t="shared" ca="1" si="8"/>
        <v>Continental</v>
      </c>
      <c r="J9" t="str">
        <f t="shared" ca="1" si="9"/>
        <v>CRITICAL</v>
      </c>
      <c r="K9" t="str">
        <f t="shared" ca="1" si="10"/>
        <v>No</v>
      </c>
    </row>
    <row r="10" spans="1:11" x14ac:dyDescent="0.35">
      <c r="A10" t="str">
        <f t="shared" si="0"/>
        <v>EU-SH-009</v>
      </c>
      <c r="B10" t="str">
        <f t="shared" ca="1" si="1"/>
        <v>Insulin</v>
      </c>
      <c r="C10" t="str">
        <f t="shared" ca="1" si="2"/>
        <v>Germany</v>
      </c>
      <c r="D10" t="str">
        <f t="shared" ca="1" si="3"/>
        <v>Finland</v>
      </c>
      <c r="E10" s="1">
        <f t="shared" ca="1" si="4"/>
        <v>45316</v>
      </c>
      <c r="F10" s="2">
        <f t="shared" ca="1" si="5"/>
        <v>6.2836021830458462</v>
      </c>
      <c r="G10" s="2">
        <f t="shared" ca="1" si="6"/>
        <v>10.670830783842865</v>
      </c>
      <c r="H10" t="str">
        <f t="shared" ca="1" si="7"/>
        <v>Annex 9</v>
      </c>
      <c r="I10" t="str">
        <f t="shared" ca="1" si="8"/>
        <v>Nordic</v>
      </c>
      <c r="J10" t="str">
        <f t="shared" ca="1" si="9"/>
        <v>CRITICAL</v>
      </c>
      <c r="K10" t="str">
        <f t="shared" ca="1" si="10"/>
        <v>Yes</v>
      </c>
    </row>
    <row r="11" spans="1:11" x14ac:dyDescent="0.35">
      <c r="A11" t="str">
        <f t="shared" si="0"/>
        <v>EU-SH-010</v>
      </c>
      <c r="B11" t="str">
        <f t="shared" ca="1" si="1"/>
        <v>Insulin</v>
      </c>
      <c r="C11" t="str">
        <f t="shared" ca="1" si="2"/>
        <v>Sweden</v>
      </c>
      <c r="D11" t="str">
        <f t="shared" ca="1" si="3"/>
        <v>Belgium</v>
      </c>
      <c r="E11" s="1">
        <f t="shared" ca="1" si="4"/>
        <v>45356</v>
      </c>
      <c r="F11" s="2">
        <f t="shared" ca="1" si="5"/>
        <v>1.9937082615650263</v>
      </c>
      <c r="G11" s="2">
        <f t="shared" ca="1" si="6"/>
        <v>7.1100640599090683</v>
      </c>
      <c r="H11" t="str">
        <f t="shared" ca="1" si="7"/>
        <v>Annex 9</v>
      </c>
      <c r="I11" t="str">
        <f t="shared" ca="1" si="8"/>
        <v>Continental</v>
      </c>
      <c r="J11" t="str">
        <f t="shared" ca="1" si="9"/>
        <v>CRITICAL</v>
      </c>
      <c r="K11" t="str">
        <f t="shared" ca="1" si="10"/>
        <v>Yes</v>
      </c>
    </row>
    <row r="12" spans="1:11" x14ac:dyDescent="0.35">
      <c r="A12" t="str">
        <f t="shared" si="0"/>
        <v>EU-SH-011</v>
      </c>
      <c r="B12" t="str">
        <f t="shared" ca="1" si="1"/>
        <v>MonoclonalAntibody</v>
      </c>
      <c r="C12" t="str">
        <f t="shared" ca="1" si="2"/>
        <v>Italy</v>
      </c>
      <c r="D12" t="str">
        <f t="shared" ca="1" si="3"/>
        <v>Poland</v>
      </c>
      <c r="E12" s="1">
        <f t="shared" ca="1" si="4"/>
        <v>45530</v>
      </c>
      <c r="F12" s="2">
        <f t="shared" ca="1" si="5"/>
        <v>5.2800398975483578</v>
      </c>
      <c r="G12" s="2">
        <f t="shared" ca="1" si="6"/>
        <v>9.6200934755681811</v>
      </c>
      <c r="H12" t="str">
        <f t="shared" ca="1" si="7"/>
        <v>Annex 15</v>
      </c>
      <c r="I12" t="str">
        <f t="shared" ca="1" si="8"/>
        <v>Continental</v>
      </c>
      <c r="J12" t="str">
        <f t="shared" ca="1" si="9"/>
        <v>CRITICAL</v>
      </c>
      <c r="K12" t="str">
        <f t="shared" ca="1" si="10"/>
        <v>No</v>
      </c>
    </row>
    <row r="13" spans="1:11" x14ac:dyDescent="0.35">
      <c r="A13" t="str">
        <f t="shared" si="0"/>
        <v>EU-SH-012</v>
      </c>
      <c r="B13" t="str">
        <f t="shared" ca="1" si="1"/>
        <v>Insulin</v>
      </c>
      <c r="C13" t="str">
        <f t="shared" ca="1" si="2"/>
        <v>Poland</v>
      </c>
      <c r="D13" t="str">
        <f t="shared" ca="1" si="3"/>
        <v>Greece</v>
      </c>
      <c r="E13" s="1">
        <f t="shared" ca="1" si="4"/>
        <v>45571</v>
      </c>
      <c r="F13" s="2">
        <f t="shared" ca="1" si="5"/>
        <v>7.5223649636817056</v>
      </c>
      <c r="G13" s="2">
        <f t="shared" ca="1" si="6"/>
        <v>8.6857850966737935</v>
      </c>
      <c r="H13" t="str">
        <f t="shared" ca="1" si="7"/>
        <v>Annex 9</v>
      </c>
      <c r="I13" t="str">
        <f t="shared" ca="1" si="8"/>
        <v>Mediterranean</v>
      </c>
      <c r="J13" t="str">
        <f t="shared" ca="1" si="9"/>
        <v>CRITICAL</v>
      </c>
      <c r="K13" t="str">
        <f t="shared" ca="1" si="10"/>
        <v>Yes</v>
      </c>
    </row>
    <row r="14" spans="1:11" x14ac:dyDescent="0.35">
      <c r="A14" t="str">
        <f t="shared" si="0"/>
        <v>EU-SH-013</v>
      </c>
      <c r="B14" t="str">
        <f t="shared" ca="1" si="1"/>
        <v>Insulin</v>
      </c>
      <c r="C14" t="str">
        <f t="shared" ca="1" si="2"/>
        <v>Sweden</v>
      </c>
      <c r="D14" t="str">
        <f t="shared" ca="1" si="3"/>
        <v>Belgium</v>
      </c>
      <c r="E14" s="1">
        <f t="shared" ca="1" si="4"/>
        <v>45422</v>
      </c>
      <c r="F14" s="2">
        <f t="shared" ca="1" si="5"/>
        <v>3.6608973121363961</v>
      </c>
      <c r="G14" s="2">
        <f t="shared" ca="1" si="6"/>
        <v>3.7599825449917494</v>
      </c>
      <c r="H14" t="str">
        <f t="shared" ca="1" si="7"/>
        <v>Annex 9</v>
      </c>
      <c r="I14" t="str">
        <f t="shared" ca="1" si="8"/>
        <v>Continental</v>
      </c>
      <c r="J14" t="str">
        <f t="shared" ca="1" si="9"/>
        <v>OK</v>
      </c>
      <c r="K14" t="str">
        <f t="shared" ca="1" si="10"/>
        <v>No</v>
      </c>
    </row>
    <row r="15" spans="1:11" x14ac:dyDescent="0.35">
      <c r="A15" t="str">
        <f t="shared" si="0"/>
        <v>EU-SH-014</v>
      </c>
      <c r="B15" t="str">
        <f t="shared" ca="1" si="1"/>
        <v>MonoclonalAntibody</v>
      </c>
      <c r="C15" t="str">
        <f t="shared" ca="1" si="2"/>
        <v>Poland</v>
      </c>
      <c r="D15" t="str">
        <f t="shared" ca="1" si="3"/>
        <v>Poland</v>
      </c>
      <c r="E15" s="1">
        <f t="shared" ca="1" si="4"/>
        <v>45327</v>
      </c>
      <c r="F15" s="2">
        <f t="shared" ca="1" si="5"/>
        <v>7.6960446373232978</v>
      </c>
      <c r="G15" s="2">
        <f t="shared" ca="1" si="6"/>
        <v>13.375191288881933</v>
      </c>
      <c r="H15" t="str">
        <f t="shared" ca="1" si="7"/>
        <v>Annex 15</v>
      </c>
      <c r="I15" t="str">
        <f t="shared" ca="1" si="8"/>
        <v>Continental</v>
      </c>
      <c r="J15" t="str">
        <f t="shared" ca="1" si="9"/>
        <v>CRITICAL</v>
      </c>
      <c r="K15" t="str">
        <f t="shared" ca="1" si="10"/>
        <v>No</v>
      </c>
    </row>
    <row r="16" spans="1:11" x14ac:dyDescent="0.35">
      <c r="A16" t="str">
        <f t="shared" si="0"/>
        <v>EU-SH-015</v>
      </c>
      <c r="B16" t="str">
        <f t="shared" ca="1" si="1"/>
        <v>MonoclonalAntibody</v>
      </c>
      <c r="C16" t="str">
        <f t="shared" ca="1" si="2"/>
        <v>Germany</v>
      </c>
      <c r="D16" t="str">
        <f t="shared" ca="1" si="3"/>
        <v>Netherlands</v>
      </c>
      <c r="E16" s="1">
        <f t="shared" ca="1" si="4"/>
        <v>45312</v>
      </c>
      <c r="F16" s="2">
        <f t="shared" ca="1" si="5"/>
        <v>2.3993618714802083</v>
      </c>
      <c r="G16" s="2">
        <f t="shared" ca="1" si="6"/>
        <v>7.2785756313975991</v>
      </c>
      <c r="H16" t="str">
        <f t="shared" ca="1" si="7"/>
        <v>Annex 15</v>
      </c>
      <c r="I16" t="str">
        <f ca="1">IF(OR(D16="Spain", D16="Greece"), "Mediterranean", IF(OR(D16="Sweden", D16="Finland"), "Nordic", "Continental"))</f>
        <v>Continental</v>
      </c>
      <c r="J16" t="str">
        <f t="shared" ca="1" si="9"/>
        <v>OK</v>
      </c>
      <c r="K16" t="str">
        <f t="shared" ca="1" si="10"/>
        <v>No</v>
      </c>
    </row>
    <row r="17" spans="1:11" x14ac:dyDescent="0.35">
      <c r="A17" t="str">
        <f t="shared" si="0"/>
        <v>EU-SH-016</v>
      </c>
      <c r="B17" t="str">
        <f t="shared" ca="1" si="1"/>
        <v>mRNA Vaccine</v>
      </c>
      <c r="C17" t="str">
        <f t="shared" ca="1" si="2"/>
        <v>France</v>
      </c>
      <c r="D17" t="str">
        <f t="shared" ca="1" si="3"/>
        <v>Sweden</v>
      </c>
      <c r="E17" s="1">
        <f t="shared" ca="1" si="4"/>
        <v>45415</v>
      </c>
      <c r="F17" s="2">
        <f t="shared" ca="1" si="5"/>
        <v>1.1453826566208285</v>
      </c>
      <c r="G17" s="2">
        <f t="shared" ca="1" si="6"/>
        <v>2.2343840948708071</v>
      </c>
      <c r="H17" t="str">
        <f t="shared" ca="1" si="7"/>
        <v>Annex 13</v>
      </c>
      <c r="I17" t="str">
        <f t="shared" ca="1" si="8"/>
        <v>Nordic</v>
      </c>
      <c r="J17" t="str">
        <f t="shared" ca="1" si="9"/>
        <v>CRITICAL</v>
      </c>
      <c r="K17" t="str">
        <f t="shared" ca="1" si="10"/>
        <v>Yes</v>
      </c>
    </row>
    <row r="18" spans="1:11" x14ac:dyDescent="0.35">
      <c r="A18" t="str">
        <f t="shared" si="0"/>
        <v>EU-SH-017</v>
      </c>
      <c r="B18" t="str">
        <f t="shared" ca="1" si="1"/>
        <v>mRNA Vaccine</v>
      </c>
      <c r="C18" t="str">
        <f t="shared" ca="1" si="2"/>
        <v>Germany</v>
      </c>
      <c r="D18" t="str">
        <f t="shared" ca="1" si="3"/>
        <v>Finland</v>
      </c>
      <c r="E18" s="1">
        <f t="shared" ca="1" si="4"/>
        <v>45599</v>
      </c>
      <c r="F18" s="2">
        <f t="shared" ca="1" si="5"/>
        <v>5.8050782029135499</v>
      </c>
      <c r="G18" s="2">
        <f t="shared" ca="1" si="6"/>
        <v>7.3184960851898433</v>
      </c>
      <c r="H18" t="str">
        <f t="shared" ca="1" si="7"/>
        <v>Annex 13</v>
      </c>
      <c r="I18" t="str">
        <f t="shared" ca="1" si="8"/>
        <v>Nordic</v>
      </c>
      <c r="J18" t="str">
        <f t="shared" ca="1" si="9"/>
        <v>OK</v>
      </c>
      <c r="K18" t="str">
        <f t="shared" ca="1" si="10"/>
        <v>No</v>
      </c>
    </row>
    <row r="19" spans="1:11" x14ac:dyDescent="0.35">
      <c r="A19" t="str">
        <f t="shared" si="0"/>
        <v>EU-SH-018</v>
      </c>
      <c r="B19" t="str">
        <f t="shared" ca="1" si="1"/>
        <v>MonoclonalAntibody</v>
      </c>
      <c r="C19" t="str">
        <f t="shared" ca="1" si="2"/>
        <v>Sweden</v>
      </c>
      <c r="D19" t="str">
        <f t="shared" ca="1" si="3"/>
        <v>Greece</v>
      </c>
      <c r="E19" s="1">
        <f t="shared" ca="1" si="4"/>
        <v>45344</v>
      </c>
      <c r="F19" s="2">
        <f t="shared" ca="1" si="5"/>
        <v>9.5340484585556275</v>
      </c>
      <c r="G19" s="2">
        <f t="shared" ca="1" si="6"/>
        <v>14.442902956761785</v>
      </c>
      <c r="H19" t="str">
        <f t="shared" ca="1" si="7"/>
        <v>Annex 15</v>
      </c>
      <c r="I19" t="str">
        <f t="shared" ca="1" si="8"/>
        <v>Mediterranean</v>
      </c>
      <c r="J19" t="str">
        <f t="shared" ca="1" si="9"/>
        <v>CRITICAL</v>
      </c>
      <c r="K19" t="str">
        <f t="shared" ca="1" si="10"/>
        <v>No</v>
      </c>
    </row>
    <row r="20" spans="1:11" x14ac:dyDescent="0.35">
      <c r="A20" t="str">
        <f t="shared" si="0"/>
        <v>EU-SH-019</v>
      </c>
      <c r="B20" t="str">
        <f t="shared" ca="1" si="1"/>
        <v>MonoclonalAntibody</v>
      </c>
      <c r="C20" t="str">
        <f t="shared" ca="1" si="2"/>
        <v>France</v>
      </c>
      <c r="D20" t="str">
        <f t="shared" ca="1" si="3"/>
        <v>Spain</v>
      </c>
      <c r="E20" s="1">
        <f t="shared" ca="1" si="4"/>
        <v>45306</v>
      </c>
      <c r="F20" s="2">
        <f t="shared" ca="1" si="5"/>
        <v>9.5546234020917957</v>
      </c>
      <c r="G20" s="2">
        <f t="shared" ca="1" si="6"/>
        <v>13.438309562493423</v>
      </c>
      <c r="H20" t="str">
        <f t="shared" ca="1" si="7"/>
        <v>Annex 15</v>
      </c>
      <c r="I20" t="str">
        <f t="shared" ca="1" si="8"/>
        <v>Mediterranean</v>
      </c>
      <c r="J20" t="str">
        <f t="shared" ca="1" si="9"/>
        <v>CRITICAL</v>
      </c>
      <c r="K20" t="str">
        <f t="shared" ca="1" si="10"/>
        <v>No</v>
      </c>
    </row>
    <row r="21" spans="1:11" x14ac:dyDescent="0.35">
      <c r="A21" t="str">
        <f t="shared" si="0"/>
        <v>EU-SH-020</v>
      </c>
      <c r="B21" t="str">
        <f t="shared" ca="1" si="1"/>
        <v>MonoclonalAntibody</v>
      </c>
      <c r="C21" t="str">
        <f t="shared" ca="1" si="2"/>
        <v>France</v>
      </c>
      <c r="D21" t="str">
        <f t="shared" ca="1" si="3"/>
        <v>Spain</v>
      </c>
      <c r="E21" s="1">
        <f t="shared" ca="1" si="4"/>
        <v>45624</v>
      </c>
      <c r="F21" s="2">
        <f t="shared" ca="1" si="5"/>
        <v>5.166244109586918</v>
      </c>
      <c r="G21" s="2">
        <f t="shared" ca="1" si="6"/>
        <v>6.9188731653000026</v>
      </c>
      <c r="H21" t="str">
        <f t="shared" ca="1" si="7"/>
        <v>Annex 15</v>
      </c>
      <c r="I21" t="str">
        <f t="shared" ca="1" si="8"/>
        <v>Mediterranean</v>
      </c>
      <c r="J21" t="str">
        <f t="shared" ca="1" si="9"/>
        <v>OK</v>
      </c>
      <c r="K21" t="str">
        <f t="shared" ca="1" si="10"/>
        <v>No</v>
      </c>
    </row>
    <row r="22" spans="1:11" x14ac:dyDescent="0.35">
      <c r="A22" t="str">
        <f t="shared" si="0"/>
        <v>EU-SH-021</v>
      </c>
      <c r="B22" t="str">
        <f t="shared" ca="1" si="1"/>
        <v>mRNA Vaccine</v>
      </c>
      <c r="C22" t="str">
        <f t="shared" ca="1" si="2"/>
        <v>Italy</v>
      </c>
      <c r="D22" t="str">
        <f t="shared" ca="1" si="3"/>
        <v>Germany</v>
      </c>
      <c r="E22" s="1">
        <f t="shared" ca="1" si="4"/>
        <v>45651</v>
      </c>
      <c r="F22" s="2">
        <f t="shared" ca="1" si="5"/>
        <v>2.2240153372999663</v>
      </c>
      <c r="G22" s="2">
        <f t="shared" ca="1" si="6"/>
        <v>8.0826986525058366</v>
      </c>
      <c r="H22" t="str">
        <f t="shared" ca="1" si="7"/>
        <v>Annex 13</v>
      </c>
      <c r="I22" t="str">
        <f t="shared" ca="1" si="8"/>
        <v>Continental</v>
      </c>
      <c r="J22" t="str">
        <f t="shared" ca="1" si="9"/>
        <v>CRITICAL</v>
      </c>
      <c r="K22" t="str">
        <f t="shared" ca="1" si="10"/>
        <v>Yes</v>
      </c>
    </row>
    <row r="23" spans="1:11" x14ac:dyDescent="0.35">
      <c r="A23" t="str">
        <f t="shared" si="0"/>
        <v>EU-SH-022</v>
      </c>
      <c r="B23" t="str">
        <f t="shared" ca="1" si="1"/>
        <v>mRNA Vaccine</v>
      </c>
      <c r="C23" t="str">
        <f t="shared" ca="1" si="2"/>
        <v>Sweden</v>
      </c>
      <c r="D23" t="str">
        <f t="shared" ca="1" si="3"/>
        <v>Poland</v>
      </c>
      <c r="E23" s="1">
        <f t="shared" ca="1" si="4"/>
        <v>45639</v>
      </c>
      <c r="F23" s="2">
        <f t="shared" ca="1" si="5"/>
        <v>9.3170445051466402</v>
      </c>
      <c r="G23" s="2">
        <f t="shared" ca="1" si="6"/>
        <v>10.871775088845563</v>
      </c>
      <c r="H23" t="str">
        <f t="shared" ca="1" si="7"/>
        <v>Annex 13</v>
      </c>
      <c r="I23" t="str">
        <f t="shared" ca="1" si="8"/>
        <v>Continental</v>
      </c>
      <c r="J23" t="str">
        <f t="shared" ca="1" si="9"/>
        <v>CRITICAL</v>
      </c>
      <c r="K23" t="str">
        <f t="shared" ca="1" si="10"/>
        <v>Yes</v>
      </c>
    </row>
    <row r="24" spans="1:11" x14ac:dyDescent="0.35">
      <c r="A24" t="str">
        <f t="shared" si="0"/>
        <v>EU-SH-023</v>
      </c>
      <c r="B24" t="str">
        <f t="shared" ca="1" si="1"/>
        <v>Insulin</v>
      </c>
      <c r="C24" t="str">
        <f t="shared" ca="1" si="2"/>
        <v>Germany</v>
      </c>
      <c r="D24" t="str">
        <f t="shared" ca="1" si="3"/>
        <v>Greece</v>
      </c>
      <c r="E24" s="1">
        <f t="shared" ca="1" si="4"/>
        <v>45451</v>
      </c>
      <c r="F24" s="2">
        <f t="shared" ca="1" si="5"/>
        <v>9.5550885685386344</v>
      </c>
      <c r="G24" s="2">
        <f t="shared" ca="1" si="6"/>
        <v>10.449510870682568</v>
      </c>
      <c r="H24" t="str">
        <f t="shared" ca="1" si="7"/>
        <v>Annex 9</v>
      </c>
      <c r="I24" t="str">
        <f t="shared" ca="1" si="8"/>
        <v>Mediterranean</v>
      </c>
      <c r="J24" t="str">
        <f t="shared" ca="1" si="9"/>
        <v>CRITICAL</v>
      </c>
      <c r="K24" t="str">
        <f t="shared" ca="1" si="10"/>
        <v>Yes</v>
      </c>
    </row>
    <row r="25" spans="1:11" x14ac:dyDescent="0.35">
      <c r="A25" t="str">
        <f t="shared" si="0"/>
        <v>EU-SH-024</v>
      </c>
      <c r="B25" t="str">
        <f t="shared" ca="1" si="1"/>
        <v>Insulin</v>
      </c>
      <c r="C25" t="str">
        <f t="shared" ca="1" si="2"/>
        <v>Italy</v>
      </c>
      <c r="D25" t="str">
        <f t="shared" ca="1" si="3"/>
        <v>Poland</v>
      </c>
      <c r="E25" s="1">
        <f t="shared" ca="1" si="4"/>
        <v>45548</v>
      </c>
      <c r="F25" s="2">
        <f t="shared" ca="1" si="5"/>
        <v>7.5433541096220562</v>
      </c>
      <c r="G25" s="2">
        <f t="shared" ca="1" si="6"/>
        <v>9.8132139119840947</v>
      </c>
      <c r="H25" t="str">
        <f t="shared" ca="1" si="7"/>
        <v>Annex 9</v>
      </c>
      <c r="I25" t="str">
        <f t="shared" ca="1" si="8"/>
        <v>Continental</v>
      </c>
      <c r="J25" t="str">
        <f t="shared" ca="1" si="9"/>
        <v>CRITICAL</v>
      </c>
      <c r="K25" t="str">
        <f t="shared" ca="1" si="10"/>
        <v>Yes</v>
      </c>
    </row>
    <row r="26" spans="1:11" x14ac:dyDescent="0.35">
      <c r="A26" t="str">
        <f t="shared" si="0"/>
        <v>EU-SH-025</v>
      </c>
      <c r="B26" t="str">
        <f t="shared" ca="1" si="1"/>
        <v>MonoclonalAntibody</v>
      </c>
      <c r="C26" t="str">
        <f t="shared" ca="1" si="2"/>
        <v>Germany</v>
      </c>
      <c r="D26" t="str">
        <f t="shared" ca="1" si="3"/>
        <v>Netherlands</v>
      </c>
      <c r="E26" s="1">
        <f t="shared" ca="1" si="4"/>
        <v>45539</v>
      </c>
      <c r="F26" s="2">
        <f t="shared" ca="1" si="5"/>
        <v>5.952279687171858</v>
      </c>
      <c r="G26" s="2">
        <f t="shared" ca="1" si="6"/>
        <v>7.5223288088206601</v>
      </c>
      <c r="H26" t="str">
        <f t="shared" ca="1" si="7"/>
        <v>Annex 15</v>
      </c>
      <c r="I26" t="str">
        <f t="shared" ca="1" si="8"/>
        <v>Continental</v>
      </c>
      <c r="J26" t="str">
        <f t="shared" ca="1" si="9"/>
        <v>OK</v>
      </c>
      <c r="K26" t="str">
        <f t="shared" ca="1" si="10"/>
        <v>No</v>
      </c>
    </row>
    <row r="27" spans="1:11" x14ac:dyDescent="0.35">
      <c r="A27" t="str">
        <f t="shared" si="0"/>
        <v>EU-SH-026</v>
      </c>
      <c r="B27" t="str">
        <f t="shared" ca="1" si="1"/>
        <v>mRNA Vaccine</v>
      </c>
      <c r="C27" t="str">
        <f t="shared" ca="1" si="2"/>
        <v>France</v>
      </c>
      <c r="D27" t="str">
        <f t="shared" ca="1" si="3"/>
        <v>Spain</v>
      </c>
      <c r="E27" s="1">
        <f t="shared" ca="1" si="4"/>
        <v>45358</v>
      </c>
      <c r="F27" s="2">
        <f t="shared" ca="1" si="5"/>
        <v>8.3628366399860372</v>
      </c>
      <c r="G27" s="2">
        <f t="shared" ca="1" si="6"/>
        <v>8.862210321097459</v>
      </c>
      <c r="H27" t="str">
        <f t="shared" ca="1" si="7"/>
        <v>Annex 13</v>
      </c>
      <c r="I27" t="str">
        <f t="shared" ca="1" si="8"/>
        <v>Mediterranean</v>
      </c>
      <c r="J27" t="str">
        <f t="shared" ca="1" si="9"/>
        <v>CRITICAL</v>
      </c>
      <c r="K27" t="str">
        <f t="shared" ca="1" si="10"/>
        <v>Yes</v>
      </c>
    </row>
    <row r="28" spans="1:11" x14ac:dyDescent="0.35">
      <c r="A28" t="str">
        <f t="shared" si="0"/>
        <v>EU-SH-027</v>
      </c>
      <c r="B28" t="str">
        <f t="shared" ca="1" si="1"/>
        <v>mRNA Vaccine</v>
      </c>
      <c r="C28" t="str">
        <f t="shared" ca="1" si="2"/>
        <v>Germany</v>
      </c>
      <c r="D28" t="str">
        <f t="shared" ca="1" si="3"/>
        <v>Netherlands</v>
      </c>
      <c r="E28" s="1">
        <f t="shared" ca="1" si="4"/>
        <v>45515</v>
      </c>
      <c r="F28" s="2">
        <f t="shared" ca="1" si="5"/>
        <v>8.7879618217979338</v>
      </c>
      <c r="G28" s="2">
        <f t="shared" ca="1" si="6"/>
        <v>9.2651596429117244</v>
      </c>
      <c r="H28" t="str">
        <f t="shared" ca="1" si="7"/>
        <v>Annex 13</v>
      </c>
      <c r="I28" t="str">
        <f t="shared" ca="1" si="8"/>
        <v>Continental</v>
      </c>
      <c r="J28" t="str">
        <f t="shared" ca="1" si="9"/>
        <v>CRITICAL</v>
      </c>
      <c r="K28" t="str">
        <f t="shared" ca="1" si="10"/>
        <v>Yes</v>
      </c>
    </row>
    <row r="29" spans="1:11" x14ac:dyDescent="0.35">
      <c r="A29" t="str">
        <f t="shared" si="0"/>
        <v>EU-SH-028</v>
      </c>
      <c r="B29" t="str">
        <f t="shared" ca="1" si="1"/>
        <v>Insulin</v>
      </c>
      <c r="C29" t="str">
        <f t="shared" ca="1" si="2"/>
        <v>Germany</v>
      </c>
      <c r="D29" t="str">
        <f t="shared" ca="1" si="3"/>
        <v>Netherlands</v>
      </c>
      <c r="E29" s="1">
        <f t="shared" ca="1" si="4"/>
        <v>45506</v>
      </c>
      <c r="F29" s="2">
        <f t="shared" ca="1" si="5"/>
        <v>4.2104205133799217</v>
      </c>
      <c r="G29" s="2">
        <f t="shared" ca="1" si="6"/>
        <v>9.9954552202086759</v>
      </c>
      <c r="H29" t="str">
        <f t="shared" ca="1" si="7"/>
        <v>Annex 9</v>
      </c>
      <c r="I29" t="str">
        <f t="shared" ca="1" si="8"/>
        <v>Continental</v>
      </c>
      <c r="J29" t="str">
        <f t="shared" ca="1" si="9"/>
        <v>CRITICAL</v>
      </c>
      <c r="K29" t="str">
        <f t="shared" ca="1" si="10"/>
        <v>Yes</v>
      </c>
    </row>
    <row r="30" spans="1:11" x14ac:dyDescent="0.35">
      <c r="A30" t="str">
        <f t="shared" si="0"/>
        <v>EU-SH-029</v>
      </c>
      <c r="B30" t="str">
        <f t="shared" ca="1" si="1"/>
        <v>Insulin</v>
      </c>
      <c r="C30" t="str">
        <f t="shared" ca="1" si="2"/>
        <v>Poland</v>
      </c>
      <c r="D30" t="str">
        <f t="shared" ca="1" si="3"/>
        <v>Germany</v>
      </c>
      <c r="E30" s="1">
        <f t="shared" ca="1" si="4"/>
        <v>45570</v>
      </c>
      <c r="F30" s="2">
        <f t="shared" ca="1" si="5"/>
        <v>1.5505072537695765</v>
      </c>
      <c r="G30" s="2">
        <f t="shared" ca="1" si="6"/>
        <v>5.5890262448342138</v>
      </c>
      <c r="H30" t="str">
        <f t="shared" ca="1" si="7"/>
        <v>Annex 9</v>
      </c>
      <c r="I30" t="str">
        <f t="shared" ca="1" si="8"/>
        <v>Continental</v>
      </c>
      <c r="J30" t="str">
        <f t="shared" ca="1" si="9"/>
        <v>CRITICAL</v>
      </c>
      <c r="K30" t="str">
        <f t="shared" ca="1" si="10"/>
        <v>Yes</v>
      </c>
    </row>
    <row r="31" spans="1:11" x14ac:dyDescent="0.35">
      <c r="A31" t="str">
        <f t="shared" si="0"/>
        <v>EU-SH-030</v>
      </c>
      <c r="B31" t="str">
        <f t="shared" ca="1" si="1"/>
        <v>mRNA Vaccine</v>
      </c>
      <c r="C31" t="str">
        <f t="shared" ca="1" si="2"/>
        <v>Sweden</v>
      </c>
      <c r="D31" t="str">
        <f t="shared" ca="1" si="3"/>
        <v>Belgium</v>
      </c>
      <c r="E31" s="1">
        <f t="shared" ca="1" si="4"/>
        <v>45390</v>
      </c>
      <c r="F31" s="2">
        <f t="shared" ca="1" si="5"/>
        <v>10.856075078424556</v>
      </c>
      <c r="G31" s="2">
        <f t="shared" ca="1" si="6"/>
        <v>15.684341271570492</v>
      </c>
      <c r="H31" t="str">
        <f t="shared" ca="1" si="7"/>
        <v>Annex 13</v>
      </c>
      <c r="I31" t="str">
        <f t="shared" ca="1" si="8"/>
        <v>Continental</v>
      </c>
      <c r="J31" t="str">
        <f t="shared" ca="1" si="9"/>
        <v>CRITICAL</v>
      </c>
      <c r="K31" t="str">
        <f t="shared" ca="1" si="10"/>
        <v>Yes</v>
      </c>
    </row>
    <row r="32" spans="1:11" x14ac:dyDescent="0.35">
      <c r="A32" t="str">
        <f t="shared" si="0"/>
        <v>EU-SH-031</v>
      </c>
      <c r="B32" t="str">
        <f t="shared" ca="1" si="1"/>
        <v>MonoclonalAntibody</v>
      </c>
      <c r="C32" t="str">
        <f t="shared" ca="1" si="2"/>
        <v>Italy</v>
      </c>
      <c r="D32" t="str">
        <f t="shared" ca="1" si="3"/>
        <v>Greece</v>
      </c>
      <c r="E32" s="1">
        <f t="shared" ca="1" si="4"/>
        <v>45375</v>
      </c>
      <c r="F32" s="2">
        <f t="shared" ca="1" si="5"/>
        <v>8.4806548833003781</v>
      </c>
      <c r="G32" s="2">
        <f t="shared" ca="1" si="6"/>
        <v>9.8972917644454945</v>
      </c>
      <c r="H32" t="str">
        <f t="shared" ca="1" si="7"/>
        <v>Annex 15</v>
      </c>
      <c r="I32" t="str">
        <f t="shared" ca="1" si="8"/>
        <v>Mediterranean</v>
      </c>
      <c r="J32" t="str">
        <f t="shared" ca="1" si="9"/>
        <v>CRITICAL</v>
      </c>
      <c r="K32" t="str">
        <f t="shared" ca="1" si="10"/>
        <v>No</v>
      </c>
    </row>
    <row r="33" spans="1:11" x14ac:dyDescent="0.35">
      <c r="A33" t="str">
        <f t="shared" si="0"/>
        <v>EU-SH-032</v>
      </c>
      <c r="B33" t="str">
        <f t="shared" ca="1" si="1"/>
        <v>MonoclonalAntibody</v>
      </c>
      <c r="C33" t="str">
        <f t="shared" ca="1" si="2"/>
        <v>Poland</v>
      </c>
      <c r="D33" t="str">
        <f t="shared" ca="1" si="3"/>
        <v>Greece</v>
      </c>
      <c r="E33" s="1">
        <f t="shared" ca="1" si="4"/>
        <v>45512</v>
      </c>
      <c r="F33" s="2">
        <f t="shared" ca="1" si="5"/>
        <v>4.8278251956439169</v>
      </c>
      <c r="G33" s="2">
        <f t="shared" ca="1" si="6"/>
        <v>10.052255552491186</v>
      </c>
      <c r="H33" t="str">
        <f t="shared" ca="1" si="7"/>
        <v>Annex 15</v>
      </c>
      <c r="I33" t="str">
        <f t="shared" ca="1" si="8"/>
        <v>Mediterranean</v>
      </c>
      <c r="J33" t="str">
        <f t="shared" ca="1" si="9"/>
        <v>CRITICAL</v>
      </c>
      <c r="K33" t="str">
        <f t="shared" ca="1" si="10"/>
        <v>No</v>
      </c>
    </row>
    <row r="34" spans="1:11" x14ac:dyDescent="0.35">
      <c r="A34" t="str">
        <f t="shared" si="0"/>
        <v>EU-SH-033</v>
      </c>
      <c r="B34" t="str">
        <f t="shared" ca="1" si="1"/>
        <v>Insulin</v>
      </c>
      <c r="C34" t="str">
        <f t="shared" ca="1" si="2"/>
        <v>Sweden</v>
      </c>
      <c r="D34" t="str">
        <f t="shared" ca="1" si="3"/>
        <v>Greece</v>
      </c>
      <c r="E34" s="1">
        <f t="shared" ca="1" si="4"/>
        <v>45550</v>
      </c>
      <c r="F34" s="2">
        <f t="shared" ca="1" si="5"/>
        <v>10.577421420440928</v>
      </c>
      <c r="G34" s="2">
        <f t="shared" ca="1" si="6"/>
        <v>11.383827041262329</v>
      </c>
      <c r="H34" t="str">
        <f t="shared" ca="1" si="7"/>
        <v>Annex 9</v>
      </c>
      <c r="I34" t="str">
        <f t="shared" ca="1" si="8"/>
        <v>Mediterranean</v>
      </c>
      <c r="J34" t="str">
        <f t="shared" ca="1" si="9"/>
        <v>CRITICAL</v>
      </c>
      <c r="K34" t="str">
        <f t="shared" ca="1" si="10"/>
        <v>Yes</v>
      </c>
    </row>
    <row r="35" spans="1:11" x14ac:dyDescent="0.35">
      <c r="A35" t="str">
        <f t="shared" si="0"/>
        <v>EU-SH-034</v>
      </c>
      <c r="B35" t="str">
        <f t="shared" ca="1" si="1"/>
        <v>mRNA Vaccine</v>
      </c>
      <c r="C35" t="str">
        <f t="shared" ca="1" si="2"/>
        <v>France</v>
      </c>
      <c r="D35" t="str">
        <f t="shared" ca="1" si="3"/>
        <v>Italy</v>
      </c>
      <c r="E35" s="1">
        <f t="shared" ca="1" si="4"/>
        <v>45448</v>
      </c>
      <c r="F35" s="2">
        <f t="shared" ca="1" si="5"/>
        <v>1.508545529705255</v>
      </c>
      <c r="G35" s="2">
        <f t="shared" ca="1" si="6"/>
        <v>4.2696449494325242</v>
      </c>
      <c r="H35" t="str">
        <f t="shared" ca="1" si="7"/>
        <v>Annex 13</v>
      </c>
      <c r="I35" t="str">
        <f t="shared" ca="1" si="8"/>
        <v>Continental</v>
      </c>
      <c r="J35" t="str">
        <f t="shared" ca="1" si="9"/>
        <v>CRITICAL</v>
      </c>
      <c r="K35" t="str">
        <f t="shared" ca="1" si="10"/>
        <v>Yes</v>
      </c>
    </row>
    <row r="36" spans="1:11" x14ac:dyDescent="0.35">
      <c r="A36" t="str">
        <f t="shared" si="0"/>
        <v>EU-SH-035</v>
      </c>
      <c r="B36" t="str">
        <f t="shared" ca="1" si="1"/>
        <v>MonoclonalAntibody</v>
      </c>
      <c r="C36" t="str">
        <f t="shared" ca="1" si="2"/>
        <v>Italy</v>
      </c>
      <c r="D36" t="str">
        <f t="shared" ca="1" si="3"/>
        <v>Greece</v>
      </c>
      <c r="E36" s="1">
        <f t="shared" ca="1" si="4"/>
        <v>45608</v>
      </c>
      <c r="F36" s="2">
        <f t="shared" ca="1" si="5"/>
        <v>9.2065197448361697</v>
      </c>
      <c r="G36" s="2">
        <f t="shared" ca="1" si="6"/>
        <v>13.571727131122037</v>
      </c>
      <c r="H36" t="str">
        <f t="shared" ca="1" si="7"/>
        <v>Annex 15</v>
      </c>
      <c r="I36" t="str">
        <f t="shared" ca="1" si="8"/>
        <v>Mediterranean</v>
      </c>
      <c r="J36" t="str">
        <f t="shared" ca="1" si="9"/>
        <v>CRITICAL</v>
      </c>
      <c r="K36" t="str">
        <f t="shared" ca="1" si="10"/>
        <v>No</v>
      </c>
    </row>
    <row r="37" spans="1:11" x14ac:dyDescent="0.35">
      <c r="A37" t="str">
        <f t="shared" si="0"/>
        <v>EU-SH-036</v>
      </c>
      <c r="B37" t="str">
        <f t="shared" ca="1" si="1"/>
        <v>Insulin</v>
      </c>
      <c r="C37" t="str">
        <f t="shared" ca="1" si="2"/>
        <v>Italy</v>
      </c>
      <c r="D37" t="str">
        <f t="shared" ca="1" si="3"/>
        <v>Belgium</v>
      </c>
      <c r="E37" s="1">
        <f t="shared" ca="1" si="4"/>
        <v>45459</v>
      </c>
      <c r="F37" s="2">
        <f t="shared" ca="1" si="5"/>
        <v>0.33489808468381976</v>
      </c>
      <c r="G37" s="2">
        <f t="shared" ca="1" si="6"/>
        <v>4.9084970099315726</v>
      </c>
      <c r="H37" t="str">
        <f t="shared" ca="1" si="7"/>
        <v>Annex 9</v>
      </c>
      <c r="I37" t="str">
        <f t="shared" ca="1" si="8"/>
        <v>Continental</v>
      </c>
      <c r="J37" t="str">
        <f t="shared" ca="1" si="9"/>
        <v>CRITICAL</v>
      </c>
      <c r="K37" t="str">
        <f t="shared" ca="1" si="10"/>
        <v>Yes</v>
      </c>
    </row>
    <row r="38" spans="1:11" x14ac:dyDescent="0.35">
      <c r="A38" t="str">
        <f t="shared" si="0"/>
        <v>EU-SH-037</v>
      </c>
      <c r="B38" t="str">
        <f t="shared" ca="1" si="1"/>
        <v>Insulin</v>
      </c>
      <c r="C38" t="str">
        <f t="shared" ca="1" si="2"/>
        <v>Poland</v>
      </c>
      <c r="D38" t="str">
        <f t="shared" ca="1" si="3"/>
        <v>Greece</v>
      </c>
      <c r="E38" s="1">
        <f t="shared" ca="1" si="4"/>
        <v>45510</v>
      </c>
      <c r="F38" s="2">
        <f t="shared" ca="1" si="5"/>
        <v>4.3182275259004363</v>
      </c>
      <c r="G38" s="2">
        <f t="shared" ca="1" si="6"/>
        <v>5.4495239796660977</v>
      </c>
      <c r="H38" t="str">
        <f t="shared" ca="1" si="7"/>
        <v>Annex 9</v>
      </c>
      <c r="I38" t="str">
        <f t="shared" ca="1" si="8"/>
        <v>Mediterranean</v>
      </c>
      <c r="J38" t="str">
        <f t="shared" ca="1" si="9"/>
        <v>OK</v>
      </c>
      <c r="K38" t="str">
        <f t="shared" ca="1" si="10"/>
        <v>No</v>
      </c>
    </row>
    <row r="39" spans="1:11" x14ac:dyDescent="0.35">
      <c r="A39" t="str">
        <f t="shared" si="0"/>
        <v>EU-SH-038</v>
      </c>
      <c r="B39" t="str">
        <f t="shared" ca="1" si="1"/>
        <v>mRNA Vaccine</v>
      </c>
      <c r="C39" t="str">
        <f t="shared" ca="1" si="2"/>
        <v>Poland</v>
      </c>
      <c r="D39" t="str">
        <f t="shared" ca="1" si="3"/>
        <v>Poland</v>
      </c>
      <c r="E39" s="1">
        <f t="shared" ca="1" si="4"/>
        <v>45437</v>
      </c>
      <c r="F39" s="2">
        <f t="shared" ca="1" si="5"/>
        <v>7.048747681774282</v>
      </c>
      <c r="G39" s="2">
        <f t="shared" ca="1" si="6"/>
        <v>12.927263085239858</v>
      </c>
      <c r="H39" t="str">
        <f t="shared" ca="1" si="7"/>
        <v>Annex 13</v>
      </c>
      <c r="I39" t="str">
        <f t="shared" ca="1" si="8"/>
        <v>Continental</v>
      </c>
      <c r="J39" t="str">
        <f t="shared" ca="1" si="9"/>
        <v>CRITICAL</v>
      </c>
      <c r="K39" t="str">
        <f t="shared" ca="1" si="10"/>
        <v>Yes</v>
      </c>
    </row>
    <row r="40" spans="1:11" x14ac:dyDescent="0.35">
      <c r="A40" t="str">
        <f t="shared" si="0"/>
        <v>EU-SH-039</v>
      </c>
      <c r="B40" t="str">
        <f t="shared" ca="1" si="1"/>
        <v>mRNA Vaccine</v>
      </c>
      <c r="C40" t="str">
        <f t="shared" ca="1" si="2"/>
        <v>Sweden</v>
      </c>
      <c r="D40" t="str">
        <f t="shared" ca="1" si="3"/>
        <v>Germany</v>
      </c>
      <c r="E40" s="1">
        <f t="shared" ca="1" si="4"/>
        <v>45449</v>
      </c>
      <c r="F40" s="2">
        <f t="shared" ca="1" si="5"/>
        <v>10.059043650879671</v>
      </c>
      <c r="G40" s="2">
        <f t="shared" ca="1" si="6"/>
        <v>13.099385704852086</v>
      </c>
      <c r="H40" t="str">
        <f t="shared" ca="1" si="7"/>
        <v>Annex 13</v>
      </c>
      <c r="I40" t="str">
        <f t="shared" ca="1" si="8"/>
        <v>Continental</v>
      </c>
      <c r="J40" t="str">
        <f t="shared" ca="1" si="9"/>
        <v>CRITICAL</v>
      </c>
      <c r="K40" t="str">
        <f t="shared" ca="1" si="10"/>
        <v>Yes</v>
      </c>
    </row>
    <row r="41" spans="1:11" x14ac:dyDescent="0.35">
      <c r="A41" t="str">
        <f t="shared" si="0"/>
        <v>EU-SH-040</v>
      </c>
      <c r="B41" t="str">
        <f t="shared" ca="1" si="1"/>
        <v>Insulin</v>
      </c>
      <c r="C41" t="str">
        <f t="shared" ca="1" si="2"/>
        <v>Germany</v>
      </c>
      <c r="D41" t="str">
        <f t="shared" ca="1" si="3"/>
        <v>Greece</v>
      </c>
      <c r="E41" s="1">
        <f t="shared" ca="1" si="4"/>
        <v>45300</v>
      </c>
      <c r="F41" s="2">
        <f t="shared" ca="1" si="5"/>
        <v>3.0839125130734319</v>
      </c>
      <c r="G41" s="2">
        <f t="shared" ca="1" si="6"/>
        <v>5.7829546727436263</v>
      </c>
      <c r="H41" t="str">
        <f t="shared" ca="1" si="7"/>
        <v>Annex 9</v>
      </c>
      <c r="I41" t="str">
        <f t="shared" ca="1" si="8"/>
        <v>Mediterranean</v>
      </c>
      <c r="J41" t="str">
        <f t="shared" ca="1" si="9"/>
        <v>OK</v>
      </c>
      <c r="K41" t="str">
        <f t="shared" ca="1" si="10"/>
        <v>No</v>
      </c>
    </row>
    <row r="42" spans="1:11" x14ac:dyDescent="0.35">
      <c r="A42" t="str">
        <f t="shared" si="0"/>
        <v>EU-SH-041</v>
      </c>
      <c r="B42" t="str">
        <f t="shared" ca="1" si="1"/>
        <v>Insulin</v>
      </c>
      <c r="C42" t="str">
        <f t="shared" ca="1" si="2"/>
        <v>Germany</v>
      </c>
      <c r="D42" t="str">
        <f t="shared" ca="1" si="3"/>
        <v>Greece</v>
      </c>
      <c r="E42" s="1">
        <f t="shared" ca="1" si="4"/>
        <v>45494</v>
      </c>
      <c r="F42" s="2">
        <f t="shared" ca="1" si="5"/>
        <v>10.057814567498173</v>
      </c>
      <c r="G42" s="2">
        <f t="shared" ca="1" si="6"/>
        <v>14.799480367956571</v>
      </c>
      <c r="H42" t="str">
        <f t="shared" ca="1" si="7"/>
        <v>Annex 9</v>
      </c>
      <c r="I42" t="str">
        <f t="shared" ca="1" si="8"/>
        <v>Mediterranean</v>
      </c>
      <c r="J42" t="str">
        <f t="shared" ca="1" si="9"/>
        <v>CRITICAL</v>
      </c>
      <c r="K42" t="str">
        <f t="shared" ca="1" si="10"/>
        <v>Yes</v>
      </c>
    </row>
    <row r="43" spans="1:11" x14ac:dyDescent="0.35">
      <c r="A43" t="str">
        <f t="shared" si="0"/>
        <v>EU-SH-042</v>
      </c>
      <c r="B43" t="str">
        <f t="shared" ca="1" si="1"/>
        <v>Insulin</v>
      </c>
      <c r="C43" t="str">
        <f t="shared" ca="1" si="2"/>
        <v>France</v>
      </c>
      <c r="D43" t="str">
        <f t="shared" ca="1" si="3"/>
        <v>Belgium</v>
      </c>
      <c r="E43" s="1">
        <f t="shared" ca="1" si="4"/>
        <v>45341</v>
      </c>
      <c r="F43" s="2">
        <f t="shared" ca="1" si="5"/>
        <v>9.1058621897398453</v>
      </c>
      <c r="G43" s="2">
        <f t="shared" ca="1" si="6"/>
        <v>12.531350911222047</v>
      </c>
      <c r="H43" t="str">
        <f t="shared" ca="1" si="7"/>
        <v>Annex 9</v>
      </c>
      <c r="I43" t="str">
        <f t="shared" ca="1" si="8"/>
        <v>Continental</v>
      </c>
      <c r="J43" t="str">
        <f t="shared" ca="1" si="9"/>
        <v>CRITICAL</v>
      </c>
      <c r="K43" t="str">
        <f t="shared" ca="1" si="10"/>
        <v>Yes</v>
      </c>
    </row>
    <row r="44" spans="1:11" x14ac:dyDescent="0.35">
      <c r="A44" t="str">
        <f t="shared" si="0"/>
        <v>EU-SH-043</v>
      </c>
      <c r="B44" t="str">
        <f t="shared" ca="1" si="1"/>
        <v>Insulin</v>
      </c>
      <c r="C44" t="str">
        <f t="shared" ca="1" si="2"/>
        <v>Poland</v>
      </c>
      <c r="D44" t="str">
        <f t="shared" ca="1" si="3"/>
        <v>Belgium</v>
      </c>
      <c r="E44" s="1">
        <f t="shared" ca="1" si="4"/>
        <v>45343</v>
      </c>
      <c r="F44" s="2">
        <f t="shared" ca="1" si="5"/>
        <v>7.4208925494964237</v>
      </c>
      <c r="G44" s="2">
        <f t="shared" ca="1" si="6"/>
        <v>11.194959138680062</v>
      </c>
      <c r="H44" t="str">
        <f t="shared" ca="1" si="7"/>
        <v>Annex 9</v>
      </c>
      <c r="I44" t="str">
        <f t="shared" ca="1" si="8"/>
        <v>Continental</v>
      </c>
      <c r="J44" t="str">
        <f t="shared" ca="1" si="9"/>
        <v>CRITICAL</v>
      </c>
      <c r="K44" t="str">
        <f t="shared" ca="1" si="10"/>
        <v>Yes</v>
      </c>
    </row>
    <row r="45" spans="1:11" x14ac:dyDescent="0.35">
      <c r="A45" t="str">
        <f t="shared" si="0"/>
        <v>EU-SH-044</v>
      </c>
      <c r="B45" t="str">
        <f t="shared" ca="1" si="1"/>
        <v>Insulin</v>
      </c>
      <c r="C45" t="str">
        <f t="shared" ca="1" si="2"/>
        <v>Italy</v>
      </c>
      <c r="D45" t="str">
        <f t="shared" ca="1" si="3"/>
        <v>Germany</v>
      </c>
      <c r="E45" s="1">
        <f t="shared" ca="1" si="4"/>
        <v>45433</v>
      </c>
      <c r="F45" s="2">
        <f t="shared" ca="1" si="5"/>
        <v>6.0074981689314555</v>
      </c>
      <c r="G45" s="2">
        <f t="shared" ca="1" si="6"/>
        <v>10.211436875532737</v>
      </c>
      <c r="H45" t="str">
        <f t="shared" ca="1" si="7"/>
        <v>Annex 9</v>
      </c>
      <c r="I45" t="str">
        <f t="shared" ca="1" si="8"/>
        <v>Continental</v>
      </c>
      <c r="J45" t="str">
        <f t="shared" ca="1" si="9"/>
        <v>CRITICAL</v>
      </c>
      <c r="K45" t="str">
        <f t="shared" ca="1" si="10"/>
        <v>Yes</v>
      </c>
    </row>
    <row r="46" spans="1:11" x14ac:dyDescent="0.35">
      <c r="A46" t="str">
        <f t="shared" si="0"/>
        <v>EU-SH-045</v>
      </c>
      <c r="B46" t="str">
        <f t="shared" ca="1" si="1"/>
        <v>Insulin</v>
      </c>
      <c r="C46" t="str">
        <f t="shared" ca="1" si="2"/>
        <v>Sweden</v>
      </c>
      <c r="D46" t="str">
        <f t="shared" ca="1" si="3"/>
        <v>Poland</v>
      </c>
      <c r="E46" s="1">
        <f t="shared" ca="1" si="4"/>
        <v>45488</v>
      </c>
      <c r="F46" s="2">
        <f t="shared" ca="1" si="5"/>
        <v>2.3392893465998501</v>
      </c>
      <c r="G46" s="2">
        <f t="shared" ca="1" si="6"/>
        <v>3.2882320675550663</v>
      </c>
      <c r="H46" t="str">
        <f t="shared" ca="1" si="7"/>
        <v>Annex 9</v>
      </c>
      <c r="I46" t="str">
        <f t="shared" ca="1" si="8"/>
        <v>Continental</v>
      </c>
      <c r="J46" t="str">
        <f t="shared" ca="1" si="9"/>
        <v>OK</v>
      </c>
      <c r="K46" t="str">
        <f t="shared" ca="1" si="10"/>
        <v>No</v>
      </c>
    </row>
    <row r="47" spans="1:11" x14ac:dyDescent="0.35">
      <c r="A47" t="str">
        <f t="shared" si="0"/>
        <v>EU-SH-046</v>
      </c>
      <c r="B47" t="str">
        <f t="shared" ca="1" si="1"/>
        <v>MonoclonalAntibody</v>
      </c>
      <c r="C47" t="str">
        <f t="shared" ca="1" si="2"/>
        <v>France</v>
      </c>
      <c r="D47" t="str">
        <f t="shared" ca="1" si="3"/>
        <v>Italy</v>
      </c>
      <c r="E47" s="1">
        <f t="shared" ca="1" si="4"/>
        <v>45406</v>
      </c>
      <c r="F47" s="2">
        <f t="shared" ca="1" si="5"/>
        <v>10.433617937857035</v>
      </c>
      <c r="G47" s="2">
        <f t="shared" ca="1" si="6"/>
        <v>12.379926462139379</v>
      </c>
      <c r="H47" t="str">
        <f t="shared" ca="1" si="7"/>
        <v>Annex 15</v>
      </c>
      <c r="I47" t="str">
        <f t="shared" ca="1" si="8"/>
        <v>Continental</v>
      </c>
      <c r="J47" t="str">
        <f t="shared" ca="1" si="9"/>
        <v>CRITICAL</v>
      </c>
      <c r="K47" t="str">
        <f t="shared" ca="1" si="10"/>
        <v>No</v>
      </c>
    </row>
    <row r="48" spans="1:11" x14ac:dyDescent="0.35">
      <c r="A48" t="str">
        <f t="shared" si="0"/>
        <v>EU-SH-047</v>
      </c>
      <c r="B48" t="str">
        <f t="shared" ca="1" si="1"/>
        <v>Insulin</v>
      </c>
      <c r="C48" t="str">
        <f t="shared" ca="1" si="2"/>
        <v>Italy</v>
      </c>
      <c r="D48" t="str">
        <f t="shared" ca="1" si="3"/>
        <v>Germany</v>
      </c>
      <c r="E48" s="1">
        <f t="shared" ca="1" si="4"/>
        <v>45407</v>
      </c>
      <c r="F48" s="2">
        <f t="shared" ca="1" si="5"/>
        <v>1.0857100464410427</v>
      </c>
      <c r="G48" s="2">
        <f t="shared" ca="1" si="6"/>
        <v>5.3977829248672364</v>
      </c>
      <c r="H48" t="str">
        <f t="shared" ca="1" si="7"/>
        <v>Annex 9</v>
      </c>
      <c r="I48" t="str">
        <f t="shared" ca="1" si="8"/>
        <v>Continental</v>
      </c>
      <c r="J48" t="str">
        <f t="shared" ca="1" si="9"/>
        <v>CRITICAL</v>
      </c>
      <c r="K48" t="str">
        <f t="shared" ca="1" si="10"/>
        <v>Yes</v>
      </c>
    </row>
    <row r="49" spans="1:11" x14ac:dyDescent="0.35">
      <c r="A49" t="str">
        <f t="shared" si="0"/>
        <v>EU-SH-048</v>
      </c>
      <c r="B49" t="str">
        <f t="shared" ca="1" si="1"/>
        <v>Insulin</v>
      </c>
      <c r="C49" t="str">
        <f t="shared" ca="1" si="2"/>
        <v>France</v>
      </c>
      <c r="D49" t="str">
        <f t="shared" ca="1" si="3"/>
        <v>Italy</v>
      </c>
      <c r="E49" s="1">
        <f t="shared" ca="1" si="4"/>
        <v>45525</v>
      </c>
      <c r="F49" s="2">
        <f t="shared" ca="1" si="5"/>
        <v>6.4104215063271734</v>
      </c>
      <c r="G49" s="2">
        <f t="shared" ca="1" si="6"/>
        <v>11.628828996328732</v>
      </c>
      <c r="H49" t="str">
        <f t="shared" ca="1" si="7"/>
        <v>Annex 9</v>
      </c>
      <c r="I49" t="str">
        <f t="shared" ca="1" si="8"/>
        <v>Continental</v>
      </c>
      <c r="J49" t="str">
        <f t="shared" ca="1" si="9"/>
        <v>CRITICAL</v>
      </c>
      <c r="K49" t="str">
        <f t="shared" ca="1" si="10"/>
        <v>Yes</v>
      </c>
    </row>
    <row r="50" spans="1:11" x14ac:dyDescent="0.35">
      <c r="A50" t="str">
        <f t="shared" si="0"/>
        <v>EU-SH-049</v>
      </c>
      <c r="B50" t="str">
        <f t="shared" ca="1" si="1"/>
        <v>Insulin</v>
      </c>
      <c r="C50" t="str">
        <f t="shared" ca="1" si="2"/>
        <v>Italy</v>
      </c>
      <c r="D50" t="str">
        <f t="shared" ca="1" si="3"/>
        <v>Poland</v>
      </c>
      <c r="E50" s="1">
        <f t="shared" ca="1" si="4"/>
        <v>45323</v>
      </c>
      <c r="F50" s="2">
        <f t="shared" ca="1" si="5"/>
        <v>6.8919321961560147</v>
      </c>
      <c r="G50" s="2">
        <f t="shared" ca="1" si="6"/>
        <v>12.404889900105522</v>
      </c>
      <c r="H50" t="str">
        <f t="shared" ca="1" si="7"/>
        <v>Annex 9</v>
      </c>
      <c r="I50" t="str">
        <f t="shared" ca="1" si="8"/>
        <v>Continental</v>
      </c>
      <c r="J50" t="str">
        <f t="shared" ca="1" si="9"/>
        <v>CRITICAL</v>
      </c>
      <c r="K50" t="str">
        <f t="shared" ca="1" si="10"/>
        <v>Yes</v>
      </c>
    </row>
    <row r="51" spans="1:11" x14ac:dyDescent="0.35">
      <c r="A51" t="str">
        <f t="shared" si="0"/>
        <v>EU-SH-050</v>
      </c>
      <c r="B51" t="str">
        <f t="shared" ca="1" si="1"/>
        <v>mRNA Vaccine</v>
      </c>
      <c r="C51" t="str">
        <f t="shared" ca="1" si="2"/>
        <v>Sweden</v>
      </c>
      <c r="D51" t="str">
        <f t="shared" ca="1" si="3"/>
        <v>Belgium</v>
      </c>
      <c r="E51" s="1">
        <f t="shared" ca="1" si="4"/>
        <v>45393</v>
      </c>
      <c r="F51" s="2">
        <f t="shared" ca="1" si="5"/>
        <v>3.7213734330925599</v>
      </c>
      <c r="G51" s="2">
        <f t="shared" ca="1" si="6"/>
        <v>9.0895138373612063</v>
      </c>
      <c r="H51" t="str">
        <f t="shared" ca="1" si="7"/>
        <v>Annex 13</v>
      </c>
      <c r="I51" t="str">
        <f t="shared" ca="1" si="8"/>
        <v>Continental</v>
      </c>
      <c r="J51" t="str">
        <f t="shared" ca="1" si="9"/>
        <v>CRITICAL</v>
      </c>
      <c r="K51" t="str">
        <f t="shared" ca="1" si="10"/>
        <v>Yes</v>
      </c>
    </row>
    <row r="52" spans="1:11" x14ac:dyDescent="0.35">
      <c r="A52" t="str">
        <f t="shared" si="0"/>
        <v>EU-SH-051</v>
      </c>
      <c r="B52" t="str">
        <f t="shared" ca="1" si="1"/>
        <v>mRNA Vaccine</v>
      </c>
      <c r="C52" t="str">
        <f t="shared" ca="1" si="2"/>
        <v>Italy</v>
      </c>
      <c r="D52" t="str">
        <f t="shared" ca="1" si="3"/>
        <v>Germany</v>
      </c>
      <c r="E52" s="1">
        <f t="shared" ca="1" si="4"/>
        <v>45312</v>
      </c>
      <c r="F52" s="2">
        <f t="shared" ca="1" si="5"/>
        <v>7.4621479787639551</v>
      </c>
      <c r="G52" s="2">
        <f t="shared" ca="1" si="6"/>
        <v>10.660686129145116</v>
      </c>
      <c r="H52" t="str">
        <f t="shared" ca="1" si="7"/>
        <v>Annex 13</v>
      </c>
      <c r="I52" t="str">
        <f t="shared" ca="1" si="8"/>
        <v>Continental</v>
      </c>
      <c r="J52" t="str">
        <f t="shared" ca="1" si="9"/>
        <v>CRITICAL</v>
      </c>
      <c r="K52" t="str">
        <f t="shared" ca="1" si="10"/>
        <v>Yes</v>
      </c>
    </row>
    <row r="53" spans="1:11" x14ac:dyDescent="0.35">
      <c r="A53" t="str">
        <f t="shared" si="0"/>
        <v>EU-SH-052</v>
      </c>
      <c r="B53" t="str">
        <f t="shared" ca="1" si="1"/>
        <v>MonoclonalAntibody</v>
      </c>
      <c r="C53" t="str">
        <f t="shared" ca="1" si="2"/>
        <v>Sweden</v>
      </c>
      <c r="D53" t="str">
        <f t="shared" ca="1" si="3"/>
        <v>Germany</v>
      </c>
      <c r="E53" s="1">
        <f t="shared" ca="1" si="4"/>
        <v>45630</v>
      </c>
      <c r="F53" s="2">
        <f t="shared" ca="1" si="5"/>
        <v>6.8960548228363807</v>
      </c>
      <c r="G53" s="2">
        <f t="shared" ca="1" si="6"/>
        <v>11.82105225939522</v>
      </c>
      <c r="H53" t="str">
        <f t="shared" ca="1" si="7"/>
        <v>Annex 15</v>
      </c>
      <c r="I53" t="str">
        <f t="shared" ca="1" si="8"/>
        <v>Continental</v>
      </c>
      <c r="J53" t="str">
        <f t="shared" ca="1" si="9"/>
        <v>CRITICAL</v>
      </c>
      <c r="K53" t="str">
        <f t="shared" ca="1" si="10"/>
        <v>No</v>
      </c>
    </row>
    <row r="54" spans="1:11" x14ac:dyDescent="0.35">
      <c r="A54" t="str">
        <f t="shared" si="0"/>
        <v>EU-SH-053</v>
      </c>
      <c r="B54" t="str">
        <f t="shared" ca="1" si="1"/>
        <v>mRNA Vaccine</v>
      </c>
      <c r="C54" t="str">
        <f t="shared" ca="1" si="2"/>
        <v>Italy</v>
      </c>
      <c r="D54" t="str">
        <f t="shared" ca="1" si="3"/>
        <v>Belgium</v>
      </c>
      <c r="E54" s="1">
        <f t="shared" ca="1" si="4"/>
        <v>45359</v>
      </c>
      <c r="F54" s="2">
        <f t="shared" ca="1" si="5"/>
        <v>9.5345459828710712</v>
      </c>
      <c r="G54" s="2">
        <f t="shared" ca="1" si="6"/>
        <v>13.912360656868943</v>
      </c>
      <c r="H54" t="str">
        <f t="shared" ca="1" si="7"/>
        <v>Annex 13</v>
      </c>
      <c r="I54" t="str">
        <f t="shared" ca="1" si="8"/>
        <v>Continental</v>
      </c>
      <c r="J54" t="str">
        <f t="shared" ca="1" si="9"/>
        <v>CRITICAL</v>
      </c>
      <c r="K54" t="str">
        <f t="shared" ca="1" si="10"/>
        <v>Yes</v>
      </c>
    </row>
    <row r="55" spans="1:11" x14ac:dyDescent="0.35">
      <c r="A55" t="str">
        <f t="shared" si="0"/>
        <v>EU-SH-054</v>
      </c>
      <c r="B55" t="str">
        <f t="shared" ca="1" si="1"/>
        <v>Insulin</v>
      </c>
      <c r="C55" t="str">
        <f t="shared" ca="1" si="2"/>
        <v>Sweden</v>
      </c>
      <c r="D55" t="str">
        <f t="shared" ca="1" si="3"/>
        <v>Germany</v>
      </c>
      <c r="E55" s="1">
        <f t="shared" ca="1" si="4"/>
        <v>45322</v>
      </c>
      <c r="F55" s="2">
        <f t="shared" ca="1" si="5"/>
        <v>1.3599393885501638</v>
      </c>
      <c r="G55" s="2">
        <f t="shared" ca="1" si="6"/>
        <v>4.5612963714820616</v>
      </c>
      <c r="H55" t="str">
        <f t="shared" ca="1" si="7"/>
        <v>Annex 9</v>
      </c>
      <c r="I55" t="str">
        <f t="shared" ca="1" si="8"/>
        <v>Continental</v>
      </c>
      <c r="J55" t="str">
        <f t="shared" ca="1" si="9"/>
        <v>CRITICAL</v>
      </c>
      <c r="K55" t="str">
        <f t="shared" ca="1" si="10"/>
        <v>Yes</v>
      </c>
    </row>
    <row r="56" spans="1:11" x14ac:dyDescent="0.35">
      <c r="A56" t="str">
        <f t="shared" si="0"/>
        <v>EU-SH-055</v>
      </c>
      <c r="B56" t="str">
        <f t="shared" ca="1" si="1"/>
        <v>Insulin</v>
      </c>
      <c r="C56" t="str">
        <f t="shared" ca="1" si="2"/>
        <v>France</v>
      </c>
      <c r="D56" t="str">
        <f t="shared" ca="1" si="3"/>
        <v>Sweden</v>
      </c>
      <c r="E56" s="1">
        <f t="shared" ca="1" si="4"/>
        <v>45410</v>
      </c>
      <c r="F56" s="2">
        <f t="shared" ca="1" si="5"/>
        <v>10.938249966134912</v>
      </c>
      <c r="G56" s="2">
        <f t="shared" ca="1" si="6"/>
        <v>13.952900730957833</v>
      </c>
      <c r="H56" t="str">
        <f t="shared" ca="1" si="7"/>
        <v>Annex 9</v>
      </c>
      <c r="I56" t="str">
        <f t="shared" ca="1" si="8"/>
        <v>Nordic</v>
      </c>
      <c r="J56" t="str">
        <f t="shared" ca="1" si="9"/>
        <v>CRITICAL</v>
      </c>
      <c r="K56" t="str">
        <f t="shared" ca="1" si="10"/>
        <v>Yes</v>
      </c>
    </row>
    <row r="57" spans="1:11" x14ac:dyDescent="0.35">
      <c r="A57" t="str">
        <f t="shared" si="0"/>
        <v>EU-SH-056</v>
      </c>
      <c r="B57" t="str">
        <f t="shared" ca="1" si="1"/>
        <v>mRNA Vaccine</v>
      </c>
      <c r="C57" t="str">
        <f t="shared" ca="1" si="2"/>
        <v>Sweden</v>
      </c>
      <c r="D57" t="str">
        <f t="shared" ca="1" si="3"/>
        <v>Germany</v>
      </c>
      <c r="E57" s="1">
        <f t="shared" ca="1" si="4"/>
        <v>45433</v>
      </c>
      <c r="F57" s="2">
        <f t="shared" ca="1" si="5"/>
        <v>4.4257323444226273</v>
      </c>
      <c r="G57" s="2">
        <f t="shared" ca="1" si="6"/>
        <v>8.8882568995929123</v>
      </c>
      <c r="H57" t="str">
        <f t="shared" ca="1" si="7"/>
        <v>Annex 13</v>
      </c>
      <c r="I57" t="str">
        <f t="shared" ca="1" si="8"/>
        <v>Continental</v>
      </c>
      <c r="J57" t="str">
        <f t="shared" ca="1" si="9"/>
        <v>CRITICAL</v>
      </c>
      <c r="K57" t="str">
        <f t="shared" ca="1" si="10"/>
        <v>Yes</v>
      </c>
    </row>
    <row r="58" spans="1:11" x14ac:dyDescent="0.35">
      <c r="A58" t="str">
        <f t="shared" si="0"/>
        <v>EU-SH-057</v>
      </c>
      <c r="B58" t="str">
        <f t="shared" ca="1" si="1"/>
        <v>Insulin</v>
      </c>
      <c r="C58" t="str">
        <f t="shared" ca="1" si="2"/>
        <v>France</v>
      </c>
      <c r="D58" t="str">
        <f t="shared" ca="1" si="3"/>
        <v>Italy</v>
      </c>
      <c r="E58" s="1">
        <f t="shared" ca="1" si="4"/>
        <v>45491</v>
      </c>
      <c r="F58" s="2">
        <f t="shared" ca="1" si="5"/>
        <v>3.5071564994540854</v>
      </c>
      <c r="G58" s="2">
        <f t="shared" ca="1" si="6"/>
        <v>8.2244111372518347</v>
      </c>
      <c r="H58" t="str">
        <f t="shared" ca="1" si="7"/>
        <v>Annex 9</v>
      </c>
      <c r="I58" t="str">
        <f t="shared" ca="1" si="8"/>
        <v>Continental</v>
      </c>
      <c r="J58" t="str">
        <f t="shared" ca="1" si="9"/>
        <v>CRITICAL</v>
      </c>
      <c r="K58" t="str">
        <f t="shared" ca="1" si="10"/>
        <v>Yes</v>
      </c>
    </row>
    <row r="59" spans="1:11" x14ac:dyDescent="0.35">
      <c r="A59" t="str">
        <f t="shared" si="0"/>
        <v>EU-SH-058</v>
      </c>
      <c r="B59" t="str">
        <f t="shared" ca="1" si="1"/>
        <v>Insulin</v>
      </c>
      <c r="C59" t="str">
        <f t="shared" ca="1" si="2"/>
        <v>France</v>
      </c>
      <c r="D59" t="str">
        <f t="shared" ca="1" si="3"/>
        <v>Italy</v>
      </c>
      <c r="E59" s="1">
        <f t="shared" ca="1" si="4"/>
        <v>45534</v>
      </c>
      <c r="F59" s="2">
        <f t="shared" ca="1" si="5"/>
        <v>2.4689371347540376</v>
      </c>
      <c r="G59" s="2">
        <f t="shared" ca="1" si="6"/>
        <v>6.5680445217933956</v>
      </c>
      <c r="H59" t="str">
        <f t="shared" ca="1" si="7"/>
        <v>Annex 9</v>
      </c>
      <c r="I59" t="str">
        <f t="shared" ca="1" si="8"/>
        <v>Continental</v>
      </c>
      <c r="J59" t="str">
        <f t="shared" ca="1" si="9"/>
        <v>OK</v>
      </c>
      <c r="K59" t="str">
        <f t="shared" ca="1" si="10"/>
        <v>No</v>
      </c>
    </row>
    <row r="60" spans="1:11" x14ac:dyDescent="0.35">
      <c r="A60" t="str">
        <f t="shared" si="0"/>
        <v>EU-SH-059</v>
      </c>
      <c r="B60" t="str">
        <f t="shared" ca="1" si="1"/>
        <v>Insulin</v>
      </c>
      <c r="C60" t="str">
        <f t="shared" ca="1" si="2"/>
        <v>Italy</v>
      </c>
      <c r="D60" t="str">
        <f t="shared" ca="1" si="3"/>
        <v>Belgium</v>
      </c>
      <c r="E60" s="1">
        <f t="shared" ca="1" si="4"/>
        <v>45348</v>
      </c>
      <c r="F60" s="2">
        <f t="shared" ca="1" si="5"/>
        <v>10.834720375704716</v>
      </c>
      <c r="G60" s="2">
        <f t="shared" ca="1" si="6"/>
        <v>11.988799072273887</v>
      </c>
      <c r="H60" t="str">
        <f t="shared" ca="1" si="7"/>
        <v>Annex 9</v>
      </c>
      <c r="I60" t="str">
        <f t="shared" ca="1" si="8"/>
        <v>Continental</v>
      </c>
      <c r="J60" t="str">
        <f t="shared" ca="1" si="9"/>
        <v>CRITICAL</v>
      </c>
      <c r="K60" t="str">
        <f t="shared" ca="1" si="10"/>
        <v>Yes</v>
      </c>
    </row>
    <row r="61" spans="1:11" x14ac:dyDescent="0.35">
      <c r="A61" t="str">
        <f t="shared" si="0"/>
        <v>EU-SH-060</v>
      </c>
      <c r="B61" t="str">
        <f t="shared" ca="1" si="1"/>
        <v>Insulin</v>
      </c>
      <c r="C61" t="str">
        <f t="shared" ca="1" si="2"/>
        <v>Sweden</v>
      </c>
      <c r="D61" t="str">
        <f t="shared" ca="1" si="3"/>
        <v>Belgium</v>
      </c>
      <c r="E61" s="1">
        <f t="shared" ca="1" si="4"/>
        <v>45530</v>
      </c>
      <c r="F61" s="2">
        <f t="shared" ca="1" si="5"/>
        <v>5.0917077952278973</v>
      </c>
      <c r="G61" s="2">
        <f t="shared" ca="1" si="6"/>
        <v>9.4012108794072908</v>
      </c>
      <c r="H61" t="str">
        <f t="shared" ca="1" si="7"/>
        <v>Annex 9</v>
      </c>
      <c r="I61" t="str">
        <f t="shared" ca="1" si="8"/>
        <v>Continental</v>
      </c>
      <c r="J61" t="str">
        <f t="shared" ca="1" si="9"/>
        <v>CRITICAL</v>
      </c>
      <c r="K61" t="str">
        <f t="shared" ca="1" si="10"/>
        <v>Yes</v>
      </c>
    </row>
    <row r="62" spans="1:11" x14ac:dyDescent="0.35">
      <c r="A62" t="str">
        <f t="shared" si="0"/>
        <v>EU-SH-061</v>
      </c>
      <c r="B62" t="str">
        <f t="shared" ca="1" si="1"/>
        <v>Insulin</v>
      </c>
      <c r="C62" t="str">
        <f t="shared" ca="1" si="2"/>
        <v>Poland</v>
      </c>
      <c r="D62" t="str">
        <f t="shared" ca="1" si="3"/>
        <v>Germany</v>
      </c>
      <c r="E62" s="1">
        <f t="shared" ca="1" si="4"/>
        <v>45397</v>
      </c>
      <c r="F62" s="2">
        <f t="shared" ca="1" si="5"/>
        <v>9.1977174722495914</v>
      </c>
      <c r="G62" s="2">
        <f t="shared" ca="1" si="6"/>
        <v>13.461311099876289</v>
      </c>
      <c r="H62" t="str">
        <f t="shared" ca="1" si="7"/>
        <v>Annex 9</v>
      </c>
      <c r="I62" t="str">
        <f t="shared" ca="1" si="8"/>
        <v>Continental</v>
      </c>
      <c r="J62" t="str">
        <f t="shared" ca="1" si="9"/>
        <v>CRITICAL</v>
      </c>
      <c r="K62" t="str">
        <f t="shared" ca="1" si="10"/>
        <v>Yes</v>
      </c>
    </row>
    <row r="63" spans="1:11" x14ac:dyDescent="0.35">
      <c r="A63" t="str">
        <f t="shared" si="0"/>
        <v>EU-SH-062</v>
      </c>
      <c r="B63" t="str">
        <f t="shared" ca="1" si="1"/>
        <v>MonoclonalAntibody</v>
      </c>
      <c r="C63" t="str">
        <f t="shared" ca="1" si="2"/>
        <v>Sweden</v>
      </c>
      <c r="D63" t="str">
        <f t="shared" ca="1" si="3"/>
        <v>Germany</v>
      </c>
      <c r="E63" s="1">
        <f t="shared" ca="1" si="4"/>
        <v>45472</v>
      </c>
      <c r="F63" s="2">
        <f t="shared" ca="1" si="5"/>
        <v>9.2327580138554968</v>
      </c>
      <c r="G63" s="2">
        <f t="shared" ca="1" si="6"/>
        <v>9.8153751181737956</v>
      </c>
      <c r="H63" t="str">
        <f t="shared" ca="1" si="7"/>
        <v>Annex 15</v>
      </c>
      <c r="I63" t="str">
        <f t="shared" ca="1" si="8"/>
        <v>Continental</v>
      </c>
      <c r="J63" t="str">
        <f t="shared" ca="1" si="9"/>
        <v>CRITICAL</v>
      </c>
      <c r="K63" t="str">
        <f t="shared" ca="1" si="10"/>
        <v>No</v>
      </c>
    </row>
    <row r="64" spans="1:11" x14ac:dyDescent="0.35">
      <c r="A64" t="str">
        <f t="shared" si="0"/>
        <v>EU-SH-063</v>
      </c>
      <c r="B64" t="str">
        <f t="shared" ca="1" si="1"/>
        <v>MonoclonalAntibody</v>
      </c>
      <c r="C64" t="str">
        <f t="shared" ca="1" si="2"/>
        <v>Poland</v>
      </c>
      <c r="D64" t="str">
        <f t="shared" ca="1" si="3"/>
        <v>Greece</v>
      </c>
      <c r="E64" s="1">
        <f t="shared" ca="1" si="4"/>
        <v>45403</v>
      </c>
      <c r="F64" s="2">
        <f t="shared" ca="1" si="5"/>
        <v>7.2353856449234826</v>
      </c>
      <c r="G64" s="2">
        <f t="shared" ca="1" si="6"/>
        <v>11.676021575567507</v>
      </c>
      <c r="H64" t="str">
        <f t="shared" ca="1" si="7"/>
        <v>Annex 15</v>
      </c>
      <c r="I64" t="str">
        <f t="shared" ca="1" si="8"/>
        <v>Mediterranean</v>
      </c>
      <c r="J64" t="str">
        <f t="shared" ca="1" si="9"/>
        <v>CRITICAL</v>
      </c>
      <c r="K64" t="str">
        <f t="shared" ca="1" si="10"/>
        <v>No</v>
      </c>
    </row>
    <row r="65" spans="1:11" x14ac:dyDescent="0.35">
      <c r="A65" t="str">
        <f t="shared" si="0"/>
        <v>EU-SH-064</v>
      </c>
      <c r="B65" t="str">
        <f t="shared" ca="1" si="1"/>
        <v>MonoclonalAntibody</v>
      </c>
      <c r="C65" t="str">
        <f t="shared" ca="1" si="2"/>
        <v>France</v>
      </c>
      <c r="D65" t="str">
        <f t="shared" ca="1" si="3"/>
        <v>Italy</v>
      </c>
      <c r="E65" s="1">
        <f t="shared" ca="1" si="4"/>
        <v>45321</v>
      </c>
      <c r="F65" s="2">
        <f t="shared" ca="1" si="5"/>
        <v>10.191518947244383</v>
      </c>
      <c r="G65" s="2">
        <f t="shared" ca="1" si="6"/>
        <v>15.778676269577135</v>
      </c>
      <c r="H65" t="str">
        <f t="shared" ca="1" si="7"/>
        <v>Annex 15</v>
      </c>
      <c r="I65" t="str">
        <f t="shared" ca="1" si="8"/>
        <v>Continental</v>
      </c>
      <c r="J65" t="str">
        <f t="shared" ca="1" si="9"/>
        <v>CRITICAL</v>
      </c>
      <c r="K65" t="str">
        <f t="shared" ca="1" si="10"/>
        <v>No</v>
      </c>
    </row>
    <row r="66" spans="1:11" x14ac:dyDescent="0.35">
      <c r="A66" t="str">
        <f t="shared" si="0"/>
        <v>EU-SH-065</v>
      </c>
      <c r="B66" t="str">
        <f t="shared" ca="1" si="1"/>
        <v>MonoclonalAntibody</v>
      </c>
      <c r="C66" t="str">
        <f t="shared" ca="1" si="2"/>
        <v>Sweden</v>
      </c>
      <c r="D66" t="str">
        <f t="shared" ca="1" si="3"/>
        <v>Greece</v>
      </c>
      <c r="E66" s="1">
        <f t="shared" ca="1" si="4"/>
        <v>45402</v>
      </c>
      <c r="F66" s="2">
        <f t="shared" ca="1" si="5"/>
        <v>10.413834453523819</v>
      </c>
      <c r="G66" s="2">
        <f t="shared" ca="1" si="6"/>
        <v>14.049041574838702</v>
      </c>
      <c r="H66" t="str">
        <f t="shared" ca="1" si="7"/>
        <v>Annex 15</v>
      </c>
      <c r="I66" t="str">
        <f t="shared" ca="1" si="8"/>
        <v>Mediterranean</v>
      </c>
      <c r="J66" t="str">
        <f t="shared" ca="1" si="9"/>
        <v>CRITICAL</v>
      </c>
      <c r="K66" t="str">
        <f t="shared" ca="1" si="10"/>
        <v>No</v>
      </c>
    </row>
    <row r="67" spans="1:11" x14ac:dyDescent="0.35">
      <c r="A67" t="str">
        <f t="shared" ref="A67:A101" si="11">"EU-SH-"&amp;TEXT(ROW(A66),"000")</f>
        <v>EU-SH-066</v>
      </c>
      <c r="B67" t="str">
        <f t="shared" ref="B67:B101" ca="1" si="12">CHOOSE(RANDBETWEEN(1,3),"Insulin","mRNA Vaccine","MonoclonalAntibody")</f>
        <v>Insulin</v>
      </c>
      <c r="C67" t="str">
        <f t="shared" ref="C67:C101" ca="1" si="13">CHOOSE(RANDBETWEEN(1,5), "Germany", "France", "Italy", "Poland", "Sweden")</f>
        <v>Poland</v>
      </c>
      <c r="D67" t="str">
        <f t="shared" ref="D67:D101" ca="1" si="14">IF(C67="Germany", CHOOSE(RANDBETWEEN(1,4), "Spain", "Netherlands", "Greece", "Finland"),
 IF(C67="France", CHOOSE(RANDBETWEEN(1,4), "Spain", "Belgium", "Italy", "Sweden"),
 CHOOSE(RANDBETWEEN(1,4), "Germany", "Poland", "Greece", "Belgium")))</f>
        <v>Germany</v>
      </c>
      <c r="E67" s="1">
        <f t="shared" ref="E67:E101" ca="1" si="15">RANDBETWEEN(DATE(2024,1,1), DATE(2024,12,31))</f>
        <v>45350</v>
      </c>
      <c r="F67" s="2">
        <f t="shared" ref="F67:F101" ca="1" si="16">RANDBETWEEN(0,10) + RAND()</f>
        <v>7.5268933757752059</v>
      </c>
      <c r="G67" s="2">
        <f t="shared" ref="G67:G101" ca="1" si="17">F67+RANDBETWEEN(0,5) + RAND()</f>
        <v>11.449358097753125</v>
      </c>
      <c r="H67" t="str">
        <f t="shared" ref="H67:H101" ca="1" si="18">IF(B67="Insulin","Annex 9", IF(B67="mRNA Vaccine","Annex 13", IF(B67="Monoclonal Antibody","Annex 13","Annex 15")))</f>
        <v>Annex 9</v>
      </c>
      <c r="I67" t="str">
        <f t="shared" ref="I67:I101" ca="1" si="19">IF(OR(D67="Spain", D67="Greece"), "Mediterranean", IF(OR(D67="Sweden", D67="Finland"), "Nordic", "Continental"))</f>
        <v>Continental</v>
      </c>
      <c r="J67" t="str">
        <f t="shared" ref="J67:J101" ca="1" si="20">IF(OR(F67&lt;2, G67&gt;8), "CRITICAL", "OK")</f>
        <v>CRITICAL</v>
      </c>
      <c r="K67" t="str">
        <f t="shared" ref="K67:K101" ca="1" si="21">IF(AND(J67 = "CRITICAL", OR(H67 = "Annex 9", H67 = "Annex 13")), "Yes", "No")</f>
        <v>Yes</v>
      </c>
    </row>
    <row r="68" spans="1:11" x14ac:dyDescent="0.35">
      <c r="A68" t="str">
        <f t="shared" si="11"/>
        <v>EU-SH-067</v>
      </c>
      <c r="B68" t="str">
        <f t="shared" ca="1" si="12"/>
        <v>MonoclonalAntibody</v>
      </c>
      <c r="C68" t="str">
        <f t="shared" ca="1" si="13"/>
        <v>Germany</v>
      </c>
      <c r="D68" t="str">
        <f t="shared" ca="1" si="14"/>
        <v>Netherlands</v>
      </c>
      <c r="E68" s="1">
        <f t="shared" ca="1" si="15"/>
        <v>45411</v>
      </c>
      <c r="F68" s="2">
        <f t="shared" ca="1" si="16"/>
        <v>7.9886460428279547</v>
      </c>
      <c r="G68" s="2">
        <f t="shared" ca="1" si="17"/>
        <v>11.097687656150951</v>
      </c>
      <c r="H68" t="str">
        <f t="shared" ca="1" si="18"/>
        <v>Annex 15</v>
      </c>
      <c r="I68" t="str">
        <f t="shared" ca="1" si="19"/>
        <v>Continental</v>
      </c>
      <c r="J68" t="str">
        <f t="shared" ca="1" si="20"/>
        <v>CRITICAL</v>
      </c>
      <c r="K68" t="str">
        <f t="shared" ca="1" si="21"/>
        <v>No</v>
      </c>
    </row>
    <row r="69" spans="1:11" x14ac:dyDescent="0.35">
      <c r="A69" t="str">
        <f t="shared" si="11"/>
        <v>EU-SH-068</v>
      </c>
      <c r="B69" t="str">
        <f t="shared" ca="1" si="12"/>
        <v>MonoclonalAntibody</v>
      </c>
      <c r="C69" t="str">
        <f t="shared" ca="1" si="13"/>
        <v>Poland</v>
      </c>
      <c r="D69" t="str">
        <f t="shared" ca="1" si="14"/>
        <v>Germany</v>
      </c>
      <c r="E69" s="1">
        <f t="shared" ca="1" si="15"/>
        <v>45517</v>
      </c>
      <c r="F69" s="2">
        <f t="shared" ca="1" si="16"/>
        <v>1.5822498916583692</v>
      </c>
      <c r="G69" s="2">
        <f t="shared" ca="1" si="17"/>
        <v>2.7019807313069855</v>
      </c>
      <c r="H69" t="str">
        <f t="shared" ca="1" si="18"/>
        <v>Annex 15</v>
      </c>
      <c r="I69" t="str">
        <f t="shared" ca="1" si="19"/>
        <v>Continental</v>
      </c>
      <c r="J69" t="str">
        <f t="shared" ca="1" si="20"/>
        <v>CRITICAL</v>
      </c>
      <c r="K69" t="str">
        <f t="shared" ca="1" si="21"/>
        <v>No</v>
      </c>
    </row>
    <row r="70" spans="1:11" x14ac:dyDescent="0.35">
      <c r="A70" t="str">
        <f t="shared" si="11"/>
        <v>EU-SH-069</v>
      </c>
      <c r="B70" t="str">
        <f t="shared" ca="1" si="12"/>
        <v>mRNA Vaccine</v>
      </c>
      <c r="C70" t="str">
        <f t="shared" ca="1" si="13"/>
        <v>France</v>
      </c>
      <c r="D70" t="str">
        <f t="shared" ca="1" si="14"/>
        <v>Spain</v>
      </c>
      <c r="E70" s="1">
        <f t="shared" ca="1" si="15"/>
        <v>45318</v>
      </c>
      <c r="F70" s="2">
        <f t="shared" ca="1" si="16"/>
        <v>2.4181559219338382</v>
      </c>
      <c r="G70" s="2">
        <f t="shared" ca="1" si="17"/>
        <v>3.1664268497276282</v>
      </c>
      <c r="H70" t="str">
        <f t="shared" ca="1" si="18"/>
        <v>Annex 13</v>
      </c>
      <c r="I70" t="str">
        <f t="shared" ca="1" si="19"/>
        <v>Mediterranean</v>
      </c>
      <c r="J70" t="str">
        <f t="shared" ca="1" si="20"/>
        <v>OK</v>
      </c>
      <c r="K70" t="str">
        <f t="shared" ca="1" si="21"/>
        <v>No</v>
      </c>
    </row>
    <row r="71" spans="1:11" x14ac:dyDescent="0.35">
      <c r="A71" t="str">
        <f t="shared" si="11"/>
        <v>EU-SH-070</v>
      </c>
      <c r="B71" t="str">
        <f t="shared" ca="1" si="12"/>
        <v>MonoclonalAntibody</v>
      </c>
      <c r="C71" t="str">
        <f t="shared" ca="1" si="13"/>
        <v>France</v>
      </c>
      <c r="D71" t="str">
        <f t="shared" ca="1" si="14"/>
        <v>Spain</v>
      </c>
      <c r="E71" s="1">
        <f t="shared" ca="1" si="15"/>
        <v>45515</v>
      </c>
      <c r="F71" s="2">
        <f t="shared" ca="1" si="16"/>
        <v>6.7198787895047838</v>
      </c>
      <c r="G71" s="2">
        <f t="shared" ca="1" si="17"/>
        <v>8.0463840395673039</v>
      </c>
      <c r="H71" t="str">
        <f t="shared" ca="1" si="18"/>
        <v>Annex 15</v>
      </c>
      <c r="I71" t="str">
        <f t="shared" ca="1" si="19"/>
        <v>Mediterranean</v>
      </c>
      <c r="J71" t="str">
        <f t="shared" ca="1" si="20"/>
        <v>CRITICAL</v>
      </c>
      <c r="K71" t="str">
        <f t="shared" ca="1" si="21"/>
        <v>No</v>
      </c>
    </row>
    <row r="72" spans="1:11" x14ac:dyDescent="0.35">
      <c r="A72" t="str">
        <f t="shared" si="11"/>
        <v>EU-SH-071</v>
      </c>
      <c r="B72" t="str">
        <f t="shared" ca="1" si="12"/>
        <v>Insulin</v>
      </c>
      <c r="C72" t="str">
        <f t="shared" ca="1" si="13"/>
        <v>Italy</v>
      </c>
      <c r="D72" t="str">
        <f t="shared" ca="1" si="14"/>
        <v>Belgium</v>
      </c>
      <c r="E72" s="1">
        <f t="shared" ca="1" si="15"/>
        <v>45387</v>
      </c>
      <c r="F72" s="2">
        <f t="shared" ca="1" si="16"/>
        <v>1.823869080980677</v>
      </c>
      <c r="G72" s="2">
        <f t="shared" ca="1" si="17"/>
        <v>5.0515038176406613</v>
      </c>
      <c r="H72" t="str">
        <f t="shared" ca="1" si="18"/>
        <v>Annex 9</v>
      </c>
      <c r="I72" t="str">
        <f t="shared" ca="1" si="19"/>
        <v>Continental</v>
      </c>
      <c r="J72" t="str">
        <f t="shared" ca="1" si="20"/>
        <v>CRITICAL</v>
      </c>
      <c r="K72" t="str">
        <f t="shared" ca="1" si="21"/>
        <v>Yes</v>
      </c>
    </row>
    <row r="73" spans="1:11" x14ac:dyDescent="0.35">
      <c r="A73" t="str">
        <f t="shared" si="11"/>
        <v>EU-SH-072</v>
      </c>
      <c r="B73" t="str">
        <f t="shared" ca="1" si="12"/>
        <v>mRNA Vaccine</v>
      </c>
      <c r="C73" t="str">
        <f t="shared" ca="1" si="13"/>
        <v>Italy</v>
      </c>
      <c r="D73" t="str">
        <f t="shared" ca="1" si="14"/>
        <v>Greece</v>
      </c>
      <c r="E73" s="1">
        <f t="shared" ca="1" si="15"/>
        <v>45307</v>
      </c>
      <c r="F73" s="2">
        <f t="shared" ca="1" si="16"/>
        <v>8.2025434539280315</v>
      </c>
      <c r="G73" s="2">
        <f t="shared" ca="1" si="17"/>
        <v>9.307497866439336</v>
      </c>
      <c r="H73" t="str">
        <f t="shared" ca="1" si="18"/>
        <v>Annex 13</v>
      </c>
      <c r="I73" t="str">
        <f t="shared" ca="1" si="19"/>
        <v>Mediterranean</v>
      </c>
      <c r="J73" t="str">
        <f t="shared" ca="1" si="20"/>
        <v>CRITICAL</v>
      </c>
      <c r="K73" t="str">
        <f t="shared" ca="1" si="21"/>
        <v>Yes</v>
      </c>
    </row>
    <row r="74" spans="1:11" x14ac:dyDescent="0.35">
      <c r="A74" t="str">
        <f t="shared" si="11"/>
        <v>EU-SH-073</v>
      </c>
      <c r="B74" t="str">
        <f t="shared" ca="1" si="12"/>
        <v>mRNA Vaccine</v>
      </c>
      <c r="C74" t="str">
        <f t="shared" ca="1" si="13"/>
        <v>France</v>
      </c>
      <c r="D74" t="str">
        <f t="shared" ca="1" si="14"/>
        <v>Sweden</v>
      </c>
      <c r="E74" s="1">
        <f t="shared" ca="1" si="15"/>
        <v>45446</v>
      </c>
      <c r="F74" s="2">
        <f t="shared" ca="1" si="16"/>
        <v>1.1700532181279721</v>
      </c>
      <c r="G74" s="2">
        <f t="shared" ca="1" si="17"/>
        <v>3.9527025187928695</v>
      </c>
      <c r="H74" t="str">
        <f t="shared" ca="1" si="18"/>
        <v>Annex 13</v>
      </c>
      <c r="I74" t="str">
        <f t="shared" ca="1" si="19"/>
        <v>Nordic</v>
      </c>
      <c r="J74" t="str">
        <f t="shared" ca="1" si="20"/>
        <v>CRITICAL</v>
      </c>
      <c r="K74" t="str">
        <f t="shared" ca="1" si="21"/>
        <v>Yes</v>
      </c>
    </row>
    <row r="75" spans="1:11" x14ac:dyDescent="0.35">
      <c r="A75" t="str">
        <f t="shared" si="11"/>
        <v>EU-SH-074</v>
      </c>
      <c r="B75" t="str">
        <f t="shared" ca="1" si="12"/>
        <v>MonoclonalAntibody</v>
      </c>
      <c r="C75" t="str">
        <f t="shared" ca="1" si="13"/>
        <v>France</v>
      </c>
      <c r="D75" t="str">
        <f t="shared" ca="1" si="14"/>
        <v>Italy</v>
      </c>
      <c r="E75" s="1">
        <f t="shared" ca="1" si="15"/>
        <v>45586</v>
      </c>
      <c r="F75" s="2">
        <f t="shared" ca="1" si="16"/>
        <v>7.1941298916727989</v>
      </c>
      <c r="G75" s="2">
        <f t="shared" ca="1" si="17"/>
        <v>11.373643744044381</v>
      </c>
      <c r="H75" t="str">
        <f t="shared" ca="1" si="18"/>
        <v>Annex 15</v>
      </c>
      <c r="I75" t="str">
        <f t="shared" ca="1" si="19"/>
        <v>Continental</v>
      </c>
      <c r="J75" t="str">
        <f t="shared" ca="1" si="20"/>
        <v>CRITICAL</v>
      </c>
      <c r="K75" t="str">
        <f t="shared" ca="1" si="21"/>
        <v>No</v>
      </c>
    </row>
    <row r="76" spans="1:11" x14ac:dyDescent="0.35">
      <c r="A76" t="str">
        <f t="shared" si="11"/>
        <v>EU-SH-075</v>
      </c>
      <c r="B76" t="str">
        <f t="shared" ca="1" si="12"/>
        <v>MonoclonalAntibody</v>
      </c>
      <c r="C76" t="str">
        <f t="shared" ca="1" si="13"/>
        <v>Germany</v>
      </c>
      <c r="D76" t="str">
        <f t="shared" ca="1" si="14"/>
        <v>Greece</v>
      </c>
      <c r="E76" s="1">
        <f t="shared" ca="1" si="15"/>
        <v>45549</v>
      </c>
      <c r="F76" s="2">
        <f t="shared" ca="1" si="16"/>
        <v>8.6874090004186595</v>
      </c>
      <c r="G76" s="2">
        <f t="shared" ca="1" si="17"/>
        <v>12.712201055634269</v>
      </c>
      <c r="H76" t="str">
        <f t="shared" ca="1" si="18"/>
        <v>Annex 15</v>
      </c>
      <c r="I76" t="str">
        <f t="shared" ca="1" si="19"/>
        <v>Mediterranean</v>
      </c>
      <c r="J76" t="str">
        <f t="shared" ca="1" si="20"/>
        <v>CRITICAL</v>
      </c>
      <c r="K76" t="str">
        <f t="shared" ca="1" si="21"/>
        <v>No</v>
      </c>
    </row>
    <row r="77" spans="1:11" x14ac:dyDescent="0.35">
      <c r="A77" t="str">
        <f t="shared" si="11"/>
        <v>EU-SH-076</v>
      </c>
      <c r="B77" t="str">
        <f t="shared" ca="1" si="12"/>
        <v>Insulin</v>
      </c>
      <c r="C77" t="str">
        <f t="shared" ca="1" si="13"/>
        <v>Poland</v>
      </c>
      <c r="D77" t="str">
        <f t="shared" ca="1" si="14"/>
        <v>Greece</v>
      </c>
      <c r="E77" s="1">
        <f t="shared" ca="1" si="15"/>
        <v>45638</v>
      </c>
      <c r="F77" s="2">
        <f t="shared" ca="1" si="16"/>
        <v>7.0327996512378785</v>
      </c>
      <c r="G77" s="2">
        <f t="shared" ca="1" si="17"/>
        <v>7.2514538284057508</v>
      </c>
      <c r="H77" t="str">
        <f t="shared" ca="1" si="18"/>
        <v>Annex 9</v>
      </c>
      <c r="I77" t="str">
        <f t="shared" ca="1" si="19"/>
        <v>Mediterranean</v>
      </c>
      <c r="J77" t="str">
        <f t="shared" ca="1" si="20"/>
        <v>OK</v>
      </c>
      <c r="K77" t="str">
        <f t="shared" ca="1" si="21"/>
        <v>No</v>
      </c>
    </row>
    <row r="78" spans="1:11" x14ac:dyDescent="0.35">
      <c r="A78" t="str">
        <f t="shared" si="11"/>
        <v>EU-SH-077</v>
      </c>
      <c r="B78" t="str">
        <f t="shared" ca="1" si="12"/>
        <v>Insulin</v>
      </c>
      <c r="C78" t="str">
        <f t="shared" ca="1" si="13"/>
        <v>Sweden</v>
      </c>
      <c r="D78" t="str">
        <f t="shared" ca="1" si="14"/>
        <v>Belgium</v>
      </c>
      <c r="E78" s="1">
        <f t="shared" ca="1" si="15"/>
        <v>45361</v>
      </c>
      <c r="F78" s="2">
        <f t="shared" ca="1" si="16"/>
        <v>0.99665564351624969</v>
      </c>
      <c r="G78" s="2">
        <f t="shared" ca="1" si="17"/>
        <v>5.0029684109907038</v>
      </c>
      <c r="H78" t="str">
        <f t="shared" ca="1" si="18"/>
        <v>Annex 9</v>
      </c>
      <c r="I78" t="str">
        <f t="shared" ca="1" si="19"/>
        <v>Continental</v>
      </c>
      <c r="J78" t="str">
        <f t="shared" ca="1" si="20"/>
        <v>CRITICAL</v>
      </c>
      <c r="K78" t="str">
        <f t="shared" ca="1" si="21"/>
        <v>Yes</v>
      </c>
    </row>
    <row r="79" spans="1:11" x14ac:dyDescent="0.35">
      <c r="A79" t="str">
        <f t="shared" si="11"/>
        <v>EU-SH-078</v>
      </c>
      <c r="B79" t="str">
        <f t="shared" ca="1" si="12"/>
        <v>mRNA Vaccine</v>
      </c>
      <c r="C79" t="str">
        <f t="shared" ca="1" si="13"/>
        <v>Sweden</v>
      </c>
      <c r="D79" t="str">
        <f t="shared" ca="1" si="14"/>
        <v>Poland</v>
      </c>
      <c r="E79" s="1">
        <f t="shared" ca="1" si="15"/>
        <v>45632</v>
      </c>
      <c r="F79" s="2">
        <f t="shared" ca="1" si="16"/>
        <v>2.3974662662436756</v>
      </c>
      <c r="G79" s="2">
        <f t="shared" ca="1" si="17"/>
        <v>4.6793103819727238</v>
      </c>
      <c r="H79" t="str">
        <f t="shared" ca="1" si="18"/>
        <v>Annex 13</v>
      </c>
      <c r="I79" t="str">
        <f t="shared" ca="1" si="19"/>
        <v>Continental</v>
      </c>
      <c r="J79" t="str">
        <f t="shared" ca="1" si="20"/>
        <v>OK</v>
      </c>
      <c r="K79" t="str">
        <f t="shared" ca="1" si="21"/>
        <v>No</v>
      </c>
    </row>
    <row r="80" spans="1:11" x14ac:dyDescent="0.35">
      <c r="A80" t="str">
        <f t="shared" si="11"/>
        <v>EU-SH-079</v>
      </c>
      <c r="B80" t="str">
        <f t="shared" ca="1" si="12"/>
        <v>mRNA Vaccine</v>
      </c>
      <c r="C80" t="str">
        <f t="shared" ca="1" si="13"/>
        <v>Sweden</v>
      </c>
      <c r="D80" t="str">
        <f t="shared" ca="1" si="14"/>
        <v>Greece</v>
      </c>
      <c r="E80" s="1">
        <f t="shared" ca="1" si="15"/>
        <v>45623</v>
      </c>
      <c r="F80" s="2">
        <f t="shared" ca="1" si="16"/>
        <v>7.4881090461908073</v>
      </c>
      <c r="G80" s="2">
        <f t="shared" ca="1" si="17"/>
        <v>11.319973604279348</v>
      </c>
      <c r="H80" t="str">
        <f t="shared" ca="1" si="18"/>
        <v>Annex 13</v>
      </c>
      <c r="I80" t="str">
        <f t="shared" ca="1" si="19"/>
        <v>Mediterranean</v>
      </c>
      <c r="J80" t="str">
        <f t="shared" ca="1" si="20"/>
        <v>CRITICAL</v>
      </c>
      <c r="K80" t="str">
        <f t="shared" ca="1" si="21"/>
        <v>Yes</v>
      </c>
    </row>
    <row r="81" spans="1:11" x14ac:dyDescent="0.35">
      <c r="A81" t="str">
        <f t="shared" si="11"/>
        <v>EU-SH-080</v>
      </c>
      <c r="B81" t="str">
        <f t="shared" ca="1" si="12"/>
        <v>mRNA Vaccine</v>
      </c>
      <c r="C81" t="str">
        <f t="shared" ca="1" si="13"/>
        <v>Poland</v>
      </c>
      <c r="D81" t="str">
        <f t="shared" ca="1" si="14"/>
        <v>Germany</v>
      </c>
      <c r="E81" s="1">
        <f t="shared" ca="1" si="15"/>
        <v>45383</v>
      </c>
      <c r="F81" s="2">
        <f t="shared" ca="1" si="16"/>
        <v>0.33608104203383427</v>
      </c>
      <c r="G81" s="2">
        <f t="shared" ca="1" si="17"/>
        <v>3.6568429412797041</v>
      </c>
      <c r="H81" t="str">
        <f t="shared" ca="1" si="18"/>
        <v>Annex 13</v>
      </c>
      <c r="I81" t="str">
        <f t="shared" ca="1" si="19"/>
        <v>Continental</v>
      </c>
      <c r="J81" t="str">
        <f t="shared" ca="1" si="20"/>
        <v>CRITICAL</v>
      </c>
      <c r="K81" t="str">
        <f t="shared" ca="1" si="21"/>
        <v>Yes</v>
      </c>
    </row>
    <row r="82" spans="1:11" x14ac:dyDescent="0.35">
      <c r="A82" t="str">
        <f t="shared" si="11"/>
        <v>EU-SH-081</v>
      </c>
      <c r="B82" t="str">
        <f t="shared" ca="1" si="12"/>
        <v>MonoclonalAntibody</v>
      </c>
      <c r="C82" t="str">
        <f t="shared" ca="1" si="13"/>
        <v>France</v>
      </c>
      <c r="D82" t="str">
        <f t="shared" ca="1" si="14"/>
        <v>Italy</v>
      </c>
      <c r="E82" s="1">
        <f t="shared" ca="1" si="15"/>
        <v>45604</v>
      </c>
      <c r="F82" s="2">
        <f t="shared" ca="1" si="16"/>
        <v>9.5605633375750934</v>
      </c>
      <c r="G82" s="2">
        <f t="shared" ca="1" si="17"/>
        <v>11.407277237586614</v>
      </c>
      <c r="H82" t="str">
        <f t="shared" ca="1" si="18"/>
        <v>Annex 15</v>
      </c>
      <c r="I82" t="str">
        <f t="shared" ca="1" si="19"/>
        <v>Continental</v>
      </c>
      <c r="J82" t="str">
        <f t="shared" ca="1" si="20"/>
        <v>CRITICAL</v>
      </c>
      <c r="K82" t="str">
        <f t="shared" ca="1" si="21"/>
        <v>No</v>
      </c>
    </row>
    <row r="83" spans="1:11" x14ac:dyDescent="0.35">
      <c r="A83" t="str">
        <f t="shared" si="11"/>
        <v>EU-SH-082</v>
      </c>
      <c r="B83" t="str">
        <f t="shared" ca="1" si="12"/>
        <v>Insulin</v>
      </c>
      <c r="C83" t="str">
        <f t="shared" ca="1" si="13"/>
        <v>Poland</v>
      </c>
      <c r="D83" t="str">
        <f t="shared" ca="1" si="14"/>
        <v>Belgium</v>
      </c>
      <c r="E83" s="1">
        <f t="shared" ca="1" si="15"/>
        <v>45378</v>
      </c>
      <c r="F83" s="2">
        <f t="shared" ca="1" si="16"/>
        <v>10.209183294652721</v>
      </c>
      <c r="G83" s="2">
        <f t="shared" ca="1" si="17"/>
        <v>15.078120399253251</v>
      </c>
      <c r="H83" t="str">
        <f t="shared" ca="1" si="18"/>
        <v>Annex 9</v>
      </c>
      <c r="I83" t="str">
        <f t="shared" ca="1" si="19"/>
        <v>Continental</v>
      </c>
      <c r="J83" t="str">
        <f t="shared" ca="1" si="20"/>
        <v>CRITICAL</v>
      </c>
      <c r="K83" t="str">
        <f t="shared" ca="1" si="21"/>
        <v>Yes</v>
      </c>
    </row>
    <row r="84" spans="1:11" x14ac:dyDescent="0.35">
      <c r="A84" t="str">
        <f t="shared" si="11"/>
        <v>EU-SH-083</v>
      </c>
      <c r="B84" t="str">
        <f t="shared" ca="1" si="12"/>
        <v>Insulin</v>
      </c>
      <c r="C84" t="str">
        <f t="shared" ca="1" si="13"/>
        <v>France</v>
      </c>
      <c r="D84" t="str">
        <f t="shared" ca="1" si="14"/>
        <v>Spain</v>
      </c>
      <c r="E84" s="1">
        <f t="shared" ca="1" si="15"/>
        <v>45460</v>
      </c>
      <c r="F84" s="2">
        <f t="shared" ca="1" si="16"/>
        <v>0.87962512223661649</v>
      </c>
      <c r="G84" s="2">
        <f t="shared" ca="1" si="17"/>
        <v>3.1741724874782311</v>
      </c>
      <c r="H84" t="str">
        <f t="shared" ca="1" si="18"/>
        <v>Annex 9</v>
      </c>
      <c r="I84" t="str">
        <f t="shared" ca="1" si="19"/>
        <v>Mediterranean</v>
      </c>
      <c r="J84" t="str">
        <f t="shared" ca="1" si="20"/>
        <v>CRITICAL</v>
      </c>
      <c r="K84" t="str">
        <f t="shared" ca="1" si="21"/>
        <v>Yes</v>
      </c>
    </row>
    <row r="85" spans="1:11" x14ac:dyDescent="0.35">
      <c r="A85" t="str">
        <f t="shared" si="11"/>
        <v>EU-SH-084</v>
      </c>
      <c r="B85" t="str">
        <f t="shared" ca="1" si="12"/>
        <v>Insulin</v>
      </c>
      <c r="C85" t="str">
        <f t="shared" ca="1" si="13"/>
        <v>Poland</v>
      </c>
      <c r="D85" t="str">
        <f t="shared" ca="1" si="14"/>
        <v>Germany</v>
      </c>
      <c r="E85" s="1">
        <f t="shared" ca="1" si="15"/>
        <v>45446</v>
      </c>
      <c r="F85" s="2">
        <f t="shared" ca="1" si="16"/>
        <v>4.4495425146830483</v>
      </c>
      <c r="G85" s="2">
        <f t="shared" ca="1" si="17"/>
        <v>9.349215697438046</v>
      </c>
      <c r="H85" t="str">
        <f t="shared" ca="1" si="18"/>
        <v>Annex 9</v>
      </c>
      <c r="I85" t="str">
        <f t="shared" ca="1" si="19"/>
        <v>Continental</v>
      </c>
      <c r="J85" t="str">
        <f t="shared" ca="1" si="20"/>
        <v>CRITICAL</v>
      </c>
      <c r="K85" t="str">
        <f t="shared" ca="1" si="21"/>
        <v>Yes</v>
      </c>
    </row>
    <row r="86" spans="1:11" x14ac:dyDescent="0.35">
      <c r="A86" t="str">
        <f t="shared" si="11"/>
        <v>EU-SH-085</v>
      </c>
      <c r="B86" t="str">
        <f t="shared" ca="1" si="12"/>
        <v>Insulin</v>
      </c>
      <c r="C86" t="str">
        <f t="shared" ca="1" si="13"/>
        <v>Sweden</v>
      </c>
      <c r="D86" t="str">
        <f t="shared" ca="1" si="14"/>
        <v>Belgium</v>
      </c>
      <c r="E86" s="1">
        <f t="shared" ca="1" si="15"/>
        <v>45365</v>
      </c>
      <c r="F86" s="2">
        <f t="shared" ca="1" si="16"/>
        <v>6.8981981679216675</v>
      </c>
      <c r="G86" s="2">
        <f t="shared" ca="1" si="17"/>
        <v>7.1614678814359127</v>
      </c>
      <c r="H86" t="str">
        <f t="shared" ca="1" si="18"/>
        <v>Annex 9</v>
      </c>
      <c r="I86" t="str">
        <f t="shared" ca="1" si="19"/>
        <v>Continental</v>
      </c>
      <c r="J86" t="str">
        <f t="shared" ca="1" si="20"/>
        <v>OK</v>
      </c>
      <c r="K86" t="str">
        <f t="shared" ca="1" si="21"/>
        <v>No</v>
      </c>
    </row>
    <row r="87" spans="1:11" x14ac:dyDescent="0.35">
      <c r="A87" t="str">
        <f t="shared" si="11"/>
        <v>EU-SH-086</v>
      </c>
      <c r="B87" t="str">
        <f t="shared" ca="1" si="12"/>
        <v>mRNA Vaccine</v>
      </c>
      <c r="C87" t="str">
        <f t="shared" ca="1" si="13"/>
        <v>Germany</v>
      </c>
      <c r="D87" t="str">
        <f t="shared" ca="1" si="14"/>
        <v>Netherlands</v>
      </c>
      <c r="E87" s="1">
        <f t="shared" ca="1" si="15"/>
        <v>45339</v>
      </c>
      <c r="F87" s="2">
        <f t="shared" ca="1" si="16"/>
        <v>7.764547530168568</v>
      </c>
      <c r="G87" s="2">
        <f t="shared" ca="1" si="17"/>
        <v>10.047665325049712</v>
      </c>
      <c r="H87" t="str">
        <f t="shared" ca="1" si="18"/>
        <v>Annex 13</v>
      </c>
      <c r="I87" t="str">
        <f t="shared" ca="1" si="19"/>
        <v>Continental</v>
      </c>
      <c r="J87" t="str">
        <f t="shared" ca="1" si="20"/>
        <v>CRITICAL</v>
      </c>
      <c r="K87" t="str">
        <f t="shared" ca="1" si="21"/>
        <v>Yes</v>
      </c>
    </row>
    <row r="88" spans="1:11" x14ac:dyDescent="0.35">
      <c r="A88" t="str">
        <f t="shared" si="11"/>
        <v>EU-SH-087</v>
      </c>
      <c r="B88" t="str">
        <f t="shared" ca="1" si="12"/>
        <v>Insulin</v>
      </c>
      <c r="C88" t="str">
        <f t="shared" ca="1" si="13"/>
        <v>Germany</v>
      </c>
      <c r="D88" t="str">
        <f t="shared" ca="1" si="14"/>
        <v>Netherlands</v>
      </c>
      <c r="E88" s="1">
        <f t="shared" ca="1" si="15"/>
        <v>45582</v>
      </c>
      <c r="F88" s="2">
        <f t="shared" ca="1" si="16"/>
        <v>10.338497256941251</v>
      </c>
      <c r="G88" s="2">
        <f t="shared" ca="1" si="17"/>
        <v>12.93285802446203</v>
      </c>
      <c r="H88" t="str">
        <f t="shared" ca="1" si="18"/>
        <v>Annex 9</v>
      </c>
      <c r="I88" t="str">
        <f t="shared" ca="1" si="19"/>
        <v>Continental</v>
      </c>
      <c r="J88" t="str">
        <f t="shared" ca="1" si="20"/>
        <v>CRITICAL</v>
      </c>
      <c r="K88" t="str">
        <f t="shared" ca="1" si="21"/>
        <v>Yes</v>
      </c>
    </row>
    <row r="89" spans="1:11" x14ac:dyDescent="0.35">
      <c r="A89" t="str">
        <f t="shared" si="11"/>
        <v>EU-SH-088</v>
      </c>
      <c r="B89" t="str">
        <f t="shared" ca="1" si="12"/>
        <v>mRNA Vaccine</v>
      </c>
      <c r="C89" t="str">
        <f t="shared" ca="1" si="13"/>
        <v>Poland</v>
      </c>
      <c r="D89" t="str">
        <f t="shared" ca="1" si="14"/>
        <v>Belgium</v>
      </c>
      <c r="E89" s="1">
        <f t="shared" ca="1" si="15"/>
        <v>45306</v>
      </c>
      <c r="F89" s="2">
        <f t="shared" ca="1" si="16"/>
        <v>3.5933994128704705</v>
      </c>
      <c r="G89" s="2">
        <f t="shared" ca="1" si="17"/>
        <v>8.8024173807073698</v>
      </c>
      <c r="H89" t="str">
        <f t="shared" ca="1" si="18"/>
        <v>Annex 13</v>
      </c>
      <c r="I89" t="str">
        <f t="shared" ca="1" si="19"/>
        <v>Continental</v>
      </c>
      <c r="J89" t="str">
        <f t="shared" ca="1" si="20"/>
        <v>CRITICAL</v>
      </c>
      <c r="K89" t="str">
        <f t="shared" ca="1" si="21"/>
        <v>Yes</v>
      </c>
    </row>
    <row r="90" spans="1:11" x14ac:dyDescent="0.35">
      <c r="A90" t="str">
        <f t="shared" si="11"/>
        <v>EU-SH-089</v>
      </c>
      <c r="B90" t="str">
        <f t="shared" ca="1" si="12"/>
        <v>Insulin</v>
      </c>
      <c r="C90" t="str">
        <f t="shared" ca="1" si="13"/>
        <v>Italy</v>
      </c>
      <c r="D90" t="str">
        <f t="shared" ca="1" si="14"/>
        <v>Germany</v>
      </c>
      <c r="E90" s="1">
        <f t="shared" ca="1" si="15"/>
        <v>45422</v>
      </c>
      <c r="F90" s="2">
        <f t="shared" ca="1" si="16"/>
        <v>10.418301518733157</v>
      </c>
      <c r="G90" s="2">
        <f t="shared" ca="1" si="17"/>
        <v>16.415485393856994</v>
      </c>
      <c r="H90" t="str">
        <f t="shared" ca="1" si="18"/>
        <v>Annex 9</v>
      </c>
      <c r="I90" t="str">
        <f t="shared" ca="1" si="19"/>
        <v>Continental</v>
      </c>
      <c r="J90" t="str">
        <f t="shared" ca="1" si="20"/>
        <v>CRITICAL</v>
      </c>
      <c r="K90" t="str">
        <f t="shared" ca="1" si="21"/>
        <v>Yes</v>
      </c>
    </row>
    <row r="91" spans="1:11" x14ac:dyDescent="0.35">
      <c r="A91" t="str">
        <f t="shared" si="11"/>
        <v>EU-SH-090</v>
      </c>
      <c r="B91" t="str">
        <f t="shared" ca="1" si="12"/>
        <v>MonoclonalAntibody</v>
      </c>
      <c r="C91" t="str">
        <f t="shared" ca="1" si="13"/>
        <v>Germany</v>
      </c>
      <c r="D91" t="str">
        <f t="shared" ca="1" si="14"/>
        <v>Netherlands</v>
      </c>
      <c r="E91" s="1">
        <f t="shared" ca="1" si="15"/>
        <v>45315</v>
      </c>
      <c r="F91" s="2">
        <f t="shared" ca="1" si="16"/>
        <v>4.814613871457194</v>
      </c>
      <c r="G91" s="2">
        <f t="shared" ca="1" si="17"/>
        <v>4.9205529116877571</v>
      </c>
      <c r="H91" t="str">
        <f t="shared" ca="1" si="18"/>
        <v>Annex 15</v>
      </c>
      <c r="I91" t="str">
        <f t="shared" ca="1" si="19"/>
        <v>Continental</v>
      </c>
      <c r="J91" t="str">
        <f t="shared" ca="1" si="20"/>
        <v>OK</v>
      </c>
      <c r="K91" t="str">
        <f t="shared" ca="1" si="21"/>
        <v>No</v>
      </c>
    </row>
    <row r="92" spans="1:11" x14ac:dyDescent="0.35">
      <c r="A92" t="str">
        <f t="shared" si="11"/>
        <v>EU-SH-091</v>
      </c>
      <c r="B92" t="str">
        <f t="shared" ca="1" si="12"/>
        <v>Insulin</v>
      </c>
      <c r="C92" t="str">
        <f t="shared" ca="1" si="13"/>
        <v>Poland</v>
      </c>
      <c r="D92" t="str">
        <f t="shared" ca="1" si="14"/>
        <v>Poland</v>
      </c>
      <c r="E92" s="1">
        <f t="shared" ca="1" si="15"/>
        <v>45612</v>
      </c>
      <c r="F92" s="2">
        <f t="shared" ca="1" si="16"/>
        <v>7.7795505953941468</v>
      </c>
      <c r="G92" s="2">
        <f t="shared" ca="1" si="17"/>
        <v>10.726569450155097</v>
      </c>
      <c r="H92" t="str">
        <f t="shared" ca="1" si="18"/>
        <v>Annex 9</v>
      </c>
      <c r="I92" t="str">
        <f t="shared" ca="1" si="19"/>
        <v>Continental</v>
      </c>
      <c r="J92" t="str">
        <f t="shared" ca="1" si="20"/>
        <v>CRITICAL</v>
      </c>
      <c r="K92" t="str">
        <f t="shared" ca="1" si="21"/>
        <v>Yes</v>
      </c>
    </row>
    <row r="93" spans="1:11" x14ac:dyDescent="0.35">
      <c r="A93" t="str">
        <f t="shared" si="11"/>
        <v>EU-SH-092</v>
      </c>
      <c r="B93" t="str">
        <f t="shared" ca="1" si="12"/>
        <v>MonoclonalAntibody</v>
      </c>
      <c r="C93" t="str">
        <f t="shared" ca="1" si="13"/>
        <v>Italy</v>
      </c>
      <c r="D93" t="str">
        <f t="shared" ca="1" si="14"/>
        <v>Germany</v>
      </c>
      <c r="E93" s="1">
        <f t="shared" ca="1" si="15"/>
        <v>45432</v>
      </c>
      <c r="F93" s="2">
        <f t="shared" ca="1" si="16"/>
        <v>7.1072672642245802</v>
      </c>
      <c r="G93" s="2">
        <f t="shared" ca="1" si="17"/>
        <v>8.4111714064758818</v>
      </c>
      <c r="H93" t="str">
        <f t="shared" ca="1" si="18"/>
        <v>Annex 15</v>
      </c>
      <c r="I93" t="str">
        <f t="shared" ca="1" si="19"/>
        <v>Continental</v>
      </c>
      <c r="J93" t="str">
        <f t="shared" ca="1" si="20"/>
        <v>CRITICAL</v>
      </c>
      <c r="K93" t="str">
        <f t="shared" ca="1" si="21"/>
        <v>No</v>
      </c>
    </row>
    <row r="94" spans="1:11" x14ac:dyDescent="0.35">
      <c r="A94" t="str">
        <f t="shared" si="11"/>
        <v>EU-SH-093</v>
      </c>
      <c r="B94" t="str">
        <f t="shared" ca="1" si="12"/>
        <v>Insulin</v>
      </c>
      <c r="C94" t="str">
        <f t="shared" ca="1" si="13"/>
        <v>France</v>
      </c>
      <c r="D94" t="str">
        <f t="shared" ca="1" si="14"/>
        <v>Spain</v>
      </c>
      <c r="E94" s="1">
        <f t="shared" ca="1" si="15"/>
        <v>45366</v>
      </c>
      <c r="F94" s="2">
        <f t="shared" ca="1" si="16"/>
        <v>4.5074470687289878</v>
      </c>
      <c r="G94" s="2">
        <f t="shared" ca="1" si="17"/>
        <v>6.6067727056723244</v>
      </c>
      <c r="H94" t="str">
        <f t="shared" ca="1" si="18"/>
        <v>Annex 9</v>
      </c>
      <c r="I94" t="str">
        <f t="shared" ca="1" si="19"/>
        <v>Mediterranean</v>
      </c>
      <c r="J94" t="str">
        <f t="shared" ca="1" si="20"/>
        <v>OK</v>
      </c>
      <c r="K94" t="str">
        <f t="shared" ca="1" si="21"/>
        <v>No</v>
      </c>
    </row>
    <row r="95" spans="1:11" x14ac:dyDescent="0.35">
      <c r="A95" t="str">
        <f t="shared" si="11"/>
        <v>EU-SH-094</v>
      </c>
      <c r="B95" t="str">
        <f t="shared" ca="1" si="12"/>
        <v>mRNA Vaccine</v>
      </c>
      <c r="C95" t="str">
        <f t="shared" ca="1" si="13"/>
        <v>Poland</v>
      </c>
      <c r="D95" t="str">
        <f t="shared" ca="1" si="14"/>
        <v>Greece</v>
      </c>
      <c r="E95" s="1">
        <f t="shared" ca="1" si="15"/>
        <v>45654</v>
      </c>
      <c r="F95" s="2">
        <f t="shared" ca="1" si="16"/>
        <v>6.984124280707376</v>
      </c>
      <c r="G95" s="2">
        <f t="shared" ca="1" si="17"/>
        <v>7.7667745700256194</v>
      </c>
      <c r="H95" t="str">
        <f t="shared" ca="1" si="18"/>
        <v>Annex 13</v>
      </c>
      <c r="I95" t="str">
        <f t="shared" ca="1" si="19"/>
        <v>Mediterranean</v>
      </c>
      <c r="J95" t="str">
        <f t="shared" ca="1" si="20"/>
        <v>OK</v>
      </c>
      <c r="K95" t="str">
        <f t="shared" ca="1" si="21"/>
        <v>No</v>
      </c>
    </row>
    <row r="96" spans="1:11" x14ac:dyDescent="0.35">
      <c r="A96" t="str">
        <f t="shared" si="11"/>
        <v>EU-SH-095</v>
      </c>
      <c r="B96" t="str">
        <f t="shared" ca="1" si="12"/>
        <v>MonoclonalAntibody</v>
      </c>
      <c r="C96" t="str">
        <f t="shared" ca="1" si="13"/>
        <v>Poland</v>
      </c>
      <c r="D96" t="str">
        <f t="shared" ca="1" si="14"/>
        <v>Germany</v>
      </c>
      <c r="E96" s="1">
        <f t="shared" ca="1" si="15"/>
        <v>45426</v>
      </c>
      <c r="F96" s="2">
        <f t="shared" ca="1" si="16"/>
        <v>6.3174453993470632</v>
      </c>
      <c r="G96" s="2">
        <f t="shared" ca="1" si="17"/>
        <v>7.799715530393323</v>
      </c>
      <c r="H96" t="str">
        <f t="shared" ca="1" si="18"/>
        <v>Annex 15</v>
      </c>
      <c r="I96" t="str">
        <f t="shared" ca="1" si="19"/>
        <v>Continental</v>
      </c>
      <c r="J96" t="str">
        <f t="shared" ca="1" si="20"/>
        <v>OK</v>
      </c>
      <c r="K96" t="str">
        <f t="shared" ca="1" si="21"/>
        <v>No</v>
      </c>
    </row>
    <row r="97" spans="1:11" x14ac:dyDescent="0.35">
      <c r="A97" t="str">
        <f t="shared" si="11"/>
        <v>EU-SH-096</v>
      </c>
      <c r="B97" t="str">
        <f t="shared" ca="1" si="12"/>
        <v>MonoclonalAntibody</v>
      </c>
      <c r="C97" t="str">
        <f t="shared" ca="1" si="13"/>
        <v>Germany</v>
      </c>
      <c r="D97" t="str">
        <f t="shared" ca="1" si="14"/>
        <v>Netherlands</v>
      </c>
      <c r="E97" s="1">
        <f t="shared" ca="1" si="15"/>
        <v>45534</v>
      </c>
      <c r="F97" s="2">
        <f t="shared" ca="1" si="16"/>
        <v>2.1010110880303565</v>
      </c>
      <c r="G97" s="2">
        <f t="shared" ca="1" si="17"/>
        <v>5.7222650875588794</v>
      </c>
      <c r="H97" t="str">
        <f t="shared" ca="1" si="18"/>
        <v>Annex 15</v>
      </c>
      <c r="I97" t="str">
        <f t="shared" ca="1" si="19"/>
        <v>Continental</v>
      </c>
      <c r="J97" t="str">
        <f t="shared" ca="1" si="20"/>
        <v>OK</v>
      </c>
      <c r="K97" t="str">
        <f t="shared" ca="1" si="21"/>
        <v>No</v>
      </c>
    </row>
    <row r="98" spans="1:11" x14ac:dyDescent="0.35">
      <c r="A98" t="str">
        <f t="shared" si="11"/>
        <v>EU-SH-097</v>
      </c>
      <c r="B98" t="str">
        <f t="shared" ca="1" si="12"/>
        <v>mRNA Vaccine</v>
      </c>
      <c r="C98" t="str">
        <f t="shared" ca="1" si="13"/>
        <v>Italy</v>
      </c>
      <c r="D98" t="str">
        <f t="shared" ca="1" si="14"/>
        <v>Greece</v>
      </c>
      <c r="E98" s="1">
        <f t="shared" ca="1" si="15"/>
        <v>45610</v>
      </c>
      <c r="F98" s="2">
        <f t="shared" ca="1" si="16"/>
        <v>5.9888233793689372</v>
      </c>
      <c r="G98" s="2">
        <f t="shared" ca="1" si="17"/>
        <v>11.418021041064739</v>
      </c>
      <c r="H98" t="str">
        <f t="shared" ca="1" si="18"/>
        <v>Annex 13</v>
      </c>
      <c r="I98" t="str">
        <f t="shared" ca="1" si="19"/>
        <v>Mediterranean</v>
      </c>
      <c r="J98" t="str">
        <f t="shared" ca="1" si="20"/>
        <v>CRITICAL</v>
      </c>
      <c r="K98" t="str">
        <f t="shared" ca="1" si="21"/>
        <v>Yes</v>
      </c>
    </row>
    <row r="99" spans="1:11" x14ac:dyDescent="0.35">
      <c r="A99" t="str">
        <f t="shared" si="11"/>
        <v>EU-SH-098</v>
      </c>
      <c r="B99" t="str">
        <f t="shared" ca="1" si="12"/>
        <v>Insulin</v>
      </c>
      <c r="C99" t="str">
        <f t="shared" ca="1" si="13"/>
        <v>Germany</v>
      </c>
      <c r="D99" t="str">
        <f t="shared" ca="1" si="14"/>
        <v>Spain</v>
      </c>
      <c r="E99" s="1">
        <f t="shared" ca="1" si="15"/>
        <v>45305</v>
      </c>
      <c r="F99" s="2">
        <f t="shared" ca="1" si="16"/>
        <v>7.4159226711876345</v>
      </c>
      <c r="G99" s="2">
        <f t="shared" ca="1" si="17"/>
        <v>10.138880922729198</v>
      </c>
      <c r="H99" t="str">
        <f t="shared" ca="1" si="18"/>
        <v>Annex 9</v>
      </c>
      <c r="I99" t="str">
        <f t="shared" ca="1" si="19"/>
        <v>Mediterranean</v>
      </c>
      <c r="J99" t="str">
        <f t="shared" ca="1" si="20"/>
        <v>CRITICAL</v>
      </c>
      <c r="K99" t="str">
        <f t="shared" ca="1" si="21"/>
        <v>Yes</v>
      </c>
    </row>
    <row r="100" spans="1:11" x14ac:dyDescent="0.35">
      <c r="A100" t="str">
        <f t="shared" si="11"/>
        <v>EU-SH-099</v>
      </c>
      <c r="B100" t="str">
        <f t="shared" ca="1" si="12"/>
        <v>mRNA Vaccine</v>
      </c>
      <c r="C100" t="str">
        <f t="shared" ca="1" si="13"/>
        <v>Poland</v>
      </c>
      <c r="D100" t="str">
        <f t="shared" ca="1" si="14"/>
        <v>Poland</v>
      </c>
      <c r="E100" s="1">
        <f t="shared" ca="1" si="15"/>
        <v>45533</v>
      </c>
      <c r="F100" s="2">
        <f t="shared" ca="1" si="16"/>
        <v>6.7575561092814755</v>
      </c>
      <c r="G100" s="2">
        <f t="shared" ca="1" si="17"/>
        <v>8.3646056919581859</v>
      </c>
      <c r="H100" t="str">
        <f t="shared" ca="1" si="18"/>
        <v>Annex 13</v>
      </c>
      <c r="I100" t="str">
        <f t="shared" ca="1" si="19"/>
        <v>Continental</v>
      </c>
      <c r="J100" t="str">
        <f t="shared" ca="1" si="20"/>
        <v>CRITICAL</v>
      </c>
      <c r="K100" t="str">
        <f t="shared" ca="1" si="21"/>
        <v>Yes</v>
      </c>
    </row>
    <row r="101" spans="1:11" x14ac:dyDescent="0.35">
      <c r="A101" t="str">
        <f t="shared" si="11"/>
        <v>EU-SH-100</v>
      </c>
      <c r="B101" t="str">
        <f t="shared" ca="1" si="12"/>
        <v>mRNA Vaccine</v>
      </c>
      <c r="C101" t="str">
        <f t="shared" ca="1" si="13"/>
        <v>Poland</v>
      </c>
      <c r="D101" t="str">
        <f t="shared" ca="1" si="14"/>
        <v>Poland</v>
      </c>
      <c r="E101" s="1">
        <f t="shared" ca="1" si="15"/>
        <v>45527</v>
      </c>
      <c r="F101" s="2">
        <f t="shared" ca="1" si="16"/>
        <v>8.9313471517294829</v>
      </c>
      <c r="G101" s="2">
        <f t="shared" ca="1" si="17"/>
        <v>11.78836274413157</v>
      </c>
      <c r="H101" t="str">
        <f t="shared" ca="1" si="18"/>
        <v>Annex 13</v>
      </c>
      <c r="I101" t="str">
        <f t="shared" ca="1" si="19"/>
        <v>Continental</v>
      </c>
      <c r="J101" t="str">
        <f t="shared" ca="1" si="20"/>
        <v>CRITICAL</v>
      </c>
      <c r="K101" t="str">
        <f t="shared" ca="1" si="21"/>
        <v>Yes</v>
      </c>
    </row>
  </sheetData>
  <dataValidations count="1">
    <dataValidation type="list" allowBlank="1" showInputMessage="1" showErrorMessage="1" sqref="B2:B101" xr:uid="{A26B03CD-E726-453D-B598-01851E9D77B1}">
      <formula1>"Insulin, mRNA Vaccine, Monoclonal Antibody"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63B9-AE88-478F-8022-7E6A78597A3A}">
  <dimension ref="A1:J10"/>
  <sheetViews>
    <sheetView topLeftCell="A2" workbookViewId="0">
      <selection activeCell="N17" sqref="N17"/>
    </sheetView>
  </sheetViews>
  <sheetFormatPr defaultRowHeight="14.5" x14ac:dyDescent="0.35"/>
  <cols>
    <col min="1" max="1" width="23.36328125" bestFit="1" customWidth="1"/>
    <col min="2" max="2" width="15.26953125" bestFit="1" customWidth="1"/>
    <col min="3" max="3" width="8.453125" bestFit="1" customWidth="1"/>
    <col min="4" max="4" width="6.6328125" bestFit="1" customWidth="1"/>
    <col min="5" max="5" width="4.453125" bestFit="1" customWidth="1"/>
    <col min="6" max="6" width="11.08984375" bestFit="1" customWidth="1"/>
    <col min="7" max="7" width="6.6328125" bestFit="1" customWidth="1"/>
    <col min="8" max="8" width="5.36328125" bestFit="1" customWidth="1"/>
    <col min="9" max="9" width="7.36328125" bestFit="1" customWidth="1"/>
    <col min="10" max="11" width="10.7265625" bestFit="1" customWidth="1"/>
  </cols>
  <sheetData>
    <row r="1" spans="1:10" x14ac:dyDescent="0.35">
      <c r="A1" s="3" t="s">
        <v>10</v>
      </c>
      <c r="B1" t="s">
        <v>25</v>
      </c>
    </row>
    <row r="3" spans="1:10" x14ac:dyDescent="0.35">
      <c r="A3" s="3" t="s">
        <v>24</v>
      </c>
      <c r="B3" s="3" t="s">
        <v>46</v>
      </c>
    </row>
    <row r="4" spans="1:10" x14ac:dyDescent="0.35">
      <c r="A4" s="3" t="s">
        <v>45</v>
      </c>
      <c r="B4" t="s">
        <v>19</v>
      </c>
      <c r="C4" t="s">
        <v>14</v>
      </c>
      <c r="D4" t="s">
        <v>21</v>
      </c>
      <c r="E4" t="s">
        <v>15</v>
      </c>
      <c r="F4" t="s">
        <v>22</v>
      </c>
      <c r="G4" t="s">
        <v>16</v>
      </c>
      <c r="H4" t="s">
        <v>20</v>
      </c>
      <c r="I4" t="s">
        <v>17</v>
      </c>
      <c r="J4" t="s">
        <v>18</v>
      </c>
    </row>
    <row r="5" spans="1:10" x14ac:dyDescent="0.35">
      <c r="A5" s="4" t="s">
        <v>13</v>
      </c>
      <c r="B5" s="2">
        <v>8.9185809714706661</v>
      </c>
      <c r="C5" s="2"/>
      <c r="D5" s="2"/>
      <c r="E5" s="2">
        <v>8.4831912559621632</v>
      </c>
      <c r="F5" s="2"/>
      <c r="G5" s="2"/>
      <c r="H5" s="2">
        <v>5.5034236634832023</v>
      </c>
      <c r="I5" s="2">
        <v>5.6416439986552369</v>
      </c>
      <c r="J5" s="2">
        <v>6.8812357491961507</v>
      </c>
    </row>
    <row r="6" spans="1:10" x14ac:dyDescent="0.35">
      <c r="A6" s="4" t="s">
        <v>14</v>
      </c>
      <c r="B6" s="2"/>
      <c r="C6" s="2"/>
      <c r="D6" s="2">
        <v>11.883394004315818</v>
      </c>
      <c r="E6" s="2"/>
      <c r="F6" s="2">
        <v>12.09713487973519</v>
      </c>
      <c r="G6" s="2"/>
      <c r="H6" s="2">
        <v>11.456684723353902</v>
      </c>
      <c r="I6" s="2"/>
      <c r="J6" s="2">
        <v>11.788655549643931</v>
      </c>
    </row>
    <row r="7" spans="1:10" x14ac:dyDescent="0.35">
      <c r="A7" s="4" t="s">
        <v>15</v>
      </c>
      <c r="B7" s="2">
        <v>7.1946357407713109</v>
      </c>
      <c r="C7" s="2">
        <v>14.73839984546138</v>
      </c>
      <c r="D7" s="2">
        <v>11.619678733603543</v>
      </c>
      <c r="E7" s="2"/>
      <c r="F7" s="2"/>
      <c r="G7" s="2">
        <v>13.518145950095084</v>
      </c>
      <c r="H7" s="2"/>
      <c r="I7" s="2"/>
      <c r="J7" s="2">
        <v>10.034305778231099</v>
      </c>
    </row>
    <row r="8" spans="1:10" x14ac:dyDescent="0.35">
      <c r="A8" s="4" t="s">
        <v>16</v>
      </c>
      <c r="B8" s="2">
        <v>9.6781225857793505</v>
      </c>
      <c r="C8" s="2">
        <v>7.6280194469370368</v>
      </c>
      <c r="D8" s="2">
        <v>9.1748108680050482</v>
      </c>
      <c r="E8" s="2"/>
      <c r="F8" s="2"/>
      <c r="G8" s="2">
        <v>12.014043881446991</v>
      </c>
      <c r="H8" s="2"/>
      <c r="I8" s="2"/>
      <c r="J8" s="2">
        <v>9.5069531307587258</v>
      </c>
    </row>
    <row r="9" spans="1:10" x14ac:dyDescent="0.35">
      <c r="A9" s="4" t="s">
        <v>17</v>
      </c>
      <c r="B9" s="2"/>
      <c r="C9" s="2"/>
      <c r="D9" s="2">
        <v>13.240358898363811</v>
      </c>
      <c r="E9" s="2"/>
      <c r="F9" s="2"/>
      <c r="G9" s="2"/>
      <c r="H9" s="2"/>
      <c r="I9" s="2"/>
      <c r="J9" s="2">
        <v>13.240358898363811</v>
      </c>
    </row>
    <row r="10" spans="1:10" x14ac:dyDescent="0.35">
      <c r="A10" s="4" t="s">
        <v>18</v>
      </c>
      <c r="B10" s="2">
        <v>8.7386939532441037</v>
      </c>
      <c r="C10" s="2">
        <v>8.8130828466910938</v>
      </c>
      <c r="D10" s="2">
        <v>11.009823509324862</v>
      </c>
      <c r="E10" s="2">
        <v>8.4831912559621632</v>
      </c>
      <c r="F10" s="2">
        <v>12.09713487973519</v>
      </c>
      <c r="G10" s="2">
        <v>12.31486429517661</v>
      </c>
      <c r="H10" s="2">
        <v>9.0753802994056212</v>
      </c>
      <c r="I10" s="2">
        <v>5.6416439986552369</v>
      </c>
      <c r="J10" s="2">
        <v>9.6286629403368948</v>
      </c>
    </row>
  </sheetData>
  <conditionalFormatting pivot="1" sqref="B5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E603-56C9-4624-8040-AF15592DD2EC}">
  <dimension ref="A1:K28"/>
  <sheetViews>
    <sheetView topLeftCell="A16" workbookViewId="0">
      <selection activeCell="C35" sqref="C35"/>
    </sheetView>
  </sheetViews>
  <sheetFormatPr defaultRowHeight="14.5" x14ac:dyDescent="0.35"/>
  <cols>
    <col min="1" max="1" width="13.90625" bestFit="1" customWidth="1"/>
    <col min="2" max="2" width="18.453125" bestFit="1" customWidth="1"/>
    <col min="3" max="3" width="15.90625" bestFit="1" customWidth="1"/>
    <col min="4" max="4" width="20.7265625" bestFit="1" customWidth="1"/>
    <col min="5" max="5" width="16.1796875" bestFit="1" customWidth="1"/>
    <col min="6" max="6" width="15.7265625" bestFit="1" customWidth="1"/>
    <col min="7" max="7" width="16.08984375" bestFit="1" customWidth="1"/>
    <col min="8" max="8" width="14.453125" bestFit="1" customWidth="1"/>
    <col min="9" max="9" width="14.6328125" bestFit="1" customWidth="1"/>
    <col min="10" max="10" width="8.81640625" bestFit="1" customWidth="1"/>
    <col min="11" max="11" width="13.90625" bestFit="1" customWidth="1"/>
  </cols>
  <sheetData>
    <row r="1" spans="1:11" x14ac:dyDescent="0.35">
      <c r="A1" s="20" t="s">
        <v>77</v>
      </c>
    </row>
    <row r="3" spans="1:11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35">
      <c r="A4" t="s">
        <v>47</v>
      </c>
      <c r="B4" t="s">
        <v>27</v>
      </c>
      <c r="C4" t="s">
        <v>16</v>
      </c>
      <c r="D4" t="s">
        <v>16</v>
      </c>
      <c r="E4" s="1">
        <v>45441</v>
      </c>
      <c r="F4">
        <v>1.7430345289258753</v>
      </c>
      <c r="G4">
        <v>6.7255572209783505</v>
      </c>
      <c r="H4" t="s">
        <v>48</v>
      </c>
      <c r="I4" t="s">
        <v>49</v>
      </c>
      <c r="J4" t="s">
        <v>29</v>
      </c>
      <c r="K4" t="s">
        <v>50</v>
      </c>
    </row>
    <row r="5" spans="1:11" x14ac:dyDescent="0.35">
      <c r="A5" t="s">
        <v>51</v>
      </c>
      <c r="B5" t="s">
        <v>27</v>
      </c>
      <c r="C5" t="s">
        <v>16</v>
      </c>
      <c r="D5" t="s">
        <v>14</v>
      </c>
      <c r="E5" s="1">
        <v>45536</v>
      </c>
      <c r="F5">
        <v>9.5576420269265085</v>
      </c>
      <c r="G5">
        <v>13.024005540246179</v>
      </c>
      <c r="H5" t="s">
        <v>48</v>
      </c>
      <c r="I5" t="s">
        <v>49</v>
      </c>
      <c r="J5" t="s">
        <v>29</v>
      </c>
      <c r="K5" t="s">
        <v>50</v>
      </c>
    </row>
    <row r="6" spans="1:11" x14ac:dyDescent="0.35">
      <c r="A6" t="s">
        <v>52</v>
      </c>
      <c r="B6" t="s">
        <v>27</v>
      </c>
      <c r="C6" t="s">
        <v>14</v>
      </c>
      <c r="D6" t="s">
        <v>22</v>
      </c>
      <c r="E6" s="1">
        <v>45348</v>
      </c>
      <c r="F6">
        <v>8.6546128418748491</v>
      </c>
      <c r="G6">
        <v>10.149145846509938</v>
      </c>
      <c r="H6" t="s">
        <v>48</v>
      </c>
      <c r="I6" t="s">
        <v>49</v>
      </c>
      <c r="J6" t="s">
        <v>29</v>
      </c>
      <c r="K6" t="s">
        <v>50</v>
      </c>
    </row>
    <row r="7" spans="1:11" x14ac:dyDescent="0.35">
      <c r="A7" t="s">
        <v>53</v>
      </c>
      <c r="B7" t="s">
        <v>27</v>
      </c>
      <c r="C7" t="s">
        <v>16</v>
      </c>
      <c r="D7" t="s">
        <v>16</v>
      </c>
      <c r="E7" s="1">
        <v>45388</v>
      </c>
      <c r="F7">
        <v>10.581699066947685</v>
      </c>
      <c r="G7">
        <v>14.731366271413311</v>
      </c>
      <c r="H7" t="s">
        <v>48</v>
      </c>
      <c r="I7" t="s">
        <v>49</v>
      </c>
      <c r="J7" t="s">
        <v>29</v>
      </c>
      <c r="K7" t="s">
        <v>50</v>
      </c>
    </row>
    <row r="8" spans="1:11" x14ac:dyDescent="0.35">
      <c r="A8" t="s">
        <v>54</v>
      </c>
      <c r="B8" t="s">
        <v>27</v>
      </c>
      <c r="C8" t="s">
        <v>14</v>
      </c>
      <c r="D8" t="s">
        <v>20</v>
      </c>
      <c r="E8" s="1">
        <v>45320</v>
      </c>
      <c r="F8">
        <v>10.063981100702454</v>
      </c>
      <c r="G8">
        <v>11.901278023505842</v>
      </c>
      <c r="H8" t="s">
        <v>48</v>
      </c>
      <c r="I8" t="s">
        <v>55</v>
      </c>
      <c r="J8" t="s">
        <v>29</v>
      </c>
      <c r="K8" t="s">
        <v>50</v>
      </c>
    </row>
    <row r="9" spans="1:11" x14ac:dyDescent="0.35">
      <c r="A9" t="s">
        <v>56</v>
      </c>
      <c r="B9" t="s">
        <v>27</v>
      </c>
      <c r="C9" t="s">
        <v>17</v>
      </c>
      <c r="D9" t="s">
        <v>21</v>
      </c>
      <c r="E9" s="1">
        <v>45415</v>
      </c>
      <c r="F9">
        <v>9.9768903846206634</v>
      </c>
      <c r="G9">
        <v>11.82098911252332</v>
      </c>
      <c r="H9" t="s">
        <v>48</v>
      </c>
      <c r="I9" t="s">
        <v>55</v>
      </c>
      <c r="J9" t="s">
        <v>29</v>
      </c>
      <c r="K9" t="s">
        <v>50</v>
      </c>
    </row>
    <row r="10" spans="1:11" x14ac:dyDescent="0.35">
      <c r="A10" t="s">
        <v>57</v>
      </c>
      <c r="B10" t="s">
        <v>27</v>
      </c>
      <c r="C10" t="s">
        <v>14</v>
      </c>
      <c r="D10" t="s">
        <v>22</v>
      </c>
      <c r="E10" s="1">
        <v>45490</v>
      </c>
      <c r="F10">
        <v>9.9621403101186896</v>
      </c>
      <c r="G10">
        <v>10.570340752510297</v>
      </c>
      <c r="H10" t="s">
        <v>48</v>
      </c>
      <c r="I10" t="s">
        <v>49</v>
      </c>
      <c r="J10" t="s">
        <v>29</v>
      </c>
      <c r="K10" t="s">
        <v>50</v>
      </c>
    </row>
    <row r="11" spans="1:11" x14ac:dyDescent="0.35">
      <c r="A11" t="s">
        <v>58</v>
      </c>
      <c r="B11" t="s">
        <v>27</v>
      </c>
      <c r="C11" t="s">
        <v>15</v>
      </c>
      <c r="D11" t="s">
        <v>19</v>
      </c>
      <c r="E11" s="1">
        <v>45307</v>
      </c>
      <c r="F11">
        <v>10.185343715360958</v>
      </c>
      <c r="G11">
        <v>11.191079544622385</v>
      </c>
      <c r="H11" t="s">
        <v>48</v>
      </c>
      <c r="I11" t="s">
        <v>49</v>
      </c>
      <c r="J11" t="s">
        <v>29</v>
      </c>
      <c r="K11" t="s">
        <v>50</v>
      </c>
    </row>
    <row r="12" spans="1:11" x14ac:dyDescent="0.35">
      <c r="A12" t="s">
        <v>59</v>
      </c>
      <c r="B12" t="s">
        <v>27</v>
      </c>
      <c r="C12" t="s">
        <v>17</v>
      </c>
      <c r="D12" t="s">
        <v>21</v>
      </c>
      <c r="E12" s="1">
        <v>45473</v>
      </c>
      <c r="F12">
        <v>6.1695991852654153</v>
      </c>
      <c r="G12">
        <v>10.27760681618704</v>
      </c>
      <c r="H12" t="s">
        <v>48</v>
      </c>
      <c r="I12" t="s">
        <v>55</v>
      </c>
      <c r="J12" t="s">
        <v>29</v>
      </c>
      <c r="K12" t="s">
        <v>50</v>
      </c>
    </row>
    <row r="13" spans="1:11" x14ac:dyDescent="0.35">
      <c r="A13" t="s">
        <v>60</v>
      </c>
      <c r="B13" t="s">
        <v>27</v>
      </c>
      <c r="C13" t="s">
        <v>14</v>
      </c>
      <c r="D13" t="s">
        <v>61</v>
      </c>
      <c r="E13" s="1">
        <v>45365</v>
      </c>
      <c r="F13">
        <v>10.666007673160959</v>
      </c>
      <c r="G13">
        <v>11.157288277966813</v>
      </c>
      <c r="H13" t="s">
        <v>48</v>
      </c>
      <c r="I13" t="s">
        <v>62</v>
      </c>
      <c r="J13" t="s">
        <v>29</v>
      </c>
      <c r="K13" t="s">
        <v>50</v>
      </c>
    </row>
    <row r="14" spans="1:11" x14ac:dyDescent="0.35">
      <c r="A14" t="s">
        <v>63</v>
      </c>
      <c r="B14" t="s">
        <v>27</v>
      </c>
      <c r="C14" t="s">
        <v>14</v>
      </c>
      <c r="D14" t="s">
        <v>61</v>
      </c>
      <c r="E14" s="1">
        <v>45436</v>
      </c>
      <c r="F14">
        <v>6.5710614587218146</v>
      </c>
      <c r="G14">
        <v>11.628406212300913</v>
      </c>
      <c r="H14" t="s">
        <v>48</v>
      </c>
      <c r="I14" t="s">
        <v>62</v>
      </c>
      <c r="J14" t="s">
        <v>29</v>
      </c>
      <c r="K14" t="s">
        <v>50</v>
      </c>
    </row>
    <row r="15" spans="1:11" x14ac:dyDescent="0.35">
      <c r="A15" t="s">
        <v>64</v>
      </c>
      <c r="B15" t="s">
        <v>27</v>
      </c>
      <c r="C15" t="s">
        <v>16</v>
      </c>
      <c r="D15" t="s">
        <v>14</v>
      </c>
      <c r="E15" s="1">
        <v>45448</v>
      </c>
      <c r="F15">
        <v>7.717902519742915</v>
      </c>
      <c r="G15">
        <v>8.0601502868666284</v>
      </c>
      <c r="H15" t="s">
        <v>48</v>
      </c>
      <c r="I15" t="s">
        <v>49</v>
      </c>
      <c r="J15" t="s">
        <v>29</v>
      </c>
      <c r="K15" t="s">
        <v>50</v>
      </c>
    </row>
    <row r="16" spans="1:11" x14ac:dyDescent="0.35">
      <c r="A16" t="s">
        <v>65</v>
      </c>
      <c r="B16" t="s">
        <v>27</v>
      </c>
      <c r="C16" t="s">
        <v>14</v>
      </c>
      <c r="D16" t="s">
        <v>20</v>
      </c>
      <c r="E16" s="1">
        <v>45399</v>
      </c>
      <c r="F16">
        <v>8.2880484229119826</v>
      </c>
      <c r="G16">
        <v>9.4931117476683493</v>
      </c>
      <c r="H16" t="s">
        <v>48</v>
      </c>
      <c r="I16" t="s">
        <v>55</v>
      </c>
      <c r="J16" t="s">
        <v>29</v>
      </c>
      <c r="K16" t="s">
        <v>50</v>
      </c>
    </row>
    <row r="17" spans="1:11" x14ac:dyDescent="0.35">
      <c r="A17" t="s">
        <v>66</v>
      </c>
      <c r="B17" t="s">
        <v>27</v>
      </c>
      <c r="C17" t="s">
        <v>14</v>
      </c>
      <c r="D17" t="s">
        <v>22</v>
      </c>
      <c r="E17" s="1">
        <v>45417</v>
      </c>
      <c r="F17">
        <v>9.5757376619116155</v>
      </c>
      <c r="G17">
        <v>12.185605363547637</v>
      </c>
      <c r="H17" t="s">
        <v>48</v>
      </c>
      <c r="I17" t="s">
        <v>49</v>
      </c>
      <c r="J17" t="s">
        <v>29</v>
      </c>
      <c r="K17" t="s">
        <v>50</v>
      </c>
    </row>
    <row r="18" spans="1:11" x14ac:dyDescent="0.35">
      <c r="A18" t="s">
        <v>67</v>
      </c>
      <c r="B18" t="s">
        <v>27</v>
      </c>
      <c r="C18" t="s">
        <v>17</v>
      </c>
      <c r="D18" t="s">
        <v>14</v>
      </c>
      <c r="E18" s="1">
        <v>45520</v>
      </c>
      <c r="F18">
        <v>8.7182098068539933</v>
      </c>
      <c r="G18">
        <v>14.029130974543454</v>
      </c>
      <c r="H18" t="s">
        <v>48</v>
      </c>
      <c r="I18" t="s">
        <v>49</v>
      </c>
      <c r="J18" t="s">
        <v>29</v>
      </c>
      <c r="K18" t="s">
        <v>50</v>
      </c>
    </row>
    <row r="19" spans="1:11" x14ac:dyDescent="0.35">
      <c r="A19" t="s">
        <v>68</v>
      </c>
      <c r="B19" t="s">
        <v>27</v>
      </c>
      <c r="C19" t="s">
        <v>14</v>
      </c>
      <c r="D19" t="s">
        <v>21</v>
      </c>
      <c r="E19" s="1">
        <v>45391</v>
      </c>
      <c r="F19">
        <v>1.6790886152529634</v>
      </c>
      <c r="G19">
        <v>2.2306965930855736</v>
      </c>
      <c r="H19" t="s">
        <v>48</v>
      </c>
      <c r="I19" t="s">
        <v>55</v>
      </c>
      <c r="J19" t="s">
        <v>29</v>
      </c>
      <c r="K19" t="s">
        <v>50</v>
      </c>
    </row>
    <row r="20" spans="1:11" x14ac:dyDescent="0.35">
      <c r="A20" t="s">
        <v>69</v>
      </c>
      <c r="B20" t="s">
        <v>27</v>
      </c>
      <c r="C20" t="s">
        <v>15</v>
      </c>
      <c r="D20" t="s">
        <v>19</v>
      </c>
      <c r="E20" s="1">
        <v>45299</v>
      </c>
      <c r="F20">
        <v>2.7589108293661968</v>
      </c>
      <c r="G20">
        <v>8.3948482555700252</v>
      </c>
      <c r="H20" t="s">
        <v>48</v>
      </c>
      <c r="I20" t="s">
        <v>49</v>
      </c>
      <c r="J20" t="s">
        <v>29</v>
      </c>
      <c r="K20" t="s">
        <v>50</v>
      </c>
    </row>
    <row r="21" spans="1:11" x14ac:dyDescent="0.35">
      <c r="A21" t="s">
        <v>70</v>
      </c>
      <c r="B21" t="s">
        <v>27</v>
      </c>
      <c r="C21" t="s">
        <v>13</v>
      </c>
      <c r="D21" t="s">
        <v>15</v>
      </c>
      <c r="E21" s="1">
        <v>45628</v>
      </c>
      <c r="F21">
        <v>6.5308918462138426</v>
      </c>
      <c r="G21">
        <v>11.420976623192383</v>
      </c>
      <c r="H21" t="s">
        <v>48</v>
      </c>
      <c r="I21" t="s">
        <v>49</v>
      </c>
      <c r="J21" t="s">
        <v>29</v>
      </c>
      <c r="K21" t="s">
        <v>50</v>
      </c>
    </row>
    <row r="22" spans="1:11" x14ac:dyDescent="0.35">
      <c r="A22" t="s">
        <v>71</v>
      </c>
      <c r="B22" t="s">
        <v>27</v>
      </c>
      <c r="C22" t="s">
        <v>15</v>
      </c>
      <c r="D22" t="s">
        <v>14</v>
      </c>
      <c r="E22" s="1">
        <v>45521</v>
      </c>
      <c r="F22">
        <v>0.3480999861252102</v>
      </c>
      <c r="G22">
        <v>4.8712558324137101</v>
      </c>
      <c r="H22" t="s">
        <v>48</v>
      </c>
      <c r="I22" t="s">
        <v>49</v>
      </c>
      <c r="J22" t="s">
        <v>29</v>
      </c>
      <c r="K22" t="s">
        <v>50</v>
      </c>
    </row>
    <row r="23" spans="1:11" x14ac:dyDescent="0.35">
      <c r="A23" t="s">
        <v>72</v>
      </c>
      <c r="B23" t="s">
        <v>27</v>
      </c>
      <c r="C23" t="s">
        <v>16</v>
      </c>
      <c r="D23" t="s">
        <v>19</v>
      </c>
      <c r="E23" s="1">
        <v>45384</v>
      </c>
      <c r="F23">
        <v>7.73175541364962</v>
      </c>
      <c r="G23">
        <v>11.721196241832656</v>
      </c>
      <c r="H23" t="s">
        <v>48</v>
      </c>
      <c r="I23" t="s">
        <v>49</v>
      </c>
      <c r="J23" t="s">
        <v>29</v>
      </c>
      <c r="K23" t="s">
        <v>50</v>
      </c>
    </row>
    <row r="24" spans="1:11" x14ac:dyDescent="0.35">
      <c r="A24" t="s">
        <v>73</v>
      </c>
      <c r="B24" t="s">
        <v>27</v>
      </c>
      <c r="C24" t="s">
        <v>16</v>
      </c>
      <c r="D24" t="s">
        <v>21</v>
      </c>
      <c r="E24" s="1">
        <v>45565</v>
      </c>
      <c r="F24">
        <v>10.291227197552248</v>
      </c>
      <c r="G24">
        <v>10.991881915148364</v>
      </c>
      <c r="H24" t="s">
        <v>48</v>
      </c>
      <c r="I24" t="s">
        <v>55</v>
      </c>
      <c r="J24" t="s">
        <v>29</v>
      </c>
      <c r="K24" t="s">
        <v>50</v>
      </c>
    </row>
    <row r="25" spans="1:11" x14ac:dyDescent="0.35">
      <c r="A25" t="s">
        <v>74</v>
      </c>
      <c r="B25" t="s">
        <v>27</v>
      </c>
      <c r="C25" t="s">
        <v>14</v>
      </c>
      <c r="D25" t="s">
        <v>22</v>
      </c>
      <c r="E25" s="1">
        <v>45481</v>
      </c>
      <c r="F25">
        <v>5.4728390519787613</v>
      </c>
      <c r="G25">
        <v>9.4877631422286708</v>
      </c>
      <c r="H25" t="s">
        <v>48</v>
      </c>
      <c r="I25" t="s">
        <v>49</v>
      </c>
      <c r="J25" t="s">
        <v>29</v>
      </c>
      <c r="K25" t="s">
        <v>50</v>
      </c>
    </row>
    <row r="26" spans="1:11" x14ac:dyDescent="0.35">
      <c r="A26" t="s">
        <v>75</v>
      </c>
      <c r="B26" t="s">
        <v>27</v>
      </c>
      <c r="C26" t="s">
        <v>15</v>
      </c>
      <c r="D26" t="s">
        <v>16</v>
      </c>
      <c r="E26" s="1">
        <v>45536</v>
      </c>
      <c r="F26">
        <v>9.9898997727672736</v>
      </c>
      <c r="G26">
        <v>11.997676311686796</v>
      </c>
      <c r="H26" t="s">
        <v>48</v>
      </c>
      <c r="I26" t="s">
        <v>49</v>
      </c>
      <c r="J26" t="s">
        <v>29</v>
      </c>
      <c r="K26" t="s">
        <v>50</v>
      </c>
    </row>
    <row r="27" spans="1:11" x14ac:dyDescent="0.35">
      <c r="A27" t="s">
        <v>76</v>
      </c>
      <c r="B27" t="s">
        <v>27</v>
      </c>
      <c r="C27" t="s">
        <v>17</v>
      </c>
      <c r="D27" t="s">
        <v>14</v>
      </c>
      <c r="E27" s="1">
        <v>45439</v>
      </c>
      <c r="F27">
        <v>5.2770340548362444</v>
      </c>
      <c r="G27">
        <v>10.927681950005043</v>
      </c>
      <c r="H27" t="s">
        <v>48</v>
      </c>
      <c r="I27" t="s">
        <v>49</v>
      </c>
      <c r="J27" t="s">
        <v>29</v>
      </c>
      <c r="K27" t="s">
        <v>50</v>
      </c>
    </row>
    <row r="28" spans="1:11" x14ac:dyDescent="0.35">
      <c r="A28" t="s">
        <v>78</v>
      </c>
      <c r="B28" t="s">
        <v>26</v>
      </c>
      <c r="C28" t="s">
        <v>15</v>
      </c>
      <c r="D28" t="s">
        <v>21</v>
      </c>
      <c r="E28" s="1">
        <v>45432</v>
      </c>
      <c r="F28">
        <v>8.7769425257327871</v>
      </c>
      <c r="G28">
        <v>9.4535109741881591</v>
      </c>
      <c r="H28" t="s">
        <v>79</v>
      </c>
      <c r="I28" t="s">
        <v>55</v>
      </c>
      <c r="J28" t="s">
        <v>29</v>
      </c>
      <c r="K28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A3ED-FD14-4C4C-A434-F11F46316A80}">
  <dimension ref="A1:K27"/>
  <sheetViews>
    <sheetView workbookViewId="0">
      <selection activeCell="A3" sqref="A3:K27"/>
    </sheetView>
  </sheetViews>
  <sheetFormatPr defaultRowHeight="14.5" x14ac:dyDescent="0.35"/>
  <cols>
    <col min="1" max="1" width="13.90625" bestFit="1" customWidth="1"/>
    <col min="2" max="2" width="18.453125" bestFit="1" customWidth="1"/>
    <col min="3" max="3" width="15.90625" bestFit="1" customWidth="1"/>
    <col min="4" max="4" width="20.7265625" bestFit="1" customWidth="1"/>
    <col min="5" max="5" width="16.1796875" bestFit="1" customWidth="1"/>
    <col min="6" max="6" width="15.7265625" bestFit="1" customWidth="1"/>
    <col min="7" max="7" width="16.08984375" bestFit="1" customWidth="1"/>
    <col min="8" max="8" width="14.453125" bestFit="1" customWidth="1"/>
    <col min="9" max="9" width="14.6328125" bestFit="1" customWidth="1"/>
    <col min="10" max="10" width="8.81640625" bestFit="1" customWidth="1"/>
    <col min="11" max="11" width="13.90625" bestFit="1" customWidth="1"/>
  </cols>
  <sheetData>
    <row r="1" spans="1:11" x14ac:dyDescent="0.35">
      <c r="A1" s="20" t="s">
        <v>77</v>
      </c>
    </row>
    <row r="3" spans="1:11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35">
      <c r="A4" t="s">
        <v>47</v>
      </c>
      <c r="B4" t="s">
        <v>27</v>
      </c>
      <c r="C4" t="s">
        <v>16</v>
      </c>
      <c r="D4" t="s">
        <v>16</v>
      </c>
      <c r="E4" s="1">
        <v>45441</v>
      </c>
      <c r="F4">
        <v>1.7430345289258753</v>
      </c>
      <c r="G4">
        <v>6.7255572209783505</v>
      </c>
      <c r="H4" t="s">
        <v>48</v>
      </c>
      <c r="I4" t="s">
        <v>49</v>
      </c>
      <c r="J4" t="s">
        <v>29</v>
      </c>
      <c r="K4" t="s">
        <v>50</v>
      </c>
    </row>
    <row r="5" spans="1:11" x14ac:dyDescent="0.35">
      <c r="A5" t="s">
        <v>51</v>
      </c>
      <c r="B5" t="s">
        <v>27</v>
      </c>
      <c r="C5" t="s">
        <v>16</v>
      </c>
      <c r="D5" t="s">
        <v>14</v>
      </c>
      <c r="E5" s="1">
        <v>45536</v>
      </c>
      <c r="F5">
        <v>9.5576420269265085</v>
      </c>
      <c r="G5">
        <v>13.024005540246179</v>
      </c>
      <c r="H5" t="s">
        <v>48</v>
      </c>
      <c r="I5" t="s">
        <v>49</v>
      </c>
      <c r="J5" t="s">
        <v>29</v>
      </c>
      <c r="K5" t="s">
        <v>50</v>
      </c>
    </row>
    <row r="6" spans="1:11" x14ac:dyDescent="0.35">
      <c r="A6" t="s">
        <v>52</v>
      </c>
      <c r="B6" t="s">
        <v>27</v>
      </c>
      <c r="C6" t="s">
        <v>14</v>
      </c>
      <c r="D6" t="s">
        <v>22</v>
      </c>
      <c r="E6" s="1">
        <v>45348</v>
      </c>
      <c r="F6">
        <v>8.6546128418748491</v>
      </c>
      <c r="G6">
        <v>10.149145846509938</v>
      </c>
      <c r="H6" t="s">
        <v>48</v>
      </c>
      <c r="I6" t="s">
        <v>49</v>
      </c>
      <c r="J6" t="s">
        <v>29</v>
      </c>
      <c r="K6" t="s">
        <v>50</v>
      </c>
    </row>
    <row r="7" spans="1:11" x14ac:dyDescent="0.35">
      <c r="A7" t="s">
        <v>53</v>
      </c>
      <c r="B7" t="s">
        <v>27</v>
      </c>
      <c r="C7" t="s">
        <v>16</v>
      </c>
      <c r="D7" t="s">
        <v>16</v>
      </c>
      <c r="E7" s="1">
        <v>45388</v>
      </c>
      <c r="F7">
        <v>10.581699066947685</v>
      </c>
      <c r="G7">
        <v>14.731366271413311</v>
      </c>
      <c r="H7" t="s">
        <v>48</v>
      </c>
      <c r="I7" t="s">
        <v>49</v>
      </c>
      <c r="J7" t="s">
        <v>29</v>
      </c>
      <c r="K7" t="s">
        <v>50</v>
      </c>
    </row>
    <row r="8" spans="1:11" x14ac:dyDescent="0.35">
      <c r="A8" t="s">
        <v>54</v>
      </c>
      <c r="B8" t="s">
        <v>27</v>
      </c>
      <c r="C8" t="s">
        <v>14</v>
      </c>
      <c r="D8" t="s">
        <v>20</v>
      </c>
      <c r="E8" s="1">
        <v>45320</v>
      </c>
      <c r="F8">
        <v>10.063981100702454</v>
      </c>
      <c r="G8">
        <v>11.901278023505842</v>
      </c>
      <c r="H8" t="s">
        <v>48</v>
      </c>
      <c r="I8" t="s">
        <v>55</v>
      </c>
      <c r="J8" t="s">
        <v>29</v>
      </c>
      <c r="K8" t="s">
        <v>50</v>
      </c>
    </row>
    <row r="9" spans="1:11" x14ac:dyDescent="0.35">
      <c r="A9" t="s">
        <v>56</v>
      </c>
      <c r="B9" t="s">
        <v>27</v>
      </c>
      <c r="C9" t="s">
        <v>17</v>
      </c>
      <c r="D9" t="s">
        <v>21</v>
      </c>
      <c r="E9" s="1">
        <v>45415</v>
      </c>
      <c r="F9">
        <v>9.9768903846206634</v>
      </c>
      <c r="G9">
        <v>11.82098911252332</v>
      </c>
      <c r="H9" t="s">
        <v>48</v>
      </c>
      <c r="I9" t="s">
        <v>55</v>
      </c>
      <c r="J9" t="s">
        <v>29</v>
      </c>
      <c r="K9" t="s">
        <v>50</v>
      </c>
    </row>
    <row r="10" spans="1:11" x14ac:dyDescent="0.35">
      <c r="A10" t="s">
        <v>57</v>
      </c>
      <c r="B10" t="s">
        <v>27</v>
      </c>
      <c r="C10" t="s">
        <v>14</v>
      </c>
      <c r="D10" t="s">
        <v>22</v>
      </c>
      <c r="E10" s="1">
        <v>45490</v>
      </c>
      <c r="F10">
        <v>9.9621403101186896</v>
      </c>
      <c r="G10">
        <v>10.570340752510297</v>
      </c>
      <c r="H10" t="s">
        <v>48</v>
      </c>
      <c r="I10" t="s">
        <v>49</v>
      </c>
      <c r="J10" t="s">
        <v>29</v>
      </c>
      <c r="K10" t="s">
        <v>50</v>
      </c>
    </row>
    <row r="11" spans="1:11" x14ac:dyDescent="0.35">
      <c r="A11" t="s">
        <v>58</v>
      </c>
      <c r="B11" t="s">
        <v>27</v>
      </c>
      <c r="C11" t="s">
        <v>15</v>
      </c>
      <c r="D11" t="s">
        <v>19</v>
      </c>
      <c r="E11" s="1">
        <v>45307</v>
      </c>
      <c r="F11">
        <v>10.185343715360958</v>
      </c>
      <c r="G11">
        <v>11.191079544622385</v>
      </c>
      <c r="H11" t="s">
        <v>48</v>
      </c>
      <c r="I11" t="s">
        <v>49</v>
      </c>
      <c r="J11" t="s">
        <v>29</v>
      </c>
      <c r="K11" t="s">
        <v>50</v>
      </c>
    </row>
    <row r="12" spans="1:11" x14ac:dyDescent="0.35">
      <c r="A12" t="s">
        <v>59</v>
      </c>
      <c r="B12" t="s">
        <v>27</v>
      </c>
      <c r="C12" t="s">
        <v>17</v>
      </c>
      <c r="D12" t="s">
        <v>21</v>
      </c>
      <c r="E12" s="1">
        <v>45473</v>
      </c>
      <c r="F12">
        <v>6.1695991852654153</v>
      </c>
      <c r="G12">
        <v>10.27760681618704</v>
      </c>
      <c r="H12" t="s">
        <v>48</v>
      </c>
      <c r="I12" t="s">
        <v>55</v>
      </c>
      <c r="J12" t="s">
        <v>29</v>
      </c>
      <c r="K12" t="s">
        <v>50</v>
      </c>
    </row>
    <row r="13" spans="1:11" x14ac:dyDescent="0.35">
      <c r="A13" t="s">
        <v>60</v>
      </c>
      <c r="B13" t="s">
        <v>27</v>
      </c>
      <c r="C13" t="s">
        <v>14</v>
      </c>
      <c r="D13" t="s">
        <v>61</v>
      </c>
      <c r="E13" s="1">
        <v>45365</v>
      </c>
      <c r="F13">
        <v>10.666007673160959</v>
      </c>
      <c r="G13">
        <v>11.157288277966813</v>
      </c>
      <c r="H13" t="s">
        <v>48</v>
      </c>
      <c r="I13" t="s">
        <v>62</v>
      </c>
      <c r="J13" t="s">
        <v>29</v>
      </c>
      <c r="K13" t="s">
        <v>50</v>
      </c>
    </row>
    <row r="14" spans="1:11" x14ac:dyDescent="0.35">
      <c r="A14" t="s">
        <v>63</v>
      </c>
      <c r="B14" t="s">
        <v>27</v>
      </c>
      <c r="C14" t="s">
        <v>14</v>
      </c>
      <c r="D14" t="s">
        <v>61</v>
      </c>
      <c r="E14" s="1">
        <v>45436</v>
      </c>
      <c r="F14">
        <v>6.5710614587218146</v>
      </c>
      <c r="G14">
        <v>11.628406212300913</v>
      </c>
      <c r="H14" t="s">
        <v>48</v>
      </c>
      <c r="I14" t="s">
        <v>62</v>
      </c>
      <c r="J14" t="s">
        <v>29</v>
      </c>
      <c r="K14" t="s">
        <v>50</v>
      </c>
    </row>
    <row r="15" spans="1:11" x14ac:dyDescent="0.35">
      <c r="A15" t="s">
        <v>64</v>
      </c>
      <c r="B15" t="s">
        <v>27</v>
      </c>
      <c r="C15" t="s">
        <v>16</v>
      </c>
      <c r="D15" t="s">
        <v>14</v>
      </c>
      <c r="E15" s="1">
        <v>45448</v>
      </c>
      <c r="F15">
        <v>7.717902519742915</v>
      </c>
      <c r="G15">
        <v>8.0601502868666284</v>
      </c>
      <c r="H15" t="s">
        <v>48</v>
      </c>
      <c r="I15" t="s">
        <v>49</v>
      </c>
      <c r="J15" t="s">
        <v>29</v>
      </c>
      <c r="K15" t="s">
        <v>50</v>
      </c>
    </row>
    <row r="16" spans="1:11" x14ac:dyDescent="0.35">
      <c r="A16" t="s">
        <v>65</v>
      </c>
      <c r="B16" t="s">
        <v>27</v>
      </c>
      <c r="C16" t="s">
        <v>14</v>
      </c>
      <c r="D16" t="s">
        <v>20</v>
      </c>
      <c r="E16" s="1">
        <v>45399</v>
      </c>
      <c r="F16">
        <v>8.2880484229119826</v>
      </c>
      <c r="G16">
        <v>9.4931117476683493</v>
      </c>
      <c r="H16" t="s">
        <v>48</v>
      </c>
      <c r="I16" t="s">
        <v>55</v>
      </c>
      <c r="J16" t="s">
        <v>29</v>
      </c>
      <c r="K16" t="s">
        <v>50</v>
      </c>
    </row>
    <row r="17" spans="1:11" x14ac:dyDescent="0.35">
      <c r="A17" t="s">
        <v>66</v>
      </c>
      <c r="B17" t="s">
        <v>27</v>
      </c>
      <c r="C17" t="s">
        <v>14</v>
      </c>
      <c r="D17" t="s">
        <v>22</v>
      </c>
      <c r="E17" s="1">
        <v>45417</v>
      </c>
      <c r="F17">
        <v>9.5757376619116155</v>
      </c>
      <c r="G17">
        <v>12.185605363547637</v>
      </c>
      <c r="H17" t="s">
        <v>48</v>
      </c>
      <c r="I17" t="s">
        <v>49</v>
      </c>
      <c r="J17" t="s">
        <v>29</v>
      </c>
      <c r="K17" t="s">
        <v>50</v>
      </c>
    </row>
    <row r="18" spans="1:11" x14ac:dyDescent="0.35">
      <c r="A18" t="s">
        <v>67</v>
      </c>
      <c r="B18" t="s">
        <v>27</v>
      </c>
      <c r="C18" t="s">
        <v>17</v>
      </c>
      <c r="D18" t="s">
        <v>14</v>
      </c>
      <c r="E18" s="1">
        <v>45520</v>
      </c>
      <c r="F18">
        <v>8.7182098068539933</v>
      </c>
      <c r="G18">
        <v>14.029130974543454</v>
      </c>
      <c r="H18" t="s">
        <v>48</v>
      </c>
      <c r="I18" t="s">
        <v>49</v>
      </c>
      <c r="J18" t="s">
        <v>29</v>
      </c>
      <c r="K18" t="s">
        <v>50</v>
      </c>
    </row>
    <row r="19" spans="1:11" x14ac:dyDescent="0.35">
      <c r="A19" t="s">
        <v>68</v>
      </c>
      <c r="B19" t="s">
        <v>27</v>
      </c>
      <c r="C19" t="s">
        <v>14</v>
      </c>
      <c r="D19" t="s">
        <v>21</v>
      </c>
      <c r="E19" s="1">
        <v>45391</v>
      </c>
      <c r="F19">
        <v>1.6790886152529634</v>
      </c>
      <c r="G19">
        <v>2.2306965930855736</v>
      </c>
      <c r="H19" t="s">
        <v>48</v>
      </c>
      <c r="I19" t="s">
        <v>55</v>
      </c>
      <c r="J19" t="s">
        <v>29</v>
      </c>
      <c r="K19" t="s">
        <v>50</v>
      </c>
    </row>
    <row r="20" spans="1:11" x14ac:dyDescent="0.35">
      <c r="A20" t="s">
        <v>69</v>
      </c>
      <c r="B20" t="s">
        <v>27</v>
      </c>
      <c r="C20" t="s">
        <v>15</v>
      </c>
      <c r="D20" t="s">
        <v>19</v>
      </c>
      <c r="E20" s="1">
        <v>45299</v>
      </c>
      <c r="F20">
        <v>2.7589108293661968</v>
      </c>
      <c r="G20">
        <v>8.3948482555700252</v>
      </c>
      <c r="H20" t="s">
        <v>48</v>
      </c>
      <c r="I20" t="s">
        <v>49</v>
      </c>
      <c r="J20" t="s">
        <v>29</v>
      </c>
      <c r="K20" t="s">
        <v>50</v>
      </c>
    </row>
    <row r="21" spans="1:11" x14ac:dyDescent="0.35">
      <c r="A21" t="s">
        <v>70</v>
      </c>
      <c r="B21" t="s">
        <v>27</v>
      </c>
      <c r="C21" t="s">
        <v>13</v>
      </c>
      <c r="D21" t="s">
        <v>15</v>
      </c>
      <c r="E21" s="1">
        <v>45628</v>
      </c>
      <c r="F21">
        <v>6.5308918462138426</v>
      </c>
      <c r="G21">
        <v>11.420976623192383</v>
      </c>
      <c r="H21" t="s">
        <v>48</v>
      </c>
      <c r="I21" t="s">
        <v>49</v>
      </c>
      <c r="J21" t="s">
        <v>29</v>
      </c>
      <c r="K21" t="s">
        <v>50</v>
      </c>
    </row>
    <row r="22" spans="1:11" x14ac:dyDescent="0.35">
      <c r="A22" t="s">
        <v>71</v>
      </c>
      <c r="B22" t="s">
        <v>27</v>
      </c>
      <c r="C22" t="s">
        <v>15</v>
      </c>
      <c r="D22" t="s">
        <v>14</v>
      </c>
      <c r="E22" s="1">
        <v>45521</v>
      </c>
      <c r="F22">
        <v>0.3480999861252102</v>
      </c>
      <c r="G22">
        <v>4.8712558324137101</v>
      </c>
      <c r="H22" t="s">
        <v>48</v>
      </c>
      <c r="I22" t="s">
        <v>49</v>
      </c>
      <c r="J22" t="s">
        <v>29</v>
      </c>
      <c r="K22" t="s">
        <v>50</v>
      </c>
    </row>
    <row r="23" spans="1:11" x14ac:dyDescent="0.35">
      <c r="A23" t="s">
        <v>72</v>
      </c>
      <c r="B23" t="s">
        <v>27</v>
      </c>
      <c r="C23" t="s">
        <v>16</v>
      </c>
      <c r="D23" t="s">
        <v>19</v>
      </c>
      <c r="E23" s="1">
        <v>45384</v>
      </c>
      <c r="F23">
        <v>7.73175541364962</v>
      </c>
      <c r="G23">
        <v>11.721196241832656</v>
      </c>
      <c r="H23" t="s">
        <v>48</v>
      </c>
      <c r="I23" t="s">
        <v>49</v>
      </c>
      <c r="J23" t="s">
        <v>29</v>
      </c>
      <c r="K23" t="s">
        <v>50</v>
      </c>
    </row>
    <row r="24" spans="1:11" x14ac:dyDescent="0.35">
      <c r="A24" t="s">
        <v>73</v>
      </c>
      <c r="B24" t="s">
        <v>27</v>
      </c>
      <c r="C24" t="s">
        <v>16</v>
      </c>
      <c r="D24" t="s">
        <v>21</v>
      </c>
      <c r="E24" s="1">
        <v>45565</v>
      </c>
      <c r="F24">
        <v>10.291227197552248</v>
      </c>
      <c r="G24">
        <v>10.991881915148364</v>
      </c>
      <c r="H24" t="s">
        <v>48</v>
      </c>
      <c r="I24" t="s">
        <v>55</v>
      </c>
      <c r="J24" t="s">
        <v>29</v>
      </c>
      <c r="K24" t="s">
        <v>50</v>
      </c>
    </row>
    <row r="25" spans="1:11" x14ac:dyDescent="0.35">
      <c r="A25" t="s">
        <v>74</v>
      </c>
      <c r="B25" t="s">
        <v>27</v>
      </c>
      <c r="C25" t="s">
        <v>14</v>
      </c>
      <c r="D25" t="s">
        <v>22</v>
      </c>
      <c r="E25" s="1">
        <v>45481</v>
      </c>
      <c r="F25">
        <v>5.4728390519787613</v>
      </c>
      <c r="G25">
        <v>9.4877631422286708</v>
      </c>
      <c r="H25" t="s">
        <v>48</v>
      </c>
      <c r="I25" t="s">
        <v>49</v>
      </c>
      <c r="J25" t="s">
        <v>29</v>
      </c>
      <c r="K25" t="s">
        <v>50</v>
      </c>
    </row>
    <row r="26" spans="1:11" x14ac:dyDescent="0.35">
      <c r="A26" t="s">
        <v>75</v>
      </c>
      <c r="B26" t="s">
        <v>27</v>
      </c>
      <c r="C26" t="s">
        <v>15</v>
      </c>
      <c r="D26" t="s">
        <v>16</v>
      </c>
      <c r="E26" s="1">
        <v>45536</v>
      </c>
      <c r="F26">
        <v>9.9898997727672736</v>
      </c>
      <c r="G26">
        <v>11.997676311686796</v>
      </c>
      <c r="H26" t="s">
        <v>48</v>
      </c>
      <c r="I26" t="s">
        <v>49</v>
      </c>
      <c r="J26" t="s">
        <v>29</v>
      </c>
      <c r="K26" t="s">
        <v>50</v>
      </c>
    </row>
    <row r="27" spans="1:11" x14ac:dyDescent="0.35">
      <c r="A27" t="s">
        <v>76</v>
      </c>
      <c r="B27" t="s">
        <v>27</v>
      </c>
      <c r="C27" t="s">
        <v>17</v>
      </c>
      <c r="D27" t="s">
        <v>14</v>
      </c>
      <c r="E27" s="1">
        <v>45439</v>
      </c>
      <c r="F27">
        <v>5.2770340548362444</v>
      </c>
      <c r="G27">
        <v>10.927681950005043</v>
      </c>
      <c r="H27" t="s">
        <v>48</v>
      </c>
      <c r="I27" t="s">
        <v>49</v>
      </c>
      <c r="J27" t="s">
        <v>29</v>
      </c>
      <c r="K27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3D4C-6EC0-4B8F-8862-61BEBBFC2DF2}">
  <dimension ref="A3:D8"/>
  <sheetViews>
    <sheetView workbookViewId="0">
      <selection activeCell="F21" sqref="F21"/>
    </sheetView>
  </sheetViews>
  <sheetFormatPr defaultRowHeight="14.5" x14ac:dyDescent="0.35"/>
  <cols>
    <col min="1" max="1" width="19.54296875" bestFit="1" customWidth="1"/>
    <col min="2" max="2" width="15.26953125" bestFit="1" customWidth="1"/>
    <col min="3" max="3" width="3.26953125" bestFit="1" customWidth="1"/>
    <col min="4" max="4" width="10.7265625" bestFit="1" customWidth="1"/>
  </cols>
  <sheetData>
    <row r="3" spans="1:4" x14ac:dyDescent="0.35">
      <c r="A3" s="3" t="s">
        <v>31</v>
      </c>
      <c r="B3" s="3" t="s">
        <v>23</v>
      </c>
    </row>
    <row r="4" spans="1:4" x14ac:dyDescent="0.35">
      <c r="A4" s="3" t="s">
        <v>12</v>
      </c>
      <c r="B4" t="s">
        <v>29</v>
      </c>
      <c r="C4" t="s">
        <v>30</v>
      </c>
      <c r="D4" t="s">
        <v>18</v>
      </c>
    </row>
    <row r="5" spans="1:4" x14ac:dyDescent="0.35">
      <c r="A5" s="4" t="s">
        <v>11</v>
      </c>
      <c r="B5" s="8">
        <v>25</v>
      </c>
      <c r="C5" s="8">
        <v>7</v>
      </c>
      <c r="D5" s="8">
        <v>32</v>
      </c>
    </row>
    <row r="6" spans="1:4" x14ac:dyDescent="0.35">
      <c r="A6" s="4" t="s">
        <v>27</v>
      </c>
      <c r="B6" s="8">
        <v>24</v>
      </c>
      <c r="C6" s="8">
        <v>7</v>
      </c>
      <c r="D6" s="8">
        <v>31</v>
      </c>
    </row>
    <row r="7" spans="1:4" x14ac:dyDescent="0.35">
      <c r="A7" s="4" t="s">
        <v>28</v>
      </c>
      <c r="B7" s="8">
        <v>23</v>
      </c>
      <c r="C7" s="8">
        <v>13</v>
      </c>
      <c r="D7" s="8">
        <v>36</v>
      </c>
    </row>
    <row r="8" spans="1:4" x14ac:dyDescent="0.35">
      <c r="A8" s="4" t="s">
        <v>18</v>
      </c>
      <c r="B8" s="8">
        <v>72</v>
      </c>
      <c r="C8" s="8">
        <v>27</v>
      </c>
      <c r="D8" s="8">
        <v>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7E37-3A4C-4FEA-9E8B-1F3FE762E144}">
  <dimension ref="A3:B16"/>
  <sheetViews>
    <sheetView workbookViewId="0">
      <selection activeCell="A3" sqref="A3:B16"/>
    </sheetView>
  </sheetViews>
  <sheetFormatPr defaultRowHeight="14.5" x14ac:dyDescent="0.35"/>
  <cols>
    <col min="1" max="1" width="12.36328125" bestFit="1" customWidth="1"/>
    <col min="2" max="2" width="19.54296875" bestFit="1" customWidth="1"/>
  </cols>
  <sheetData>
    <row r="3" spans="1:2" x14ac:dyDescent="0.35">
      <c r="A3" s="3" t="s">
        <v>12</v>
      </c>
      <c r="B3" t="s">
        <v>44</v>
      </c>
    </row>
    <row r="4" spans="1:2" x14ac:dyDescent="0.35">
      <c r="A4" s="4" t="s">
        <v>32</v>
      </c>
      <c r="B4">
        <v>7</v>
      </c>
    </row>
    <row r="5" spans="1:2" x14ac:dyDescent="0.35">
      <c r="A5" s="4" t="s">
        <v>33</v>
      </c>
      <c r="B5">
        <v>8</v>
      </c>
    </row>
    <row r="6" spans="1:2" x14ac:dyDescent="0.35">
      <c r="A6" s="4" t="s">
        <v>34</v>
      </c>
      <c r="B6">
        <v>7</v>
      </c>
    </row>
    <row r="7" spans="1:2" x14ac:dyDescent="0.35">
      <c r="A7" s="4" t="s">
        <v>35</v>
      </c>
      <c r="B7">
        <v>10</v>
      </c>
    </row>
    <row r="8" spans="1:2" x14ac:dyDescent="0.35">
      <c r="A8" s="4" t="s">
        <v>36</v>
      </c>
      <c r="B8">
        <v>16</v>
      </c>
    </row>
    <row r="9" spans="1:2" x14ac:dyDescent="0.35">
      <c r="A9" s="4" t="s">
        <v>37</v>
      </c>
      <c r="B9">
        <v>10</v>
      </c>
    </row>
    <row r="10" spans="1:2" x14ac:dyDescent="0.35">
      <c r="A10" s="4" t="s">
        <v>38</v>
      </c>
      <c r="B10">
        <v>12</v>
      </c>
    </row>
    <row r="11" spans="1:2" x14ac:dyDescent="0.35">
      <c r="A11" s="4" t="s">
        <v>39</v>
      </c>
      <c r="B11">
        <v>5</v>
      </c>
    </row>
    <row r="12" spans="1:2" x14ac:dyDescent="0.35">
      <c r="A12" s="4" t="s">
        <v>40</v>
      </c>
      <c r="B12">
        <v>9</v>
      </c>
    </row>
    <row r="13" spans="1:2" x14ac:dyDescent="0.35">
      <c r="A13" s="4" t="s">
        <v>41</v>
      </c>
      <c r="B13">
        <v>5</v>
      </c>
    </row>
    <row r="14" spans="1:2" x14ac:dyDescent="0.35">
      <c r="A14" s="4" t="s">
        <v>42</v>
      </c>
      <c r="B14">
        <v>2</v>
      </c>
    </row>
    <row r="15" spans="1:2" x14ac:dyDescent="0.35">
      <c r="A15" s="4" t="s">
        <v>43</v>
      </c>
      <c r="B15">
        <v>9</v>
      </c>
    </row>
    <row r="16" spans="1:2" x14ac:dyDescent="0.35">
      <c r="A16" s="4" t="s">
        <v>18</v>
      </c>
      <c r="B16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BBD1-C51D-4160-A939-FA71E5B6BD00}">
  <dimension ref="B3:M20"/>
  <sheetViews>
    <sheetView showGridLines="0" zoomScale="80" zoomScaleNormal="80" workbookViewId="0">
      <selection activeCell="A12" sqref="A12"/>
    </sheetView>
  </sheetViews>
  <sheetFormatPr defaultRowHeight="14.5" x14ac:dyDescent="0.35"/>
  <cols>
    <col min="1" max="1" width="10.90625" customWidth="1"/>
    <col min="2" max="2" width="24.08984375" bestFit="1" customWidth="1"/>
    <col min="6" max="6" width="10.1796875" customWidth="1"/>
    <col min="7" max="7" width="11.6328125" bestFit="1" customWidth="1"/>
    <col min="10" max="11" width="10.90625" bestFit="1" customWidth="1"/>
  </cols>
  <sheetData>
    <row r="3" spans="2:11" ht="15" thickBot="1" x14ac:dyDescent="0.4"/>
    <row r="4" spans="2:11" x14ac:dyDescent="0.35">
      <c r="B4" s="9" t="s">
        <v>24</v>
      </c>
      <c r="C4" s="10" t="s">
        <v>46</v>
      </c>
      <c r="D4" s="10"/>
      <c r="E4" s="10"/>
      <c r="F4" s="10"/>
      <c r="G4" s="10"/>
      <c r="H4" s="10"/>
      <c r="I4" s="10"/>
      <c r="J4" s="10"/>
      <c r="K4" s="11"/>
    </row>
    <row r="5" spans="2:11" ht="16.5" customHeight="1" x14ac:dyDescent="0.35">
      <c r="B5" s="12" t="s">
        <v>45</v>
      </c>
      <c r="C5" s="5" t="s">
        <v>19</v>
      </c>
      <c r="D5" s="5" t="s">
        <v>14</v>
      </c>
      <c r="E5" s="5" t="s">
        <v>21</v>
      </c>
      <c r="F5" s="5" t="s">
        <v>15</v>
      </c>
      <c r="G5" s="5" t="s">
        <v>22</v>
      </c>
      <c r="H5" s="5" t="s">
        <v>16</v>
      </c>
      <c r="I5" s="5" t="s">
        <v>20</v>
      </c>
      <c r="J5" s="5" t="s">
        <v>17</v>
      </c>
      <c r="K5" s="13" t="s">
        <v>18</v>
      </c>
    </row>
    <row r="6" spans="2:11" x14ac:dyDescent="0.35">
      <c r="B6" s="14" t="s">
        <v>13</v>
      </c>
      <c r="C6" s="15">
        <v>8.9185809714706661</v>
      </c>
      <c r="D6" s="15"/>
      <c r="E6" s="15"/>
      <c r="F6" s="15">
        <v>8.4831912559621632</v>
      </c>
      <c r="G6" s="15"/>
      <c r="H6" s="15"/>
      <c r="I6" s="15">
        <v>5.5034236634832023</v>
      </c>
      <c r="J6" s="15">
        <v>5.6416439986552369</v>
      </c>
      <c r="K6" s="16">
        <v>6.8812357491961507</v>
      </c>
    </row>
    <row r="7" spans="2:11" x14ac:dyDescent="0.35">
      <c r="B7" s="14" t="s">
        <v>14</v>
      </c>
      <c r="C7" s="15"/>
      <c r="D7" s="15"/>
      <c r="E7" s="15">
        <v>11.883394004315818</v>
      </c>
      <c r="F7" s="15"/>
      <c r="G7" s="15">
        <v>12.09713487973519</v>
      </c>
      <c r="H7" s="15"/>
      <c r="I7" s="15">
        <v>11.456684723353902</v>
      </c>
      <c r="J7" s="15"/>
      <c r="K7" s="16">
        <v>11.788655549643931</v>
      </c>
    </row>
    <row r="8" spans="2:11" x14ac:dyDescent="0.35">
      <c r="B8" s="14" t="s">
        <v>15</v>
      </c>
      <c r="C8" s="15">
        <v>7.1946357407713109</v>
      </c>
      <c r="D8" s="15">
        <v>14.73839984546138</v>
      </c>
      <c r="E8" s="15">
        <v>11.619678733603543</v>
      </c>
      <c r="F8" s="15"/>
      <c r="G8" s="15"/>
      <c r="H8" s="15">
        <v>13.518145950095084</v>
      </c>
      <c r="I8" s="15"/>
      <c r="J8" s="15"/>
      <c r="K8" s="16">
        <v>10.034305778231099</v>
      </c>
    </row>
    <row r="9" spans="2:11" x14ac:dyDescent="0.35">
      <c r="B9" s="14" t="s">
        <v>16</v>
      </c>
      <c r="C9" s="15">
        <v>9.6781225857793505</v>
      </c>
      <c r="D9" s="15">
        <v>7.6280194469370368</v>
      </c>
      <c r="E9" s="15">
        <v>9.1748108680050482</v>
      </c>
      <c r="F9" s="15"/>
      <c r="G9" s="15"/>
      <c r="H9" s="15">
        <v>12.014043881446991</v>
      </c>
      <c r="I9" s="15"/>
      <c r="J9" s="15"/>
      <c r="K9" s="16">
        <v>9.5069531307587258</v>
      </c>
    </row>
    <row r="10" spans="2:11" x14ac:dyDescent="0.35">
      <c r="B10" s="14" t="s">
        <v>17</v>
      </c>
      <c r="C10" s="15"/>
      <c r="D10" s="15"/>
      <c r="E10" s="15">
        <v>13.240358898363811</v>
      </c>
      <c r="F10" s="15"/>
      <c r="G10" s="15"/>
      <c r="H10" s="15"/>
      <c r="I10" s="15"/>
      <c r="J10" s="15"/>
      <c r="K10" s="16">
        <v>13.240358898363811</v>
      </c>
    </row>
    <row r="11" spans="2:11" ht="15" thickBot="1" x14ac:dyDescent="0.4">
      <c r="B11" s="17" t="s">
        <v>18</v>
      </c>
      <c r="C11" s="18">
        <v>8.7386939532441037</v>
      </c>
      <c r="D11" s="18">
        <v>8.8130828466910938</v>
      </c>
      <c r="E11" s="18">
        <v>11.009823509324862</v>
      </c>
      <c r="F11" s="18">
        <v>8.4831912559621632</v>
      </c>
      <c r="G11" s="18">
        <v>12.09713487973519</v>
      </c>
      <c r="H11" s="18">
        <v>12.31486429517661</v>
      </c>
      <c r="I11" s="18">
        <v>9.0753802994056212</v>
      </c>
      <c r="J11" s="18">
        <v>5.6416439986552369</v>
      </c>
      <c r="K11" s="19">
        <v>9.6286629403368948</v>
      </c>
    </row>
    <row r="17" spans="11:13" x14ac:dyDescent="0.35">
      <c r="K17" s="6"/>
      <c r="L17" s="6"/>
      <c r="M17" s="6"/>
    </row>
    <row r="18" spans="11:13" x14ac:dyDescent="0.35">
      <c r="K18" s="7"/>
      <c r="L18" s="7"/>
      <c r="M18" s="7"/>
    </row>
    <row r="19" spans="11:13" x14ac:dyDescent="0.35">
      <c r="K19" s="7"/>
      <c r="L19" s="7"/>
      <c r="M19" s="7"/>
    </row>
    <row r="20" spans="11:13" x14ac:dyDescent="0.35">
      <c r="K20" s="7"/>
      <c r="L20" s="7"/>
      <c r="M20" s="7"/>
    </row>
  </sheetData>
  <conditionalFormatting sqref="C6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E4E2-BBAD-45B5-A9D7-DAF0B516E312}">
  <dimension ref="A1:D4"/>
  <sheetViews>
    <sheetView workbookViewId="0">
      <selection activeCell="D6" sqref="D6"/>
    </sheetView>
  </sheetViews>
  <sheetFormatPr defaultRowHeight="14.5" x14ac:dyDescent="0.35"/>
  <cols>
    <col min="2" max="2" width="16" customWidth="1"/>
    <col min="3" max="3" width="14.81640625" customWidth="1"/>
    <col min="4" max="4" width="26.54296875" customWidth="1"/>
  </cols>
  <sheetData>
    <row r="1" spans="1:4" ht="29" x14ac:dyDescent="0.35">
      <c r="A1" s="23" t="s">
        <v>80</v>
      </c>
      <c r="B1" s="24" t="s">
        <v>81</v>
      </c>
      <c r="C1" s="24" t="s">
        <v>82</v>
      </c>
      <c r="D1" s="25" t="s">
        <v>83</v>
      </c>
    </row>
    <row r="2" spans="1:4" ht="43.5" x14ac:dyDescent="0.35">
      <c r="A2" s="26" t="s">
        <v>84</v>
      </c>
      <c r="B2" s="22" t="s">
        <v>85</v>
      </c>
      <c r="C2" s="21" t="s">
        <v>86</v>
      </c>
      <c r="D2" s="27" t="s">
        <v>87</v>
      </c>
    </row>
    <row r="3" spans="1:4" ht="58" x14ac:dyDescent="0.35">
      <c r="A3" s="26" t="s">
        <v>79</v>
      </c>
      <c r="B3" s="22" t="s">
        <v>88</v>
      </c>
      <c r="C3" s="21" t="s">
        <v>86</v>
      </c>
      <c r="D3" s="27" t="s">
        <v>89</v>
      </c>
    </row>
    <row r="4" spans="1:4" ht="44" thickBot="1" x14ac:dyDescent="0.4">
      <c r="A4" s="28" t="s">
        <v>48</v>
      </c>
      <c r="B4" s="29" t="s">
        <v>90</v>
      </c>
      <c r="C4" s="30" t="s">
        <v>91</v>
      </c>
      <c r="D4" s="3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Country_Risk</vt:lpstr>
      <vt:lpstr>Detail1</vt:lpstr>
      <vt:lpstr>Detail2</vt:lpstr>
      <vt:lpstr>Product_Risk</vt:lpstr>
      <vt:lpstr>Trend</vt:lpstr>
      <vt:lpstr>EU_Compliance_Dashboard</vt:lpstr>
      <vt:lpstr>EU_GDP_Reference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Ramakrishnan</dc:creator>
  <cp:lastModifiedBy>Gayatri Ramakrishnan</cp:lastModifiedBy>
  <dcterms:created xsi:type="dcterms:W3CDTF">2015-06-05T18:17:20Z</dcterms:created>
  <dcterms:modified xsi:type="dcterms:W3CDTF">2025-06-27T10:10:21Z</dcterms:modified>
</cp:coreProperties>
</file>