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1 неделя 09-15.03\"/>
    </mc:Choice>
  </mc:AlternateContent>
  <xr:revisionPtr revIDLastSave="0" documentId="13_ncr:1_{E2E485B3-761D-4C3B-90C6-8E0CCADE18B5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12" sheetId="46" state="hidden" r:id="rId3"/>
    <sheet name="АВС 11" sheetId="45" r:id="rId4"/>
    <sheet name="АВС 10" sheetId="44" state="hidden" r:id="rId5"/>
    <sheet name="АВС ФЕВРАЛЬ" sheetId="37" state="hidden" r:id="rId6"/>
    <sheet name="АВС 9" sheetId="36" state="hidden" r:id="rId7"/>
    <sheet name="АВС 8" sheetId="32" state="hidden" r:id="rId8"/>
    <sheet name="АВС ЯНВАРЬ" sheetId="16" state="hidden" r:id="rId9"/>
    <sheet name="2026" sheetId="38" r:id="rId10"/>
    <sheet name="МАРТ" sheetId="43" r:id="rId11"/>
    <sheet name="Юнит 13" sheetId="42" state="hidden" r:id="rId12"/>
    <sheet name="Юнит 12" sheetId="41" state="hidden" r:id="rId13"/>
    <sheet name="Юнит 11" sheetId="40" r:id="rId14"/>
    <sheet name="Юнит 10" sheetId="39" state="hidden" r:id="rId15"/>
    <sheet name="ФЕВРАЛЬ" sheetId="35" state="hidden" r:id="rId16"/>
    <sheet name="Юнит 9" sheetId="31" state="hidden" r:id="rId17"/>
    <sheet name="Юнит 8" sheetId="29" state="hidden" r:id="rId18"/>
    <sheet name="Юнит 7" sheetId="34" state="hidden" r:id="rId19"/>
    <sheet name="Юнит 6" sheetId="33" state="hidden" r:id="rId20"/>
    <sheet name="ЯНВАРЬ" sheetId="30" state="hidden" r:id="rId21"/>
    <sheet name="ДЕКАБРЬ" sheetId="28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45" l="1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Y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U99" i="40" l="1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U102" i="40" l="1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U49" i="40" l="1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U72" i="40" l="1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AA38" i="40" l="1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U4" i="40" l="1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AF8" i="40" l="1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AL122" i="38" l="1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103" i="38"/>
  <c r="AJ102" i="38"/>
  <c r="AJ101" i="38"/>
  <c r="AJ100" i="38"/>
  <c r="AJ99" i="38"/>
  <c r="AJ98" i="38"/>
  <c r="AJ97" i="38"/>
  <c r="AJ96" i="38"/>
  <c r="AJ95" i="38"/>
  <c r="AJ94" i="38"/>
  <c r="AJ93" i="38"/>
  <c r="AJ92" i="38"/>
  <c r="AJ91" i="38"/>
  <c r="AJ90" i="38"/>
  <c r="AJ89" i="38"/>
  <c r="AJ88" i="38"/>
  <c r="AJ87" i="38"/>
  <c r="AJ86" i="38"/>
  <c r="AJ85" i="38"/>
  <c r="AJ84" i="38"/>
  <c r="AJ83" i="38"/>
  <c r="AJ82" i="38"/>
  <c r="AJ81" i="38"/>
  <c r="AJ80" i="38"/>
  <c r="AJ79" i="38"/>
  <c r="AJ78" i="38"/>
  <c r="AJ77" i="38"/>
  <c r="AJ76" i="38"/>
  <c r="AJ75" i="38"/>
  <c r="AJ74" i="38"/>
  <c r="AJ73" i="38"/>
  <c r="AJ72" i="38"/>
  <c r="AJ71" i="38"/>
  <c r="AJ70" i="38"/>
  <c r="AJ69" i="38"/>
  <c r="AJ68" i="38"/>
  <c r="AJ67" i="38"/>
  <c r="AJ66" i="38"/>
  <c r="AJ65" i="38"/>
  <c r="AJ64" i="38"/>
  <c r="AJ63" i="38"/>
  <c r="AJ62" i="38"/>
  <c r="AJ61" i="38"/>
  <c r="AJ60" i="38"/>
  <c r="AJ59" i="38"/>
  <c r="AJ58" i="38"/>
  <c r="AJ57" i="38"/>
  <c r="AJ56" i="38"/>
  <c r="AJ55" i="38"/>
  <c r="AJ54" i="38"/>
  <c r="AJ53" i="38"/>
  <c r="AJ52" i="38"/>
  <c r="AJ51" i="38"/>
  <c r="AJ50" i="38"/>
  <c r="AJ49" i="38"/>
  <c r="AJ48" i="38"/>
  <c r="AJ47" i="38"/>
  <c r="AJ46" i="38"/>
  <c r="AJ45" i="38"/>
  <c r="AJ44" i="38"/>
  <c r="AJ43" i="38"/>
  <c r="AJ42" i="38"/>
  <c r="AJ41" i="38"/>
  <c r="AJ40" i="38"/>
  <c r="AJ39" i="38"/>
  <c r="AJ38" i="38"/>
  <c r="AJ37" i="38"/>
  <c r="AJ36" i="38"/>
  <c r="AJ35" i="38"/>
  <c r="AJ34" i="38"/>
  <c r="AJ33" i="38"/>
  <c r="AJ32" i="38"/>
  <c r="AJ31" i="38"/>
  <c r="AJ29" i="38"/>
  <c r="AJ28" i="38"/>
  <c r="AJ27" i="38"/>
  <c r="AJ26" i="38"/>
  <c r="AJ25" i="38"/>
  <c r="AJ24" i="38"/>
  <c r="AJ23" i="38"/>
  <c r="AJ22" i="38"/>
  <c r="AJ21" i="38"/>
  <c r="AJ20" i="38"/>
  <c r="AJ19" i="38"/>
  <c r="AJ18" i="38"/>
  <c r="AJ17" i="38"/>
  <c r="AJ16" i="38"/>
  <c r="AJ15" i="38"/>
  <c r="AJ14" i="38"/>
  <c r="AJ13" i="38"/>
  <c r="AJ12" i="38"/>
  <c r="AJ11" i="38"/>
  <c r="AJ10" i="38"/>
  <c r="AJ9" i="38"/>
  <c r="AJ8" i="38"/>
  <c r="AJ7" i="38"/>
  <c r="AJ6" i="38"/>
  <c r="AJ5" i="38"/>
  <c r="AJ4" i="38"/>
  <c r="AJ3" i="38"/>
  <c r="AI103" i="38"/>
  <c r="AI102" i="38"/>
  <c r="AI101" i="38"/>
  <c r="AI99" i="38"/>
  <c r="AI98" i="38"/>
  <c r="AI97" i="38"/>
  <c r="AI96" i="38"/>
  <c r="AI95" i="38"/>
  <c r="AI94" i="38"/>
  <c r="AI93" i="38"/>
  <c r="AI92" i="38"/>
  <c r="AI90" i="38"/>
  <c r="AI89" i="38"/>
  <c r="AI88" i="38"/>
  <c r="AI87" i="38"/>
  <c r="AI85" i="38"/>
  <c r="AI84" i="38"/>
  <c r="AI83" i="38"/>
  <c r="AI82" i="38"/>
  <c r="AI81" i="38"/>
  <c r="AI80" i="38"/>
  <c r="AI79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7" i="38"/>
  <c r="AI56" i="38"/>
  <c r="AI55" i="38"/>
  <c r="AI54" i="38"/>
  <c r="AI53" i="38"/>
  <c r="AI51" i="38"/>
  <c r="AI46" i="38"/>
  <c r="AI43" i="38"/>
  <c r="AI42" i="38"/>
  <c r="AI41" i="38"/>
  <c r="AI40" i="38"/>
  <c r="AI39" i="38"/>
  <c r="AI38" i="38"/>
  <c r="AI37" i="38"/>
  <c r="AI36" i="38"/>
  <c r="AI35" i="38"/>
  <c r="AI34" i="38"/>
  <c r="AI32" i="38"/>
  <c r="AI31" i="38"/>
  <c r="AI29" i="38"/>
  <c r="AI25" i="38"/>
  <c r="AI24" i="38"/>
  <c r="AI23" i="38"/>
  <c r="AI22" i="38"/>
  <c r="AI21" i="38"/>
  <c r="AI20" i="38"/>
  <c r="AI19" i="38"/>
  <c r="AI8" i="38"/>
  <c r="AC37" i="3"/>
  <c r="AC31" i="3"/>
  <c r="AD40" i="3"/>
  <c r="T42" i="3"/>
  <c r="V42" i="3"/>
  <c r="AA42" i="3"/>
  <c r="AE19" i="3"/>
  <c r="AF19" i="3"/>
  <c r="AG19" i="3"/>
  <c r="AH19" i="3"/>
  <c r="AI3" i="43"/>
  <c r="AI3" i="38" s="1"/>
  <c r="J105" i="46"/>
  <c r="K98" i="46" s="1"/>
  <c r="C105" i="46"/>
  <c r="D102" i="46" s="1"/>
  <c r="D104" i="46"/>
  <c r="K103" i="46"/>
  <c r="D103" i="46"/>
  <c r="K101" i="46"/>
  <c r="D101" i="46"/>
  <c r="K100" i="46"/>
  <c r="D100" i="46"/>
  <c r="K99" i="46"/>
  <c r="D99" i="46"/>
  <c r="D98" i="46"/>
  <c r="K97" i="46"/>
  <c r="D97" i="46"/>
  <c r="K96" i="46"/>
  <c r="D96" i="46"/>
  <c r="K95" i="46"/>
  <c r="D95" i="46"/>
  <c r="K94" i="46"/>
  <c r="D94" i="46"/>
  <c r="K93" i="46"/>
  <c r="D93" i="46"/>
  <c r="K92" i="46"/>
  <c r="D92" i="46"/>
  <c r="K91" i="46"/>
  <c r="D91" i="46"/>
  <c r="K90" i="46"/>
  <c r="D90" i="46"/>
  <c r="K89" i="46"/>
  <c r="D89" i="46"/>
  <c r="K88" i="46"/>
  <c r="D88" i="46"/>
  <c r="K87" i="46"/>
  <c r="D87" i="46"/>
  <c r="K86" i="46"/>
  <c r="D86" i="46"/>
  <c r="K85" i="46"/>
  <c r="D85" i="46"/>
  <c r="K84" i="46"/>
  <c r="D84" i="46"/>
  <c r="K83" i="46"/>
  <c r="D83" i="46"/>
  <c r="K82" i="46"/>
  <c r="D82" i="46"/>
  <c r="K81" i="46"/>
  <c r="D81" i="46"/>
  <c r="K80" i="46"/>
  <c r="D80" i="46"/>
  <c r="K79" i="46"/>
  <c r="D79" i="46"/>
  <c r="K78" i="46"/>
  <c r="D78" i="46"/>
  <c r="K77" i="46"/>
  <c r="D77" i="46"/>
  <c r="K76" i="46"/>
  <c r="D76" i="46"/>
  <c r="K75" i="46"/>
  <c r="D75" i="46"/>
  <c r="K74" i="46"/>
  <c r="D74" i="46"/>
  <c r="K73" i="46"/>
  <c r="D73" i="46"/>
  <c r="K72" i="46"/>
  <c r="D72" i="46"/>
  <c r="K71" i="46"/>
  <c r="D71" i="46"/>
  <c r="K70" i="46"/>
  <c r="D70" i="46"/>
  <c r="K69" i="46"/>
  <c r="D69" i="46"/>
  <c r="K68" i="46"/>
  <c r="D68" i="46"/>
  <c r="K67" i="46"/>
  <c r="D67" i="46"/>
  <c r="K66" i="46"/>
  <c r="D66" i="46"/>
  <c r="K65" i="46"/>
  <c r="D65" i="46"/>
  <c r="K64" i="46"/>
  <c r="D64" i="46"/>
  <c r="K63" i="46"/>
  <c r="D63" i="46"/>
  <c r="K62" i="46"/>
  <c r="D62" i="46"/>
  <c r="K61" i="46"/>
  <c r="D61" i="46"/>
  <c r="K60" i="46"/>
  <c r="D60" i="46"/>
  <c r="K59" i="46"/>
  <c r="D59" i="46"/>
  <c r="K58" i="46"/>
  <c r="D58" i="46"/>
  <c r="K57" i="46"/>
  <c r="D57" i="46"/>
  <c r="K56" i="46"/>
  <c r="D56" i="46"/>
  <c r="K55" i="46"/>
  <c r="D55" i="46"/>
  <c r="K54" i="46"/>
  <c r="D54" i="46"/>
  <c r="K53" i="46"/>
  <c r="D53" i="46"/>
  <c r="K52" i="46"/>
  <c r="D52" i="46"/>
  <c r="K51" i="46"/>
  <c r="D51" i="46"/>
  <c r="K50" i="46"/>
  <c r="D50" i="46"/>
  <c r="K49" i="46"/>
  <c r="D49" i="46"/>
  <c r="K48" i="46"/>
  <c r="D48" i="46"/>
  <c r="K47" i="46"/>
  <c r="D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D105" i="46" s="1"/>
  <c r="K105" i="46" l="1"/>
  <c r="L4" i="46"/>
  <c r="K104" i="46"/>
  <c r="E4" i="46"/>
  <c r="K102" i="46"/>
  <c r="AN108" i="35"/>
  <c r="AN109" i="35"/>
  <c r="AN110" i="35"/>
  <c r="AN111" i="35"/>
  <c r="AN116" i="35"/>
  <c r="AN117" i="35"/>
  <c r="AN118" i="35"/>
  <c r="AN119" i="35"/>
  <c r="AN120" i="35"/>
  <c r="AN121" i="35"/>
  <c r="AN122" i="35"/>
  <c r="AN115" i="35"/>
  <c r="AN107" i="35"/>
  <c r="AN7" i="35"/>
  <c r="AN8" i="35"/>
  <c r="AN9" i="35"/>
  <c r="AN10" i="35"/>
  <c r="AN11" i="35"/>
  <c r="AN12" i="35"/>
  <c r="AN13" i="35"/>
  <c r="AN14" i="35"/>
  <c r="AN15" i="35"/>
  <c r="AN16" i="35"/>
  <c r="AN17" i="35"/>
  <c r="AN18" i="35"/>
  <c r="AN19" i="35"/>
  <c r="AN20" i="35"/>
  <c r="AN21" i="35"/>
  <c r="AN22" i="35"/>
  <c r="AN23" i="35"/>
  <c r="AN24" i="35"/>
  <c r="AN25" i="35"/>
  <c r="AN26" i="35"/>
  <c r="AN27" i="35"/>
  <c r="AN28" i="35"/>
  <c r="AN29" i="35"/>
  <c r="AN30" i="35"/>
  <c r="AN31" i="35"/>
  <c r="AN32" i="35"/>
  <c r="AN33" i="35"/>
  <c r="AN34" i="35"/>
  <c r="AN35" i="35"/>
  <c r="AN36" i="35"/>
  <c r="AN37" i="35"/>
  <c r="AN38" i="35"/>
  <c r="AN39" i="35"/>
  <c r="AN40" i="35"/>
  <c r="AN41" i="35"/>
  <c r="AN42" i="35"/>
  <c r="AN43" i="35"/>
  <c r="AN44" i="35"/>
  <c r="AN45" i="35"/>
  <c r="AN46" i="35"/>
  <c r="AN47" i="35"/>
  <c r="AN48" i="35"/>
  <c r="AN49" i="35"/>
  <c r="AN50" i="35"/>
  <c r="AN51" i="35"/>
  <c r="AN52" i="35"/>
  <c r="AN53" i="35"/>
  <c r="AN54" i="35"/>
  <c r="AN55" i="35"/>
  <c r="AN56" i="35"/>
  <c r="AN57" i="35"/>
  <c r="AN58" i="35"/>
  <c r="AN59" i="35"/>
  <c r="AN60" i="35"/>
  <c r="AN61" i="35"/>
  <c r="AN62" i="35"/>
  <c r="AN63" i="35"/>
  <c r="AN64" i="35"/>
  <c r="AN65" i="35"/>
  <c r="AN66" i="35"/>
  <c r="AN67" i="35"/>
  <c r="AN68" i="35"/>
  <c r="AN69" i="35"/>
  <c r="AN70" i="35"/>
  <c r="AN71" i="35"/>
  <c r="AN72" i="35"/>
  <c r="AN73" i="35"/>
  <c r="AN74" i="35"/>
  <c r="AN75" i="35"/>
  <c r="AN76" i="35"/>
  <c r="AN77" i="35"/>
  <c r="AN78" i="35"/>
  <c r="AN79" i="35"/>
  <c r="AN80" i="35"/>
  <c r="AN81" i="35"/>
  <c r="AN82" i="35"/>
  <c r="AN83" i="35"/>
  <c r="AN84" i="35"/>
  <c r="AN85" i="35"/>
  <c r="AN86" i="35"/>
  <c r="AN87" i="35"/>
  <c r="AN88" i="35"/>
  <c r="AN89" i="35"/>
  <c r="AN90" i="35"/>
  <c r="AN91" i="35"/>
  <c r="AN92" i="35"/>
  <c r="AN93" i="35"/>
  <c r="AN94" i="35"/>
  <c r="AN95" i="35"/>
  <c r="AN96" i="35"/>
  <c r="AN97" i="35"/>
  <c r="AN98" i="35"/>
  <c r="AN99" i="35"/>
  <c r="AN100" i="35"/>
  <c r="AN101" i="35"/>
  <c r="AN102" i="35"/>
  <c r="AN103" i="35"/>
  <c r="AN4" i="35"/>
  <c r="AN5" i="35"/>
  <c r="AN6" i="35"/>
  <c r="AN3" i="35"/>
  <c r="E5" i="46" l="1"/>
  <c r="F4" i="46"/>
  <c r="M4" i="46"/>
  <c r="G4" i="46" s="1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E16" i="3"/>
  <c r="AH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M5" i="46" l="1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E7" i="46" l="1"/>
  <c r="F6" i="46"/>
  <c r="M6" i="46"/>
  <c r="G6" i="46" s="1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L8" i="46" l="1"/>
  <c r="M7" i="46"/>
  <c r="G7" i="46" s="1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F8" i="46" l="1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M9" i="46" l="1"/>
  <c r="G9" i="46" s="1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E11" i="46" l="1"/>
  <c r="F10" i="46"/>
  <c r="M10" i="46"/>
  <c r="G10" i="46" s="1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L12" i="46" l="1"/>
  <c r="M11" i="46"/>
  <c r="G11" i="46" s="1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E13" i="46" l="1"/>
  <c r="F12" i="46"/>
  <c r="L13" i="46"/>
  <c r="M12" i="46"/>
  <c r="G12" i="46" s="1"/>
  <c r="M13" i="46" l="1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105" i="43" s="1"/>
  <c r="AK126" i="43" s="1"/>
  <c r="AK5" i="43"/>
  <c r="AK4" i="43"/>
  <c r="AK3" i="43"/>
  <c r="AM103" i="43"/>
  <c r="AM103" i="38" s="1"/>
  <c r="AM102" i="43"/>
  <c r="AM102" i="38" s="1"/>
  <c r="AM101" i="43"/>
  <c r="AM101" i="38" s="1"/>
  <c r="AM100" i="43"/>
  <c r="AM100" i="38" s="1"/>
  <c r="AM99" i="43"/>
  <c r="AM99" i="38" s="1"/>
  <c r="AM98" i="43"/>
  <c r="AM98" i="38" s="1"/>
  <c r="AM97" i="43"/>
  <c r="AM97" i="38" s="1"/>
  <c r="AM96" i="43"/>
  <c r="AM96" i="38" s="1"/>
  <c r="AM95" i="43"/>
  <c r="AM95" i="38" s="1"/>
  <c r="AM94" i="43"/>
  <c r="AM94" i="38" s="1"/>
  <c r="AM93" i="43"/>
  <c r="AM93" i="38" s="1"/>
  <c r="AM92" i="43"/>
  <c r="AM92" i="38" s="1"/>
  <c r="AM91" i="43"/>
  <c r="AM91" i="38" s="1"/>
  <c r="AM90" i="43"/>
  <c r="AM90" i="38" s="1"/>
  <c r="AM89" i="43"/>
  <c r="AM89" i="38" s="1"/>
  <c r="AM88" i="43"/>
  <c r="AM88" i="38" s="1"/>
  <c r="AM87" i="43"/>
  <c r="AM87" i="38" s="1"/>
  <c r="AM86" i="43"/>
  <c r="AM86" i="38" s="1"/>
  <c r="AM85" i="43"/>
  <c r="AM85" i="38" s="1"/>
  <c r="AM84" i="43"/>
  <c r="AM84" i="38" s="1"/>
  <c r="AM83" i="43"/>
  <c r="AM83" i="38" s="1"/>
  <c r="AM82" i="43"/>
  <c r="AM82" i="38" s="1"/>
  <c r="AM81" i="43"/>
  <c r="AM81" i="38" s="1"/>
  <c r="AM80" i="43"/>
  <c r="AM80" i="38" s="1"/>
  <c r="AM79" i="43"/>
  <c r="AM79" i="38" s="1"/>
  <c r="AM78" i="43"/>
  <c r="AM78" i="38" s="1"/>
  <c r="AM77" i="43"/>
  <c r="AM77" i="38" s="1"/>
  <c r="AM76" i="43"/>
  <c r="AM76" i="38" s="1"/>
  <c r="AM75" i="43"/>
  <c r="AM75" i="38" s="1"/>
  <c r="AM74" i="43"/>
  <c r="AM74" i="38" s="1"/>
  <c r="AM73" i="43"/>
  <c r="AM73" i="38" s="1"/>
  <c r="AM72" i="43"/>
  <c r="AM72" i="38" s="1"/>
  <c r="AM71" i="43"/>
  <c r="AM71" i="38" s="1"/>
  <c r="AM70" i="43"/>
  <c r="AM70" i="38" s="1"/>
  <c r="AM69" i="43"/>
  <c r="AM69" i="38" s="1"/>
  <c r="AM68" i="43"/>
  <c r="AM68" i="38" s="1"/>
  <c r="AM67" i="43"/>
  <c r="AM67" i="38" s="1"/>
  <c r="AM66" i="43"/>
  <c r="AM66" i="38" s="1"/>
  <c r="AM65" i="43"/>
  <c r="AM65" i="38" s="1"/>
  <c r="AM64" i="43"/>
  <c r="AM64" i="38" s="1"/>
  <c r="AM63" i="43"/>
  <c r="AM63" i="38" s="1"/>
  <c r="AM62" i="43"/>
  <c r="AM62" i="38" s="1"/>
  <c r="AM61" i="43"/>
  <c r="AM61" i="38" s="1"/>
  <c r="AM60" i="43"/>
  <c r="AM60" i="38" s="1"/>
  <c r="AM59" i="43"/>
  <c r="AM59" i="38" s="1"/>
  <c r="AM58" i="43"/>
  <c r="AM58" i="38" s="1"/>
  <c r="AM57" i="43"/>
  <c r="AM57" i="38" s="1"/>
  <c r="AM56" i="43"/>
  <c r="AM56" i="38" s="1"/>
  <c r="AM55" i="43"/>
  <c r="AM55" i="38" s="1"/>
  <c r="AM54" i="43"/>
  <c r="AM54" i="38" s="1"/>
  <c r="AM53" i="43"/>
  <c r="AM53" i="38" s="1"/>
  <c r="AM52" i="43"/>
  <c r="AM52" i="38" s="1"/>
  <c r="AM51" i="43"/>
  <c r="AM51" i="38" s="1"/>
  <c r="AM50" i="43"/>
  <c r="AM50" i="38" s="1"/>
  <c r="AM49" i="43"/>
  <c r="AM49" i="38" s="1"/>
  <c r="AM48" i="43"/>
  <c r="AM48" i="38" s="1"/>
  <c r="AM47" i="43"/>
  <c r="AM47" i="38" s="1"/>
  <c r="AM46" i="43"/>
  <c r="AM46" i="38" s="1"/>
  <c r="AM45" i="43"/>
  <c r="AM45" i="38" s="1"/>
  <c r="AM44" i="43"/>
  <c r="AM44" i="38" s="1"/>
  <c r="AM43" i="43"/>
  <c r="AM43" i="38" s="1"/>
  <c r="AM42" i="43"/>
  <c r="AM42" i="38" s="1"/>
  <c r="AM41" i="43"/>
  <c r="AM41" i="38" s="1"/>
  <c r="AM40" i="43"/>
  <c r="AM40" i="38" s="1"/>
  <c r="AM39" i="43"/>
  <c r="AM39" i="38" s="1"/>
  <c r="AM38" i="43"/>
  <c r="AM38" i="38" s="1"/>
  <c r="AM37" i="43"/>
  <c r="AM37" i="38" s="1"/>
  <c r="AM36" i="43"/>
  <c r="AM36" i="38" s="1"/>
  <c r="AM35" i="43"/>
  <c r="AM35" i="38" s="1"/>
  <c r="AM34" i="43"/>
  <c r="AM34" i="38" s="1"/>
  <c r="AM33" i="43"/>
  <c r="AM33" i="38" s="1"/>
  <c r="AM32" i="43"/>
  <c r="AM32" i="38" s="1"/>
  <c r="AM31" i="43"/>
  <c r="AM31" i="38" s="1"/>
  <c r="AM30" i="43"/>
  <c r="AM30" i="38" s="1"/>
  <c r="AM29" i="43"/>
  <c r="AM29" i="38" s="1"/>
  <c r="AM28" i="43"/>
  <c r="AM28" i="38" s="1"/>
  <c r="AM27" i="43"/>
  <c r="AM27" i="38" s="1"/>
  <c r="AM26" i="43"/>
  <c r="AM26" i="38" s="1"/>
  <c r="AM25" i="43"/>
  <c r="AM25" i="38" s="1"/>
  <c r="AM24" i="43"/>
  <c r="AM24" i="38" s="1"/>
  <c r="AM23" i="43"/>
  <c r="AM23" i="38" s="1"/>
  <c r="AM22" i="43"/>
  <c r="AM22" i="38" s="1"/>
  <c r="AM21" i="43"/>
  <c r="AM21" i="38" s="1"/>
  <c r="AM20" i="43"/>
  <c r="AM20" i="38" s="1"/>
  <c r="AM19" i="43"/>
  <c r="AM19" i="38" s="1"/>
  <c r="AM18" i="43"/>
  <c r="AM18" i="38" s="1"/>
  <c r="AM17" i="43"/>
  <c r="AM17" i="38" s="1"/>
  <c r="AM16" i="43"/>
  <c r="AM16" i="38" s="1"/>
  <c r="AM15" i="43"/>
  <c r="AM15" i="38" s="1"/>
  <c r="AM14" i="43"/>
  <c r="AM14" i="38" s="1"/>
  <c r="AM13" i="43"/>
  <c r="AM13" i="38" s="1"/>
  <c r="AM12" i="43"/>
  <c r="AM12" i="38" s="1"/>
  <c r="AM11" i="43"/>
  <c r="AM11" i="38" s="1"/>
  <c r="AM10" i="43"/>
  <c r="AM10" i="38" s="1"/>
  <c r="AM9" i="43"/>
  <c r="AM9" i="38" s="1"/>
  <c r="AM8" i="43"/>
  <c r="AM8" i="38" s="1"/>
  <c r="AM7" i="43"/>
  <c r="AM7" i="38" s="1"/>
  <c r="AM6" i="43"/>
  <c r="AM6" i="38" s="1"/>
  <c r="AM5" i="43"/>
  <c r="AM5" i="38" s="1"/>
  <c r="AM4" i="43"/>
  <c r="AM4" i="38" s="1"/>
  <c r="AM3" i="43"/>
  <c r="AM3" i="38" s="1"/>
  <c r="AJ103" i="43"/>
  <c r="AJ102" i="43"/>
  <c r="AJ101" i="43"/>
  <c r="AJ100" i="43"/>
  <c r="AJ99" i="43"/>
  <c r="AJ98" i="43"/>
  <c r="AJ97" i="43"/>
  <c r="AJ96" i="43"/>
  <c r="AJ95" i="43"/>
  <c r="AJ94" i="43"/>
  <c r="AJ93" i="43"/>
  <c r="AJ92" i="43"/>
  <c r="AJ91" i="43"/>
  <c r="AJ90" i="43"/>
  <c r="AJ89" i="43"/>
  <c r="AJ88" i="43"/>
  <c r="AJ87" i="43"/>
  <c r="AJ86" i="43"/>
  <c r="AJ85" i="43"/>
  <c r="AJ84" i="43"/>
  <c r="AJ83" i="43"/>
  <c r="AJ82" i="43"/>
  <c r="AJ81" i="43"/>
  <c r="AJ80" i="43"/>
  <c r="AJ79" i="43"/>
  <c r="AJ78" i="43"/>
  <c r="AJ77" i="43"/>
  <c r="AJ76" i="43"/>
  <c r="AJ75" i="43"/>
  <c r="AJ74" i="43"/>
  <c r="AJ73" i="43"/>
  <c r="AJ72" i="43"/>
  <c r="AJ71" i="43"/>
  <c r="AJ70" i="43"/>
  <c r="AJ69" i="43"/>
  <c r="AJ68" i="43"/>
  <c r="AJ67" i="43"/>
  <c r="AJ66" i="43"/>
  <c r="AJ65" i="43"/>
  <c r="AJ64" i="43"/>
  <c r="AJ63" i="43"/>
  <c r="AJ62" i="43"/>
  <c r="AJ61" i="43"/>
  <c r="AJ60" i="43"/>
  <c r="AJ59" i="43"/>
  <c r="AJ58" i="43"/>
  <c r="AJ57" i="43"/>
  <c r="AJ56" i="43"/>
  <c r="AJ55" i="43"/>
  <c r="AJ54" i="43"/>
  <c r="AJ53" i="43"/>
  <c r="AJ52" i="43"/>
  <c r="AJ51" i="43"/>
  <c r="AJ50" i="43"/>
  <c r="AJ49" i="43"/>
  <c r="AJ48" i="43"/>
  <c r="AJ47" i="43"/>
  <c r="AJ46" i="43"/>
  <c r="AJ45" i="43"/>
  <c r="AJ44" i="43"/>
  <c r="AJ43" i="43"/>
  <c r="AJ42" i="43"/>
  <c r="AJ41" i="43"/>
  <c r="AJ40" i="43"/>
  <c r="AJ39" i="43"/>
  <c r="AJ38" i="43"/>
  <c r="AJ37" i="43"/>
  <c r="AJ36" i="43"/>
  <c r="AJ35" i="43"/>
  <c r="AJ34" i="43"/>
  <c r="AJ33" i="43"/>
  <c r="AJ32" i="43"/>
  <c r="AJ31" i="43"/>
  <c r="AJ30" i="43"/>
  <c r="AJ30" i="38" s="1"/>
  <c r="AJ29" i="43"/>
  <c r="AJ28" i="43"/>
  <c r="AJ27" i="43"/>
  <c r="AJ26" i="43"/>
  <c r="AJ25" i="43"/>
  <c r="AJ24" i="43"/>
  <c r="AJ23" i="43"/>
  <c r="AJ22" i="43"/>
  <c r="AJ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J8" i="43"/>
  <c r="AJ7" i="43"/>
  <c r="AJ6" i="43"/>
  <c r="AJ5" i="43"/>
  <c r="AJ4" i="43"/>
  <c r="AJ3" i="43"/>
  <c r="AI103" i="43"/>
  <c r="AI102" i="43"/>
  <c r="AI101" i="43"/>
  <c r="AI100" i="43"/>
  <c r="AI100" i="38" s="1"/>
  <c r="AI99" i="43"/>
  <c r="AI98" i="43"/>
  <c r="AI97" i="43"/>
  <c r="AI96" i="43"/>
  <c r="AI95" i="43"/>
  <c r="AI94" i="43"/>
  <c r="AI93" i="43"/>
  <c r="AI92" i="43"/>
  <c r="AI91" i="43"/>
  <c r="AI91" i="38" s="1"/>
  <c r="AI90" i="43"/>
  <c r="AI89" i="43"/>
  <c r="AI88" i="43"/>
  <c r="AI87" i="43"/>
  <c r="AI86" i="43"/>
  <c r="AI86" i="38" s="1"/>
  <c r="AI85" i="43"/>
  <c r="AI84" i="43"/>
  <c r="AI83" i="43"/>
  <c r="AI82" i="43"/>
  <c r="AI81" i="43"/>
  <c r="AI80" i="43"/>
  <c r="AI79" i="43"/>
  <c r="AI78" i="43"/>
  <c r="AI78" i="38" s="1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8" i="38" s="1"/>
  <c r="AI57" i="43"/>
  <c r="AI56" i="43"/>
  <c r="AI55" i="43"/>
  <c r="AI54" i="43"/>
  <c r="AI53" i="43"/>
  <c r="AI52" i="43"/>
  <c r="AI52" i="38" s="1"/>
  <c r="AI51" i="43"/>
  <c r="AI50" i="43"/>
  <c r="AI50" i="38" s="1"/>
  <c r="AI49" i="43"/>
  <c r="AI49" i="38" s="1"/>
  <c r="AI48" i="43"/>
  <c r="AI48" i="38" s="1"/>
  <c r="AI47" i="43"/>
  <c r="AI47" i="38" s="1"/>
  <c r="AI46" i="43"/>
  <c r="AI45" i="43"/>
  <c r="AI45" i="38" s="1"/>
  <c r="AI44" i="43"/>
  <c r="AI44" i="38" s="1"/>
  <c r="AI43" i="43"/>
  <c r="AI42" i="43"/>
  <c r="AI41" i="43"/>
  <c r="AI40" i="43"/>
  <c r="AI39" i="43"/>
  <c r="AI38" i="43"/>
  <c r="AI37" i="43"/>
  <c r="AI36" i="43"/>
  <c r="AI35" i="43"/>
  <c r="AI34" i="43"/>
  <c r="AI33" i="43"/>
  <c r="AI33" i="38" s="1"/>
  <c r="AI32" i="43"/>
  <c r="AI31" i="43"/>
  <c r="AI30" i="43"/>
  <c r="AI30" i="38" s="1"/>
  <c r="AI29" i="43"/>
  <c r="AI28" i="43"/>
  <c r="AI28" i="38" s="1"/>
  <c r="AI27" i="43"/>
  <c r="AI27" i="38" s="1"/>
  <c r="AI26" i="43"/>
  <c r="AI26" i="38" s="1"/>
  <c r="AI25" i="43"/>
  <c r="AI24" i="43"/>
  <c r="AI23" i="43"/>
  <c r="AI22" i="43"/>
  <c r="AI21" i="43"/>
  <c r="AI20" i="43"/>
  <c r="AI19" i="43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AG103" i="43"/>
  <c r="AG103" i="38" s="1"/>
  <c r="AG102" i="43"/>
  <c r="AG102" i="38" s="1"/>
  <c r="AG101" i="43"/>
  <c r="AG101" i="38" s="1"/>
  <c r="AG100" i="43"/>
  <c r="AG100" i="38" s="1"/>
  <c r="AG99" i="43"/>
  <c r="AG99" i="38" s="1"/>
  <c r="AG98" i="43"/>
  <c r="AG98" i="38" s="1"/>
  <c r="AG97" i="43"/>
  <c r="AG97" i="38" s="1"/>
  <c r="AG96" i="43"/>
  <c r="AG96" i="38" s="1"/>
  <c r="AG95" i="43"/>
  <c r="AG95" i="38" s="1"/>
  <c r="AG94" i="43"/>
  <c r="AG94" i="38" s="1"/>
  <c r="AG93" i="43"/>
  <c r="AG93" i="38" s="1"/>
  <c r="AG92" i="43"/>
  <c r="AG92" i="38" s="1"/>
  <c r="AG91" i="43"/>
  <c r="AG91" i="38" s="1"/>
  <c r="AG90" i="43"/>
  <c r="AG90" i="38" s="1"/>
  <c r="AG89" i="43"/>
  <c r="AG89" i="38" s="1"/>
  <c r="AG88" i="43"/>
  <c r="AG88" i="38" s="1"/>
  <c r="AG87" i="43"/>
  <c r="AG87" i="38" s="1"/>
  <c r="AG86" i="43"/>
  <c r="AG86" i="38" s="1"/>
  <c r="AG85" i="43"/>
  <c r="AG85" i="38" s="1"/>
  <c r="AG84" i="43"/>
  <c r="AG84" i="38" s="1"/>
  <c r="AG83" i="43"/>
  <c r="AG83" i="38" s="1"/>
  <c r="AG82" i="43"/>
  <c r="AG82" i="38" s="1"/>
  <c r="AG81" i="43"/>
  <c r="AG81" i="38" s="1"/>
  <c r="AG80" i="43"/>
  <c r="AG80" i="38" s="1"/>
  <c r="AG79" i="43"/>
  <c r="AG79" i="38" s="1"/>
  <c r="AG78" i="43"/>
  <c r="AG78" i="38" s="1"/>
  <c r="AG77" i="43"/>
  <c r="AG77" i="38" s="1"/>
  <c r="AG76" i="43"/>
  <c r="AG76" i="38" s="1"/>
  <c r="AG75" i="43"/>
  <c r="AG75" i="38" s="1"/>
  <c r="AG74" i="43"/>
  <c r="AG74" i="38" s="1"/>
  <c r="AG73" i="43"/>
  <c r="AG73" i="38" s="1"/>
  <c r="AG72" i="43"/>
  <c r="AG72" i="38" s="1"/>
  <c r="AG71" i="43"/>
  <c r="AG71" i="38" s="1"/>
  <c r="AG70" i="43"/>
  <c r="AG70" i="38" s="1"/>
  <c r="AG69" i="43"/>
  <c r="AG69" i="38" s="1"/>
  <c r="AG68" i="43"/>
  <c r="AG68" i="38" s="1"/>
  <c r="AG67" i="43"/>
  <c r="AG67" i="38" s="1"/>
  <c r="AG66" i="43"/>
  <c r="AG66" i="38" s="1"/>
  <c r="AG65" i="43"/>
  <c r="AG65" i="38" s="1"/>
  <c r="AG64" i="43"/>
  <c r="AG64" i="38" s="1"/>
  <c r="AG63" i="43"/>
  <c r="AG63" i="38" s="1"/>
  <c r="AG62" i="43"/>
  <c r="AG62" i="38" s="1"/>
  <c r="AG61" i="43"/>
  <c r="AG61" i="38" s="1"/>
  <c r="AG60" i="43"/>
  <c r="AG60" i="38" s="1"/>
  <c r="AG59" i="43"/>
  <c r="AG59" i="38" s="1"/>
  <c r="AG58" i="43"/>
  <c r="AG58" i="38" s="1"/>
  <c r="AG57" i="43"/>
  <c r="AG57" i="38" s="1"/>
  <c r="AG56" i="43"/>
  <c r="AG56" i="38" s="1"/>
  <c r="AG55" i="43"/>
  <c r="AG55" i="38" s="1"/>
  <c r="AG54" i="43"/>
  <c r="AG54" i="38" s="1"/>
  <c r="AG53" i="43"/>
  <c r="AG53" i="38" s="1"/>
  <c r="AG52" i="43"/>
  <c r="AG52" i="38" s="1"/>
  <c r="AG51" i="43"/>
  <c r="AG51" i="38" s="1"/>
  <c r="AG50" i="43"/>
  <c r="AG50" i="38" s="1"/>
  <c r="AG49" i="43"/>
  <c r="AG49" i="38" s="1"/>
  <c r="AG48" i="43"/>
  <c r="AG48" i="38" s="1"/>
  <c r="AG47" i="43"/>
  <c r="AG47" i="38" s="1"/>
  <c r="AG46" i="43"/>
  <c r="AG46" i="38" s="1"/>
  <c r="AG45" i="43"/>
  <c r="AG45" i="38" s="1"/>
  <c r="AG44" i="43"/>
  <c r="AG44" i="38" s="1"/>
  <c r="AG43" i="43"/>
  <c r="AG43" i="38" s="1"/>
  <c r="AG42" i="43"/>
  <c r="AG42" i="38" s="1"/>
  <c r="AG41" i="43"/>
  <c r="AG41" i="38" s="1"/>
  <c r="AG40" i="43"/>
  <c r="AG40" i="38" s="1"/>
  <c r="AG39" i="43"/>
  <c r="AG39" i="38" s="1"/>
  <c r="AG38" i="43"/>
  <c r="AG38" i="38" s="1"/>
  <c r="AG37" i="43"/>
  <c r="AG37" i="38" s="1"/>
  <c r="AG36" i="43"/>
  <c r="AG36" i="38" s="1"/>
  <c r="AG35" i="43"/>
  <c r="AG35" i="38" s="1"/>
  <c r="AG34" i="43"/>
  <c r="AG34" i="38" s="1"/>
  <c r="AG33" i="43"/>
  <c r="AG33" i="38" s="1"/>
  <c r="AG32" i="43"/>
  <c r="AG32" i="38" s="1"/>
  <c r="AG31" i="43"/>
  <c r="AG31" i="38" s="1"/>
  <c r="AG30" i="43"/>
  <c r="AG30" i="38" s="1"/>
  <c r="AG29" i="43"/>
  <c r="AG29" i="38" s="1"/>
  <c r="AG28" i="43"/>
  <c r="AG28" i="38" s="1"/>
  <c r="AG27" i="43"/>
  <c r="AG27" i="38" s="1"/>
  <c r="AG26" i="43"/>
  <c r="AG26" i="38" s="1"/>
  <c r="AG25" i="43"/>
  <c r="AG25" i="38" s="1"/>
  <c r="AG24" i="43"/>
  <c r="AG24" i="38" s="1"/>
  <c r="AG23" i="43"/>
  <c r="AG23" i="38" s="1"/>
  <c r="AG22" i="43"/>
  <c r="AG22" i="38" s="1"/>
  <c r="AG21" i="43"/>
  <c r="AG21" i="38" s="1"/>
  <c r="AG20" i="43"/>
  <c r="AG20" i="38" s="1"/>
  <c r="AG19" i="43"/>
  <c r="AG19" i="38" s="1"/>
  <c r="AG18" i="43"/>
  <c r="AG18" i="38" s="1"/>
  <c r="AG17" i="43"/>
  <c r="AG17" i="38" s="1"/>
  <c r="AG16" i="43"/>
  <c r="AG16" i="38" s="1"/>
  <c r="AG15" i="43"/>
  <c r="AG15" i="38" s="1"/>
  <c r="AG14" i="43"/>
  <c r="AG14" i="38" s="1"/>
  <c r="AG13" i="43"/>
  <c r="AG13" i="38" s="1"/>
  <c r="AG12" i="43"/>
  <c r="AG12" i="38" s="1"/>
  <c r="AG11" i="43"/>
  <c r="AG11" i="38" s="1"/>
  <c r="AG10" i="43"/>
  <c r="AG10" i="38" s="1"/>
  <c r="AG9" i="43"/>
  <c r="AG9" i="38" s="1"/>
  <c r="AG8" i="43"/>
  <c r="AG8" i="38" s="1"/>
  <c r="AG7" i="43"/>
  <c r="AG7" i="38" s="1"/>
  <c r="AG6" i="43"/>
  <c r="AG6" i="38" s="1"/>
  <c r="AG5" i="43"/>
  <c r="AG5" i="38" s="1"/>
  <c r="AG4" i="43"/>
  <c r="AG4" i="38" s="1"/>
  <c r="AG3" i="43"/>
  <c r="AG3" i="38" s="1"/>
  <c r="AE103" i="43"/>
  <c r="AE103" i="38" s="1"/>
  <c r="AE102" i="43"/>
  <c r="AE102" i="38" s="1"/>
  <c r="AE101" i="43"/>
  <c r="AE101" i="38" s="1"/>
  <c r="AE100" i="43"/>
  <c r="AE100" i="38" s="1"/>
  <c r="AE99" i="43"/>
  <c r="AE99" i="38" s="1"/>
  <c r="AE98" i="43"/>
  <c r="AE98" i="38" s="1"/>
  <c r="AE97" i="43"/>
  <c r="AE97" i="38" s="1"/>
  <c r="AE96" i="43"/>
  <c r="AE96" i="38" s="1"/>
  <c r="AE95" i="43"/>
  <c r="AE95" i="38" s="1"/>
  <c r="AE94" i="43"/>
  <c r="AE94" i="38" s="1"/>
  <c r="AE93" i="43"/>
  <c r="AE93" i="38" s="1"/>
  <c r="AE92" i="43"/>
  <c r="AE92" i="38" s="1"/>
  <c r="AE91" i="43"/>
  <c r="AE91" i="38" s="1"/>
  <c r="AE90" i="43"/>
  <c r="AE90" i="38" s="1"/>
  <c r="AE89" i="43"/>
  <c r="AE89" i="38" s="1"/>
  <c r="AE88" i="43"/>
  <c r="AE88" i="38" s="1"/>
  <c r="AE87" i="43"/>
  <c r="AE87" i="38" s="1"/>
  <c r="AE86" i="43"/>
  <c r="AE86" i="38" s="1"/>
  <c r="AE85" i="43"/>
  <c r="AE85" i="38" s="1"/>
  <c r="AE84" i="43"/>
  <c r="AE84" i="38" s="1"/>
  <c r="AE83" i="43"/>
  <c r="AE83" i="38" s="1"/>
  <c r="AE82" i="43"/>
  <c r="AE82" i="38" s="1"/>
  <c r="AE81" i="43"/>
  <c r="AE81" i="38" s="1"/>
  <c r="AE80" i="43"/>
  <c r="AE80" i="38" s="1"/>
  <c r="AE79" i="43"/>
  <c r="AE79" i="38" s="1"/>
  <c r="AE78" i="43"/>
  <c r="AE78" i="38" s="1"/>
  <c r="AE77" i="43"/>
  <c r="AE77" i="38" s="1"/>
  <c r="AE76" i="43"/>
  <c r="AE76" i="38" s="1"/>
  <c r="AE75" i="43"/>
  <c r="AE75" i="38" s="1"/>
  <c r="AE74" i="43"/>
  <c r="AE74" i="38" s="1"/>
  <c r="AE73" i="43"/>
  <c r="AE73" i="38" s="1"/>
  <c r="AE72" i="43"/>
  <c r="AE72" i="38" s="1"/>
  <c r="AE71" i="43"/>
  <c r="AE71" i="38" s="1"/>
  <c r="AE70" i="43"/>
  <c r="AE70" i="38" s="1"/>
  <c r="AE69" i="43"/>
  <c r="AE69" i="38" s="1"/>
  <c r="AE68" i="43"/>
  <c r="AE68" i="38" s="1"/>
  <c r="AE67" i="43"/>
  <c r="AE67" i="38" s="1"/>
  <c r="AE66" i="43"/>
  <c r="AE66" i="38" s="1"/>
  <c r="AE65" i="43"/>
  <c r="AE65" i="38" s="1"/>
  <c r="AE64" i="43"/>
  <c r="AE64" i="38" s="1"/>
  <c r="AE63" i="43"/>
  <c r="AE63" i="38" s="1"/>
  <c r="AE62" i="43"/>
  <c r="AE62" i="38" s="1"/>
  <c r="AE61" i="43"/>
  <c r="AE61" i="38" s="1"/>
  <c r="AE60" i="43"/>
  <c r="AE60" i="38" s="1"/>
  <c r="AE59" i="43"/>
  <c r="AE59" i="38" s="1"/>
  <c r="AE58" i="43"/>
  <c r="AE58" i="38" s="1"/>
  <c r="AE57" i="43"/>
  <c r="AE57" i="38" s="1"/>
  <c r="AE56" i="43"/>
  <c r="AE56" i="38" s="1"/>
  <c r="AE55" i="43"/>
  <c r="AE55" i="38" s="1"/>
  <c r="AE54" i="43"/>
  <c r="AE54" i="38" s="1"/>
  <c r="AE53" i="43"/>
  <c r="AE53" i="38" s="1"/>
  <c r="AE52" i="43"/>
  <c r="AE52" i="38" s="1"/>
  <c r="AE51" i="43"/>
  <c r="AE51" i="38" s="1"/>
  <c r="AE50" i="43"/>
  <c r="AE50" i="38" s="1"/>
  <c r="AE49" i="43"/>
  <c r="AE49" i="38" s="1"/>
  <c r="AE48" i="43"/>
  <c r="AE48" i="38" s="1"/>
  <c r="AE47" i="43"/>
  <c r="AE47" i="38" s="1"/>
  <c r="AE46" i="43"/>
  <c r="AE46" i="38" s="1"/>
  <c r="AE45" i="43"/>
  <c r="AE45" i="38" s="1"/>
  <c r="AE44" i="43"/>
  <c r="AE44" i="38" s="1"/>
  <c r="AE43" i="43"/>
  <c r="AE43" i="38" s="1"/>
  <c r="AE42" i="43"/>
  <c r="AE42" i="38" s="1"/>
  <c r="AE41" i="43"/>
  <c r="AE41" i="38" s="1"/>
  <c r="AE40" i="43"/>
  <c r="AE40" i="38" s="1"/>
  <c r="AE39" i="43"/>
  <c r="AE39" i="38" s="1"/>
  <c r="AE38" i="43"/>
  <c r="AE38" i="38" s="1"/>
  <c r="AE37" i="43"/>
  <c r="AE37" i="38" s="1"/>
  <c r="AE36" i="43"/>
  <c r="AE36" i="38" s="1"/>
  <c r="AE35" i="43"/>
  <c r="AE35" i="38" s="1"/>
  <c r="AE34" i="43"/>
  <c r="AE34" i="38" s="1"/>
  <c r="AE33" i="43"/>
  <c r="AE33" i="38" s="1"/>
  <c r="AE32" i="43"/>
  <c r="AE32" i="38" s="1"/>
  <c r="AE31" i="43"/>
  <c r="AE31" i="38" s="1"/>
  <c r="AE30" i="43"/>
  <c r="AE30" i="38" s="1"/>
  <c r="AE29" i="43"/>
  <c r="AE29" i="38" s="1"/>
  <c r="AE28" i="43"/>
  <c r="AE28" i="38" s="1"/>
  <c r="AE27" i="43"/>
  <c r="AE27" i="38" s="1"/>
  <c r="AE26" i="43"/>
  <c r="AE26" i="38" s="1"/>
  <c r="AE25" i="43"/>
  <c r="AE25" i="38" s="1"/>
  <c r="AE24" i="43"/>
  <c r="AE24" i="38" s="1"/>
  <c r="AE23" i="43"/>
  <c r="AE23" i="38" s="1"/>
  <c r="AE22" i="43"/>
  <c r="AE22" i="38" s="1"/>
  <c r="AE21" i="43"/>
  <c r="AE21" i="38" s="1"/>
  <c r="AE20" i="43"/>
  <c r="AE20" i="38" s="1"/>
  <c r="AE19" i="43"/>
  <c r="AE19" i="38" s="1"/>
  <c r="AE18" i="43"/>
  <c r="AE18" i="38" s="1"/>
  <c r="AE17" i="43"/>
  <c r="AE17" i="38" s="1"/>
  <c r="AE16" i="43"/>
  <c r="AE16" i="38" s="1"/>
  <c r="AE15" i="43"/>
  <c r="AE15" i="38" s="1"/>
  <c r="AE14" i="43"/>
  <c r="AE14" i="38" s="1"/>
  <c r="AE13" i="43"/>
  <c r="AE13" i="38" s="1"/>
  <c r="AE12" i="43"/>
  <c r="AE12" i="38" s="1"/>
  <c r="AE11" i="43"/>
  <c r="AE11" i="38" s="1"/>
  <c r="AE10" i="43"/>
  <c r="AE10" i="38" s="1"/>
  <c r="AE9" i="43"/>
  <c r="AE9" i="38" s="1"/>
  <c r="AE8" i="43"/>
  <c r="AE8" i="38" s="1"/>
  <c r="AE7" i="43"/>
  <c r="AE7" i="38" s="1"/>
  <c r="AE6" i="43"/>
  <c r="AE6" i="38" s="1"/>
  <c r="AE5" i="43"/>
  <c r="AE5" i="38" s="1"/>
  <c r="AE4" i="43"/>
  <c r="AE4" i="38" s="1"/>
  <c r="AE3" i="43"/>
  <c r="AE3" i="38" s="1"/>
  <c r="Z103" i="43"/>
  <c r="Z103" i="38" s="1"/>
  <c r="Z102" i="43"/>
  <c r="Z102" i="38" s="1"/>
  <c r="Z101" i="43"/>
  <c r="Z101" i="38" s="1"/>
  <c r="Z100" i="43"/>
  <c r="Z100" i="38" s="1"/>
  <c r="Z99" i="43"/>
  <c r="Z99" i="38" s="1"/>
  <c r="Z98" i="43"/>
  <c r="Z98" i="38" s="1"/>
  <c r="Z97" i="43"/>
  <c r="Z97" i="38" s="1"/>
  <c r="Z96" i="43"/>
  <c r="Z96" i="38" s="1"/>
  <c r="Z95" i="43"/>
  <c r="Z95" i="38" s="1"/>
  <c r="Z94" i="43"/>
  <c r="Z94" i="38" s="1"/>
  <c r="Z93" i="43"/>
  <c r="Z93" i="38" s="1"/>
  <c r="Z92" i="43"/>
  <c r="Z92" i="38" s="1"/>
  <c r="Z91" i="43"/>
  <c r="Z91" i="38" s="1"/>
  <c r="Z90" i="43"/>
  <c r="Z90" i="38" s="1"/>
  <c r="Z89" i="43"/>
  <c r="Z89" i="38" s="1"/>
  <c r="Z88" i="43"/>
  <c r="Z88" i="38" s="1"/>
  <c r="Z87" i="43"/>
  <c r="Z87" i="38" s="1"/>
  <c r="Z86" i="43"/>
  <c r="Z86" i="38" s="1"/>
  <c r="Z85" i="43"/>
  <c r="Z85" i="38" s="1"/>
  <c r="Z84" i="43"/>
  <c r="Z84" i="38" s="1"/>
  <c r="Z83" i="43"/>
  <c r="Z83" i="38" s="1"/>
  <c r="Z82" i="43"/>
  <c r="Z82" i="38" s="1"/>
  <c r="Z81" i="43"/>
  <c r="Z81" i="38" s="1"/>
  <c r="Z80" i="43"/>
  <c r="Z80" i="38" s="1"/>
  <c r="Z79" i="43"/>
  <c r="Z79" i="38" s="1"/>
  <c r="Z78" i="43"/>
  <c r="Z78" i="38" s="1"/>
  <c r="Z77" i="43"/>
  <c r="Z77" i="38" s="1"/>
  <c r="Z76" i="43"/>
  <c r="Z76" i="38" s="1"/>
  <c r="Z75" i="43"/>
  <c r="Z75" i="38" s="1"/>
  <c r="Z74" i="43"/>
  <c r="Z74" i="38" s="1"/>
  <c r="Z73" i="43"/>
  <c r="Z73" i="38" s="1"/>
  <c r="Z72" i="43"/>
  <c r="Z72" i="38" s="1"/>
  <c r="Z71" i="43"/>
  <c r="Z71" i="38" s="1"/>
  <c r="Z70" i="43"/>
  <c r="Z70" i="38" s="1"/>
  <c r="Z69" i="43"/>
  <c r="Z69" i="38" s="1"/>
  <c r="Z68" i="43"/>
  <c r="Z68" i="38" s="1"/>
  <c r="Z67" i="43"/>
  <c r="Z67" i="38" s="1"/>
  <c r="Z66" i="43"/>
  <c r="Z66" i="38" s="1"/>
  <c r="Z65" i="43"/>
  <c r="Z65" i="38" s="1"/>
  <c r="Z64" i="43"/>
  <c r="Z64" i="38" s="1"/>
  <c r="Z63" i="43"/>
  <c r="Z63" i="38" s="1"/>
  <c r="Z62" i="43"/>
  <c r="Z62" i="38" s="1"/>
  <c r="Z61" i="43"/>
  <c r="Z61" i="38" s="1"/>
  <c r="Z60" i="43"/>
  <c r="Z60" i="38" s="1"/>
  <c r="Z59" i="43"/>
  <c r="Z59" i="38" s="1"/>
  <c r="Z58" i="43"/>
  <c r="Z58" i="38" s="1"/>
  <c r="Z57" i="43"/>
  <c r="Z57" i="38" s="1"/>
  <c r="Z56" i="43"/>
  <c r="Z56" i="38" s="1"/>
  <c r="Z55" i="43"/>
  <c r="Z55" i="38" s="1"/>
  <c r="Z54" i="43"/>
  <c r="Z54" i="38" s="1"/>
  <c r="Z53" i="43"/>
  <c r="Z53" i="38" s="1"/>
  <c r="Z52" i="43"/>
  <c r="Z52" i="38" s="1"/>
  <c r="Z51" i="43"/>
  <c r="Z51" i="38" s="1"/>
  <c r="Z50" i="43"/>
  <c r="Z50" i="38" s="1"/>
  <c r="Z49" i="43"/>
  <c r="Z49" i="38" s="1"/>
  <c r="Z48" i="43"/>
  <c r="Z48" i="38" s="1"/>
  <c r="Z47" i="43"/>
  <c r="Z47" i="38" s="1"/>
  <c r="Z46" i="43"/>
  <c r="Z46" i="38" s="1"/>
  <c r="Z45" i="43"/>
  <c r="Z45" i="38" s="1"/>
  <c r="Z44" i="43"/>
  <c r="Z44" i="38" s="1"/>
  <c r="Z43" i="43"/>
  <c r="Z43" i="38" s="1"/>
  <c r="Z42" i="43"/>
  <c r="Z42" i="38" s="1"/>
  <c r="Z41" i="43"/>
  <c r="Z41" i="38" s="1"/>
  <c r="Z40" i="43"/>
  <c r="Z40" i="38" s="1"/>
  <c r="Z39" i="43"/>
  <c r="Z39" i="38" s="1"/>
  <c r="Z38" i="43"/>
  <c r="Z38" i="38" s="1"/>
  <c r="Z37" i="43"/>
  <c r="Z37" i="38" s="1"/>
  <c r="Z36" i="43"/>
  <c r="Z36" i="38" s="1"/>
  <c r="Z35" i="43"/>
  <c r="Z35" i="38" s="1"/>
  <c r="Z34" i="43"/>
  <c r="Z34" i="38" s="1"/>
  <c r="Z33" i="43"/>
  <c r="Z33" i="38" s="1"/>
  <c r="Z32" i="43"/>
  <c r="Z32" i="38" s="1"/>
  <c r="Z31" i="43"/>
  <c r="Z31" i="38" s="1"/>
  <c r="Z30" i="43"/>
  <c r="Z30" i="38" s="1"/>
  <c r="Z29" i="43"/>
  <c r="Z29" i="38" s="1"/>
  <c r="Z28" i="43"/>
  <c r="Z28" i="38" s="1"/>
  <c r="Z27" i="43"/>
  <c r="Z27" i="38" s="1"/>
  <c r="Z26" i="43"/>
  <c r="Z26" i="38" s="1"/>
  <c r="Z25" i="43"/>
  <c r="Z25" i="38" s="1"/>
  <c r="Z24" i="43"/>
  <c r="Z24" i="38" s="1"/>
  <c r="Z23" i="43"/>
  <c r="Z23" i="38" s="1"/>
  <c r="Z22" i="43"/>
  <c r="Z22" i="38" s="1"/>
  <c r="Z21" i="43"/>
  <c r="Z21" i="38" s="1"/>
  <c r="Z20" i="43"/>
  <c r="Z20" i="38" s="1"/>
  <c r="Z19" i="43"/>
  <c r="Z19" i="38" s="1"/>
  <c r="Z18" i="43"/>
  <c r="Z18" i="38" s="1"/>
  <c r="Z17" i="43"/>
  <c r="Z17" i="38" s="1"/>
  <c r="Z16" i="43"/>
  <c r="Z16" i="38" s="1"/>
  <c r="Z15" i="43"/>
  <c r="Z15" i="38" s="1"/>
  <c r="Z14" i="43"/>
  <c r="Z14" i="38" s="1"/>
  <c r="Z13" i="43"/>
  <c r="Z13" i="38" s="1"/>
  <c r="Z12" i="43"/>
  <c r="Z12" i="38" s="1"/>
  <c r="Z11" i="43"/>
  <c r="Z11" i="38" s="1"/>
  <c r="Z10" i="43"/>
  <c r="Z10" i="38" s="1"/>
  <c r="Z9" i="43"/>
  <c r="Z9" i="38" s="1"/>
  <c r="Z8" i="43"/>
  <c r="Z8" i="38" s="1"/>
  <c r="Z7" i="43"/>
  <c r="Z7" i="38" s="1"/>
  <c r="Z6" i="43"/>
  <c r="Z6" i="38" s="1"/>
  <c r="Z5" i="43"/>
  <c r="Z5" i="38" s="1"/>
  <c r="Z4" i="43"/>
  <c r="Z4" i="38" s="1"/>
  <c r="Z3" i="43"/>
  <c r="Z3" i="38" s="1"/>
  <c r="Y103" i="43"/>
  <c r="Y103" i="38" s="1"/>
  <c r="Y102" i="43"/>
  <c r="Y101" i="43"/>
  <c r="Y101" i="38" s="1"/>
  <c r="Y100" i="43"/>
  <c r="Y100" i="38" s="1"/>
  <c r="Y99" i="43"/>
  <c r="Y99" i="38" s="1"/>
  <c r="Y98" i="43"/>
  <c r="Y98" i="38" s="1"/>
  <c r="Y97" i="43"/>
  <c r="Y97" i="38" s="1"/>
  <c r="Y96" i="43"/>
  <c r="Y96" i="38" s="1"/>
  <c r="Y95" i="43"/>
  <c r="Y95" i="38" s="1"/>
  <c r="Y94" i="43"/>
  <c r="Y94" i="38" s="1"/>
  <c r="Y93" i="43"/>
  <c r="Y93" i="38" s="1"/>
  <c r="Y92" i="43"/>
  <c r="Y92" i="38" s="1"/>
  <c r="Y91" i="43"/>
  <c r="Y91" i="38" s="1"/>
  <c r="Y90" i="43"/>
  <c r="Y90" i="38" s="1"/>
  <c r="Y89" i="43"/>
  <c r="Y89" i="38" s="1"/>
  <c r="Y88" i="43"/>
  <c r="Y88" i="38" s="1"/>
  <c r="Y87" i="43"/>
  <c r="Y87" i="38" s="1"/>
  <c r="Y86" i="43"/>
  <c r="Y85" i="43"/>
  <c r="Y85" i="38" s="1"/>
  <c r="Y84" i="43"/>
  <c r="Y84" i="38" s="1"/>
  <c r="Y83" i="43"/>
  <c r="Y83" i="38" s="1"/>
  <c r="Y82" i="43"/>
  <c r="Y82" i="38" s="1"/>
  <c r="Y81" i="43"/>
  <c r="Y81" i="38" s="1"/>
  <c r="Y80" i="43"/>
  <c r="Y80" i="38" s="1"/>
  <c r="Y79" i="43"/>
  <c r="Y79" i="38" s="1"/>
  <c r="Y78" i="43"/>
  <c r="Y77" i="43"/>
  <c r="Y77" i="38" s="1"/>
  <c r="Y76" i="43"/>
  <c r="Y76" i="38" s="1"/>
  <c r="Y75" i="43"/>
  <c r="Y75" i="38" s="1"/>
  <c r="Y74" i="43"/>
  <c r="Y74" i="38" s="1"/>
  <c r="Y73" i="43"/>
  <c r="Y73" i="38" s="1"/>
  <c r="Y72" i="43"/>
  <c r="Y72" i="38" s="1"/>
  <c r="Y71" i="43"/>
  <c r="Y71" i="38" s="1"/>
  <c r="Y70" i="43"/>
  <c r="Y69" i="43"/>
  <c r="Y69" i="38" s="1"/>
  <c r="Y68" i="43"/>
  <c r="Y68" i="38" s="1"/>
  <c r="Y67" i="43"/>
  <c r="Y67" i="38" s="1"/>
  <c r="Y66" i="43"/>
  <c r="Y66" i="38" s="1"/>
  <c r="Y65" i="43"/>
  <c r="Y65" i="38" s="1"/>
  <c r="Y64" i="43"/>
  <c r="Y64" i="38" s="1"/>
  <c r="Y63" i="43"/>
  <c r="Y63" i="38" s="1"/>
  <c r="Y62" i="43"/>
  <c r="Y61" i="43"/>
  <c r="Y61" i="38" s="1"/>
  <c r="Y60" i="43"/>
  <c r="Y60" i="38" s="1"/>
  <c r="Y59" i="43"/>
  <c r="Y59" i="38" s="1"/>
  <c r="Y58" i="43"/>
  <c r="Y58" i="38" s="1"/>
  <c r="Y57" i="43"/>
  <c r="Y57" i="38" s="1"/>
  <c r="Y56" i="43"/>
  <c r="Y56" i="38" s="1"/>
  <c r="Y55" i="43"/>
  <c r="Y55" i="38" s="1"/>
  <c r="Y54" i="43"/>
  <c r="Y53" i="43"/>
  <c r="Y53" i="38" s="1"/>
  <c r="Y52" i="43"/>
  <c r="Y52" i="38" s="1"/>
  <c r="Y51" i="43"/>
  <c r="Y51" i="38" s="1"/>
  <c r="Y50" i="43"/>
  <c r="Y50" i="38" s="1"/>
  <c r="Y49" i="43"/>
  <c r="Y49" i="38" s="1"/>
  <c r="Y48" i="43"/>
  <c r="Y48" i="38" s="1"/>
  <c r="Y47" i="43"/>
  <c r="Y47" i="38" s="1"/>
  <c r="Y46" i="43"/>
  <c r="Y46" i="38" s="1"/>
  <c r="Y45" i="43"/>
  <c r="Y45" i="38" s="1"/>
  <c r="Y44" i="43"/>
  <c r="Y44" i="38" s="1"/>
  <c r="Y43" i="43"/>
  <c r="Y43" i="38" s="1"/>
  <c r="Y42" i="43"/>
  <c r="Y42" i="38" s="1"/>
  <c r="Y41" i="43"/>
  <c r="Y41" i="38" s="1"/>
  <c r="Y40" i="43"/>
  <c r="Y40" i="38" s="1"/>
  <c r="Y39" i="43"/>
  <c r="Y39" i="38" s="1"/>
  <c r="Y38" i="43"/>
  <c r="Y37" i="43"/>
  <c r="Y37" i="38" s="1"/>
  <c r="Y36" i="43"/>
  <c r="Y36" i="38" s="1"/>
  <c r="Y35" i="43"/>
  <c r="Y35" i="38" s="1"/>
  <c r="Y34" i="43"/>
  <c r="Y34" i="38" s="1"/>
  <c r="Y33" i="43"/>
  <c r="Y33" i="38" s="1"/>
  <c r="Y32" i="43"/>
  <c r="Y32" i="38" s="1"/>
  <c r="Y31" i="43"/>
  <c r="Y31" i="38" s="1"/>
  <c r="Y30" i="43"/>
  <c r="Y29" i="43"/>
  <c r="Y29" i="38" s="1"/>
  <c r="Y28" i="43"/>
  <c r="Y28" i="38" s="1"/>
  <c r="Y27" i="43"/>
  <c r="Y27" i="38" s="1"/>
  <c r="Y26" i="43"/>
  <c r="Y26" i="38" s="1"/>
  <c r="Y25" i="43"/>
  <c r="Y25" i="38" s="1"/>
  <c r="Y24" i="43"/>
  <c r="Y24" i="38" s="1"/>
  <c r="Y23" i="43"/>
  <c r="Y23" i="38" s="1"/>
  <c r="Y22" i="43"/>
  <c r="Y22" i="38" s="1"/>
  <c r="Y21" i="43"/>
  <c r="Y21" i="38" s="1"/>
  <c r="Y20" i="43"/>
  <c r="Y20" i="38" s="1"/>
  <c r="Y19" i="43"/>
  <c r="Y19" i="38" s="1"/>
  <c r="Y18" i="43"/>
  <c r="Y18" i="38" s="1"/>
  <c r="Y17" i="43"/>
  <c r="Y17" i="38" s="1"/>
  <c r="Y16" i="43"/>
  <c r="Y16" i="38" s="1"/>
  <c r="Y15" i="43"/>
  <c r="Y15" i="38" s="1"/>
  <c r="Y14" i="43"/>
  <c r="Y13" i="43"/>
  <c r="Y13" i="38" s="1"/>
  <c r="Y12" i="43"/>
  <c r="Y12" i="38" s="1"/>
  <c r="Y11" i="43"/>
  <c r="Y11" i="38" s="1"/>
  <c r="Y10" i="43"/>
  <c r="Y10" i="38" s="1"/>
  <c r="Y9" i="43"/>
  <c r="Y9" i="38" s="1"/>
  <c r="Y8" i="43"/>
  <c r="Y8" i="38" s="1"/>
  <c r="Y7" i="43"/>
  <c r="Y7" i="38" s="1"/>
  <c r="Y6" i="43"/>
  <c r="Y5" i="43"/>
  <c r="Y5" i="38" s="1"/>
  <c r="Y4" i="43"/>
  <c r="Y4" i="38" s="1"/>
  <c r="Y3" i="43"/>
  <c r="Y3" i="38" s="1"/>
  <c r="W103" i="43"/>
  <c r="W103" i="38" s="1"/>
  <c r="W102" i="43"/>
  <c r="W102" i="38" s="1"/>
  <c r="W101" i="43"/>
  <c r="W101" i="38" s="1"/>
  <c r="W100" i="43"/>
  <c r="W100" i="38" s="1"/>
  <c r="W99" i="43"/>
  <c r="W99" i="38" s="1"/>
  <c r="W98" i="43"/>
  <c r="W98" i="38" s="1"/>
  <c r="W97" i="43"/>
  <c r="W97" i="38" s="1"/>
  <c r="W96" i="43"/>
  <c r="W96" i="38" s="1"/>
  <c r="W95" i="43"/>
  <c r="W95" i="38" s="1"/>
  <c r="W94" i="43"/>
  <c r="W94" i="38" s="1"/>
  <c r="W93" i="43"/>
  <c r="W93" i="38" s="1"/>
  <c r="W92" i="43"/>
  <c r="W92" i="38" s="1"/>
  <c r="W91" i="43"/>
  <c r="W91" i="38" s="1"/>
  <c r="W90" i="43"/>
  <c r="W90" i="38" s="1"/>
  <c r="W89" i="43"/>
  <c r="W89" i="38" s="1"/>
  <c r="W88" i="43"/>
  <c r="W88" i="38" s="1"/>
  <c r="W87" i="43"/>
  <c r="W87" i="38" s="1"/>
  <c r="W86" i="43"/>
  <c r="W86" i="38" s="1"/>
  <c r="W85" i="43"/>
  <c r="W85" i="38" s="1"/>
  <c r="W84" i="43"/>
  <c r="W84" i="38" s="1"/>
  <c r="W83" i="43"/>
  <c r="W83" i="38" s="1"/>
  <c r="W82" i="43"/>
  <c r="W82" i="38" s="1"/>
  <c r="W81" i="43"/>
  <c r="W81" i="38" s="1"/>
  <c r="W80" i="43"/>
  <c r="W80" i="38" s="1"/>
  <c r="W79" i="43"/>
  <c r="W79" i="38" s="1"/>
  <c r="W78" i="43"/>
  <c r="W78" i="38" s="1"/>
  <c r="W77" i="43"/>
  <c r="W77" i="38" s="1"/>
  <c r="W76" i="43"/>
  <c r="W76" i="38" s="1"/>
  <c r="W75" i="43"/>
  <c r="W75" i="38" s="1"/>
  <c r="W74" i="43"/>
  <c r="W74" i="38" s="1"/>
  <c r="W73" i="43"/>
  <c r="W73" i="38" s="1"/>
  <c r="W72" i="43"/>
  <c r="W72" i="38" s="1"/>
  <c r="W71" i="43"/>
  <c r="W71" i="38" s="1"/>
  <c r="W70" i="43"/>
  <c r="W70" i="38" s="1"/>
  <c r="W69" i="43"/>
  <c r="W69" i="38" s="1"/>
  <c r="W68" i="43"/>
  <c r="W68" i="38" s="1"/>
  <c r="W67" i="43"/>
  <c r="W67" i="38" s="1"/>
  <c r="W66" i="43"/>
  <c r="W66" i="38" s="1"/>
  <c r="W65" i="43"/>
  <c r="W65" i="38" s="1"/>
  <c r="W64" i="43"/>
  <c r="W64" i="38" s="1"/>
  <c r="W63" i="43"/>
  <c r="W63" i="38" s="1"/>
  <c r="W62" i="43"/>
  <c r="W62" i="38" s="1"/>
  <c r="W61" i="43"/>
  <c r="W61" i="38" s="1"/>
  <c r="W60" i="43"/>
  <c r="W60" i="38" s="1"/>
  <c r="W59" i="43"/>
  <c r="W59" i="38" s="1"/>
  <c r="W58" i="43"/>
  <c r="W58" i="38" s="1"/>
  <c r="W57" i="43"/>
  <c r="W57" i="38" s="1"/>
  <c r="W56" i="43"/>
  <c r="W56" i="38" s="1"/>
  <c r="W55" i="43"/>
  <c r="W55" i="38" s="1"/>
  <c r="W54" i="43"/>
  <c r="W54" i="38" s="1"/>
  <c r="W53" i="43"/>
  <c r="W53" i="38" s="1"/>
  <c r="W52" i="43"/>
  <c r="W52" i="38" s="1"/>
  <c r="W51" i="43"/>
  <c r="W51" i="38" s="1"/>
  <c r="W50" i="43"/>
  <c r="W50" i="38" s="1"/>
  <c r="W49" i="43"/>
  <c r="W49" i="38" s="1"/>
  <c r="W48" i="43"/>
  <c r="W48" i="38" s="1"/>
  <c r="W47" i="43"/>
  <c r="W47" i="38" s="1"/>
  <c r="W46" i="43"/>
  <c r="W46" i="38" s="1"/>
  <c r="W45" i="43"/>
  <c r="W45" i="38" s="1"/>
  <c r="W44" i="43"/>
  <c r="W44" i="38" s="1"/>
  <c r="W43" i="43"/>
  <c r="W43" i="38" s="1"/>
  <c r="W42" i="43"/>
  <c r="W42" i="38" s="1"/>
  <c r="W41" i="43"/>
  <c r="W41" i="38" s="1"/>
  <c r="W40" i="43"/>
  <c r="W40" i="38" s="1"/>
  <c r="W39" i="43"/>
  <c r="W39" i="38" s="1"/>
  <c r="W38" i="43"/>
  <c r="W38" i="38" s="1"/>
  <c r="W37" i="43"/>
  <c r="W37" i="38" s="1"/>
  <c r="W36" i="43"/>
  <c r="W36" i="38" s="1"/>
  <c r="W35" i="43"/>
  <c r="W35" i="38" s="1"/>
  <c r="W34" i="43"/>
  <c r="W34" i="38" s="1"/>
  <c r="W33" i="43"/>
  <c r="W33" i="38" s="1"/>
  <c r="W32" i="43"/>
  <c r="W32" i="38" s="1"/>
  <c r="W31" i="43"/>
  <c r="W31" i="38" s="1"/>
  <c r="W30" i="43"/>
  <c r="W30" i="38" s="1"/>
  <c r="W29" i="43"/>
  <c r="W29" i="38" s="1"/>
  <c r="W28" i="43"/>
  <c r="W28" i="38" s="1"/>
  <c r="W27" i="43"/>
  <c r="W27" i="38" s="1"/>
  <c r="W26" i="43"/>
  <c r="W26" i="38" s="1"/>
  <c r="W25" i="43"/>
  <c r="W25" i="38" s="1"/>
  <c r="W24" i="43"/>
  <c r="W24" i="38" s="1"/>
  <c r="W23" i="43"/>
  <c r="W23" i="38" s="1"/>
  <c r="W22" i="43"/>
  <c r="W22" i="38" s="1"/>
  <c r="W21" i="43"/>
  <c r="W21" i="38" s="1"/>
  <c r="W20" i="43"/>
  <c r="W20" i="38" s="1"/>
  <c r="W19" i="43"/>
  <c r="W19" i="38" s="1"/>
  <c r="W18" i="43"/>
  <c r="W18" i="38" s="1"/>
  <c r="W17" i="43"/>
  <c r="W17" i="38" s="1"/>
  <c r="W16" i="43"/>
  <c r="W16" i="38" s="1"/>
  <c r="W15" i="43"/>
  <c r="W15" i="38" s="1"/>
  <c r="W14" i="43"/>
  <c r="W14" i="38" s="1"/>
  <c r="W13" i="43"/>
  <c r="W13" i="38" s="1"/>
  <c r="W12" i="43"/>
  <c r="W12" i="38" s="1"/>
  <c r="W11" i="43"/>
  <c r="W10" i="43"/>
  <c r="W10" i="38" s="1"/>
  <c r="W9" i="43"/>
  <c r="W9" i="38" s="1"/>
  <c r="W8" i="43"/>
  <c r="W8" i="38" s="1"/>
  <c r="W7" i="43"/>
  <c r="W7" i="38" s="1"/>
  <c r="W6" i="43"/>
  <c r="W6" i="38" s="1"/>
  <c r="W5" i="43"/>
  <c r="W5" i="38" s="1"/>
  <c r="W4" i="43"/>
  <c r="W4" i="38" s="1"/>
  <c r="W3" i="43"/>
  <c r="W3" i="38" s="1"/>
  <c r="V103" i="43"/>
  <c r="V103" i="38" s="1"/>
  <c r="V102" i="43"/>
  <c r="V102" i="38" s="1"/>
  <c r="V101" i="43"/>
  <c r="V101" i="38" s="1"/>
  <c r="V100" i="43"/>
  <c r="V100" i="38" s="1"/>
  <c r="V99" i="43"/>
  <c r="V99" i="38" s="1"/>
  <c r="V98" i="43"/>
  <c r="V98" i="38" s="1"/>
  <c r="V97" i="43"/>
  <c r="V97" i="38" s="1"/>
  <c r="V96" i="43"/>
  <c r="V96" i="38" s="1"/>
  <c r="V95" i="43"/>
  <c r="V95" i="38" s="1"/>
  <c r="V94" i="43"/>
  <c r="V94" i="38" s="1"/>
  <c r="V93" i="43"/>
  <c r="V93" i="38" s="1"/>
  <c r="V92" i="43"/>
  <c r="V92" i="38" s="1"/>
  <c r="V91" i="43"/>
  <c r="V91" i="38" s="1"/>
  <c r="V90" i="43"/>
  <c r="V90" i="38" s="1"/>
  <c r="V89" i="43"/>
  <c r="V89" i="38" s="1"/>
  <c r="V88" i="43"/>
  <c r="V88" i="38" s="1"/>
  <c r="V87" i="43"/>
  <c r="V87" i="38" s="1"/>
  <c r="V86" i="43"/>
  <c r="V86" i="38" s="1"/>
  <c r="V85" i="43"/>
  <c r="V85" i="38" s="1"/>
  <c r="V84" i="43"/>
  <c r="V84" i="38" s="1"/>
  <c r="V83" i="43"/>
  <c r="V83" i="38" s="1"/>
  <c r="V82" i="43"/>
  <c r="V82" i="38" s="1"/>
  <c r="V81" i="43"/>
  <c r="V81" i="38" s="1"/>
  <c r="V80" i="43"/>
  <c r="V80" i="38" s="1"/>
  <c r="V79" i="43"/>
  <c r="V79" i="38" s="1"/>
  <c r="V78" i="43"/>
  <c r="V78" i="38" s="1"/>
  <c r="V77" i="43"/>
  <c r="V77" i="38" s="1"/>
  <c r="V76" i="43"/>
  <c r="V76" i="38" s="1"/>
  <c r="V75" i="43"/>
  <c r="V75" i="38" s="1"/>
  <c r="V74" i="43"/>
  <c r="V74" i="38" s="1"/>
  <c r="V73" i="43"/>
  <c r="V73" i="38" s="1"/>
  <c r="V72" i="43"/>
  <c r="V72" i="38" s="1"/>
  <c r="V71" i="43"/>
  <c r="V71" i="38" s="1"/>
  <c r="V70" i="43"/>
  <c r="V70" i="38" s="1"/>
  <c r="V69" i="43"/>
  <c r="V69" i="38" s="1"/>
  <c r="V68" i="43"/>
  <c r="V68" i="38" s="1"/>
  <c r="V67" i="43"/>
  <c r="V67" i="38" s="1"/>
  <c r="V66" i="43"/>
  <c r="V66" i="38" s="1"/>
  <c r="V65" i="43"/>
  <c r="V65" i="38" s="1"/>
  <c r="V64" i="43"/>
  <c r="V64" i="38" s="1"/>
  <c r="V63" i="43"/>
  <c r="V63" i="38" s="1"/>
  <c r="V62" i="43"/>
  <c r="V62" i="38" s="1"/>
  <c r="V61" i="43"/>
  <c r="V61" i="38" s="1"/>
  <c r="V60" i="43"/>
  <c r="V60" i="38" s="1"/>
  <c r="V59" i="43"/>
  <c r="V59" i="38" s="1"/>
  <c r="V58" i="43"/>
  <c r="V58" i="38" s="1"/>
  <c r="V57" i="43"/>
  <c r="V57" i="38" s="1"/>
  <c r="V56" i="43"/>
  <c r="V56" i="38" s="1"/>
  <c r="V55" i="43"/>
  <c r="V55" i="38" s="1"/>
  <c r="V54" i="43"/>
  <c r="V54" i="38" s="1"/>
  <c r="V53" i="43"/>
  <c r="V53" i="38" s="1"/>
  <c r="V52" i="43"/>
  <c r="V52" i="38" s="1"/>
  <c r="V51" i="43"/>
  <c r="V51" i="38" s="1"/>
  <c r="V50" i="43"/>
  <c r="V50" i="38" s="1"/>
  <c r="V49" i="43"/>
  <c r="V49" i="38" s="1"/>
  <c r="V48" i="43"/>
  <c r="V48" i="38" s="1"/>
  <c r="V47" i="43"/>
  <c r="V47" i="38" s="1"/>
  <c r="V46" i="43"/>
  <c r="V46" i="38" s="1"/>
  <c r="V45" i="43"/>
  <c r="V45" i="38" s="1"/>
  <c r="V44" i="43"/>
  <c r="V44" i="38" s="1"/>
  <c r="V43" i="43"/>
  <c r="V43" i="38" s="1"/>
  <c r="V42" i="43"/>
  <c r="V42" i="38" s="1"/>
  <c r="V41" i="43"/>
  <c r="V41" i="38" s="1"/>
  <c r="V40" i="43"/>
  <c r="V40" i="38" s="1"/>
  <c r="V39" i="43"/>
  <c r="V39" i="38" s="1"/>
  <c r="V38" i="43"/>
  <c r="V38" i="38" s="1"/>
  <c r="V37" i="43"/>
  <c r="V37" i="38" s="1"/>
  <c r="V36" i="43"/>
  <c r="V36" i="38" s="1"/>
  <c r="V35" i="43"/>
  <c r="V35" i="38" s="1"/>
  <c r="V34" i="43"/>
  <c r="V34" i="38" s="1"/>
  <c r="V33" i="43"/>
  <c r="V33" i="38" s="1"/>
  <c r="V32" i="43"/>
  <c r="V32" i="38" s="1"/>
  <c r="V31" i="43"/>
  <c r="V31" i="38" s="1"/>
  <c r="V30" i="43"/>
  <c r="V30" i="38" s="1"/>
  <c r="V29" i="43"/>
  <c r="V29" i="38" s="1"/>
  <c r="V28" i="43"/>
  <c r="V28" i="38" s="1"/>
  <c r="V27" i="43"/>
  <c r="V27" i="38" s="1"/>
  <c r="V26" i="43"/>
  <c r="V26" i="38" s="1"/>
  <c r="V25" i="43"/>
  <c r="V25" i="38" s="1"/>
  <c r="V24" i="43"/>
  <c r="V24" i="38" s="1"/>
  <c r="V23" i="43"/>
  <c r="V23" i="38" s="1"/>
  <c r="V22" i="43"/>
  <c r="V22" i="38" s="1"/>
  <c r="V21" i="43"/>
  <c r="V21" i="38" s="1"/>
  <c r="V20" i="43"/>
  <c r="V20" i="38" s="1"/>
  <c r="V19" i="43"/>
  <c r="V19" i="38" s="1"/>
  <c r="V18" i="43"/>
  <c r="V18" i="38" s="1"/>
  <c r="V17" i="43"/>
  <c r="V17" i="38" s="1"/>
  <c r="V16" i="43"/>
  <c r="V16" i="38" s="1"/>
  <c r="V15" i="43"/>
  <c r="V15" i="38" s="1"/>
  <c r="V14" i="43"/>
  <c r="V14" i="38" s="1"/>
  <c r="V13" i="43"/>
  <c r="V13" i="38" s="1"/>
  <c r="V12" i="43"/>
  <c r="V12" i="38" s="1"/>
  <c r="V11" i="43"/>
  <c r="V11" i="38" s="1"/>
  <c r="V10" i="43"/>
  <c r="V10" i="38" s="1"/>
  <c r="V9" i="43"/>
  <c r="V9" i="38" s="1"/>
  <c r="V8" i="43"/>
  <c r="V8" i="38" s="1"/>
  <c r="V7" i="43"/>
  <c r="V7" i="38" s="1"/>
  <c r="V6" i="43"/>
  <c r="V6" i="38" s="1"/>
  <c r="V5" i="43"/>
  <c r="V5" i="38" s="1"/>
  <c r="V4" i="43"/>
  <c r="V4" i="38" s="1"/>
  <c r="V3" i="43"/>
  <c r="T103" i="43"/>
  <c r="T103" i="38" s="1"/>
  <c r="T102" i="43"/>
  <c r="T102" i="38" s="1"/>
  <c r="T101" i="43"/>
  <c r="T101" i="38" s="1"/>
  <c r="T100" i="43"/>
  <c r="T100" i="38" s="1"/>
  <c r="T99" i="43"/>
  <c r="T99" i="38" s="1"/>
  <c r="T98" i="43"/>
  <c r="T98" i="38" s="1"/>
  <c r="T97" i="43"/>
  <c r="T97" i="38" s="1"/>
  <c r="T96" i="43"/>
  <c r="T96" i="38" s="1"/>
  <c r="T95" i="43"/>
  <c r="T95" i="38" s="1"/>
  <c r="T94" i="43"/>
  <c r="T94" i="38" s="1"/>
  <c r="T93" i="43"/>
  <c r="T93" i="38" s="1"/>
  <c r="T92" i="43"/>
  <c r="T92" i="38" s="1"/>
  <c r="T91" i="43"/>
  <c r="T91" i="38" s="1"/>
  <c r="T90" i="43"/>
  <c r="T90" i="38" s="1"/>
  <c r="T89" i="43"/>
  <c r="T89" i="38" s="1"/>
  <c r="T88" i="43"/>
  <c r="T88" i="38" s="1"/>
  <c r="T87" i="43"/>
  <c r="T87" i="38" s="1"/>
  <c r="T86" i="43"/>
  <c r="T86" i="38" s="1"/>
  <c r="T85" i="43"/>
  <c r="T85" i="38" s="1"/>
  <c r="T84" i="43"/>
  <c r="T84" i="38" s="1"/>
  <c r="T83" i="43"/>
  <c r="T83" i="38" s="1"/>
  <c r="T82" i="43"/>
  <c r="T82" i="38" s="1"/>
  <c r="T81" i="43"/>
  <c r="T81" i="38" s="1"/>
  <c r="T80" i="43"/>
  <c r="T80" i="38" s="1"/>
  <c r="T79" i="43"/>
  <c r="T79" i="38" s="1"/>
  <c r="T78" i="43"/>
  <c r="T78" i="38" s="1"/>
  <c r="T77" i="43"/>
  <c r="T77" i="38" s="1"/>
  <c r="T76" i="43"/>
  <c r="T76" i="38" s="1"/>
  <c r="T75" i="43"/>
  <c r="T75" i="38" s="1"/>
  <c r="T74" i="43"/>
  <c r="T74" i="38" s="1"/>
  <c r="T73" i="43"/>
  <c r="T73" i="38" s="1"/>
  <c r="T72" i="43"/>
  <c r="T72" i="38" s="1"/>
  <c r="T71" i="43"/>
  <c r="T71" i="38" s="1"/>
  <c r="T70" i="43"/>
  <c r="T70" i="38" s="1"/>
  <c r="T69" i="43"/>
  <c r="T69" i="38" s="1"/>
  <c r="T68" i="43"/>
  <c r="T68" i="38" s="1"/>
  <c r="T67" i="43"/>
  <c r="T67" i="38" s="1"/>
  <c r="T66" i="43"/>
  <c r="T66" i="38" s="1"/>
  <c r="T65" i="43"/>
  <c r="T65" i="38" s="1"/>
  <c r="T64" i="43"/>
  <c r="T64" i="38" s="1"/>
  <c r="T63" i="43"/>
  <c r="T63" i="38" s="1"/>
  <c r="T62" i="43"/>
  <c r="T62" i="38" s="1"/>
  <c r="T61" i="43"/>
  <c r="T61" i="38" s="1"/>
  <c r="T60" i="43"/>
  <c r="T60" i="38" s="1"/>
  <c r="T59" i="43"/>
  <c r="T59" i="38" s="1"/>
  <c r="T58" i="43"/>
  <c r="T58" i="38" s="1"/>
  <c r="T57" i="43"/>
  <c r="T57" i="38" s="1"/>
  <c r="T56" i="43"/>
  <c r="T56" i="38" s="1"/>
  <c r="T55" i="43"/>
  <c r="T55" i="38" s="1"/>
  <c r="T54" i="43"/>
  <c r="T54" i="38" s="1"/>
  <c r="T53" i="43"/>
  <c r="T53" i="38" s="1"/>
  <c r="T52" i="43"/>
  <c r="T52" i="38" s="1"/>
  <c r="T51" i="43"/>
  <c r="T51" i="38" s="1"/>
  <c r="T50" i="43"/>
  <c r="T50" i="38" s="1"/>
  <c r="T49" i="43"/>
  <c r="T49" i="38" s="1"/>
  <c r="T48" i="43"/>
  <c r="T48" i="38" s="1"/>
  <c r="T47" i="43"/>
  <c r="T47" i="38" s="1"/>
  <c r="T46" i="43"/>
  <c r="T46" i="38" s="1"/>
  <c r="T45" i="43"/>
  <c r="T45" i="38" s="1"/>
  <c r="T44" i="43"/>
  <c r="T44" i="38" s="1"/>
  <c r="T43" i="43"/>
  <c r="T43" i="38" s="1"/>
  <c r="T42" i="43"/>
  <c r="T42" i="38" s="1"/>
  <c r="T41" i="43"/>
  <c r="T41" i="38" s="1"/>
  <c r="T40" i="43"/>
  <c r="T40" i="38" s="1"/>
  <c r="T39" i="43"/>
  <c r="T39" i="38" s="1"/>
  <c r="T38" i="43"/>
  <c r="T38" i="38" s="1"/>
  <c r="T37" i="43"/>
  <c r="T37" i="38" s="1"/>
  <c r="T36" i="43"/>
  <c r="T36" i="38" s="1"/>
  <c r="T35" i="43"/>
  <c r="T35" i="38" s="1"/>
  <c r="T34" i="43"/>
  <c r="T34" i="38" s="1"/>
  <c r="T33" i="43"/>
  <c r="T33" i="38" s="1"/>
  <c r="T32" i="43"/>
  <c r="T32" i="38" s="1"/>
  <c r="T31" i="43"/>
  <c r="T31" i="38" s="1"/>
  <c r="T30" i="43"/>
  <c r="T30" i="38" s="1"/>
  <c r="T29" i="43"/>
  <c r="T29" i="38" s="1"/>
  <c r="T28" i="43"/>
  <c r="T28" i="38" s="1"/>
  <c r="T27" i="43"/>
  <c r="T27" i="38" s="1"/>
  <c r="T26" i="43"/>
  <c r="T26" i="38" s="1"/>
  <c r="T25" i="43"/>
  <c r="T25" i="38" s="1"/>
  <c r="T24" i="43"/>
  <c r="T24" i="38" s="1"/>
  <c r="T23" i="43"/>
  <c r="T23" i="38" s="1"/>
  <c r="T22" i="43"/>
  <c r="T22" i="38" s="1"/>
  <c r="T21" i="43"/>
  <c r="T21" i="38" s="1"/>
  <c r="T20" i="43"/>
  <c r="T20" i="38" s="1"/>
  <c r="T19" i="43"/>
  <c r="T19" i="38" s="1"/>
  <c r="T18" i="43"/>
  <c r="T18" i="38" s="1"/>
  <c r="T17" i="43"/>
  <c r="T17" i="38" s="1"/>
  <c r="T16" i="43"/>
  <c r="T16" i="38" s="1"/>
  <c r="T15" i="43"/>
  <c r="T15" i="38" s="1"/>
  <c r="T14" i="43"/>
  <c r="T14" i="38" s="1"/>
  <c r="T13" i="43"/>
  <c r="T13" i="38" s="1"/>
  <c r="T12" i="43"/>
  <c r="T12" i="38" s="1"/>
  <c r="T11" i="43"/>
  <c r="T11" i="38" s="1"/>
  <c r="T10" i="43"/>
  <c r="T10" i="38" s="1"/>
  <c r="T9" i="43"/>
  <c r="T9" i="38" s="1"/>
  <c r="T8" i="43"/>
  <c r="T8" i="38" s="1"/>
  <c r="T7" i="43"/>
  <c r="T7" i="38" s="1"/>
  <c r="T6" i="43"/>
  <c r="T6" i="38" s="1"/>
  <c r="T5" i="43"/>
  <c r="T5" i="38" s="1"/>
  <c r="T4" i="43"/>
  <c r="T4" i="38" s="1"/>
  <c r="T3" i="43"/>
  <c r="T3" i="38" s="1"/>
  <c r="S103" i="43"/>
  <c r="S103" i="38" s="1"/>
  <c r="S102" i="43"/>
  <c r="S102" i="38" s="1"/>
  <c r="S101" i="43"/>
  <c r="S101" i="38" s="1"/>
  <c r="S100" i="43"/>
  <c r="S100" i="38" s="1"/>
  <c r="S99" i="43"/>
  <c r="S99" i="38" s="1"/>
  <c r="S98" i="43"/>
  <c r="S97" i="43"/>
  <c r="S97" i="38" s="1"/>
  <c r="S96" i="43"/>
  <c r="S95" i="43"/>
  <c r="S95" i="38" s="1"/>
  <c r="S94" i="43"/>
  <c r="S94" i="38" s="1"/>
  <c r="S93" i="43"/>
  <c r="S93" i="38" s="1"/>
  <c r="S92" i="43"/>
  <c r="S92" i="38" s="1"/>
  <c r="S91" i="43"/>
  <c r="S91" i="38" s="1"/>
  <c r="S90" i="43"/>
  <c r="S89" i="43"/>
  <c r="S89" i="38" s="1"/>
  <c r="S88" i="43"/>
  <c r="S88" i="38" s="1"/>
  <c r="S87" i="43"/>
  <c r="S87" i="38" s="1"/>
  <c r="S86" i="43"/>
  <c r="S86" i="38" s="1"/>
  <c r="S85" i="43"/>
  <c r="S85" i="38" s="1"/>
  <c r="S84" i="43"/>
  <c r="S84" i="38" s="1"/>
  <c r="S83" i="43"/>
  <c r="S83" i="38" s="1"/>
  <c r="S82" i="43"/>
  <c r="S81" i="43"/>
  <c r="S81" i="38" s="1"/>
  <c r="S80" i="43"/>
  <c r="S80" i="38" s="1"/>
  <c r="S79" i="43"/>
  <c r="S79" i="38" s="1"/>
  <c r="S78" i="43"/>
  <c r="S78" i="38" s="1"/>
  <c r="S77" i="43"/>
  <c r="S77" i="38" s="1"/>
  <c r="S76" i="43"/>
  <c r="S76" i="38" s="1"/>
  <c r="S75" i="43"/>
  <c r="S75" i="38" s="1"/>
  <c r="S74" i="43"/>
  <c r="S73" i="43"/>
  <c r="S73" i="38" s="1"/>
  <c r="S72" i="43"/>
  <c r="S72" i="38" s="1"/>
  <c r="S71" i="43"/>
  <c r="S71" i="38" s="1"/>
  <c r="S70" i="43"/>
  <c r="S70" i="38" s="1"/>
  <c r="S69" i="43"/>
  <c r="S69" i="38" s="1"/>
  <c r="S68" i="43"/>
  <c r="S68" i="38" s="1"/>
  <c r="S67" i="43"/>
  <c r="S67" i="38" s="1"/>
  <c r="S66" i="43"/>
  <c r="S65" i="43"/>
  <c r="S65" i="38" s="1"/>
  <c r="S64" i="43"/>
  <c r="S63" i="43"/>
  <c r="S63" i="38" s="1"/>
  <c r="S62" i="43"/>
  <c r="S62" i="38" s="1"/>
  <c r="S61" i="43"/>
  <c r="S61" i="38" s="1"/>
  <c r="S60" i="43"/>
  <c r="S60" i="38" s="1"/>
  <c r="S59" i="43"/>
  <c r="S59" i="38" s="1"/>
  <c r="S58" i="43"/>
  <c r="S57" i="43"/>
  <c r="S57" i="38" s="1"/>
  <c r="S56" i="43"/>
  <c r="S56" i="38" s="1"/>
  <c r="S55" i="43"/>
  <c r="S55" i="38" s="1"/>
  <c r="S54" i="43"/>
  <c r="S54" i="38" s="1"/>
  <c r="S53" i="43"/>
  <c r="S53" i="38" s="1"/>
  <c r="S52" i="43"/>
  <c r="S52" i="38" s="1"/>
  <c r="S51" i="43"/>
  <c r="S51" i="38" s="1"/>
  <c r="S50" i="43"/>
  <c r="S49" i="43"/>
  <c r="S49" i="38" s="1"/>
  <c r="S48" i="43"/>
  <c r="S48" i="38" s="1"/>
  <c r="S47" i="43"/>
  <c r="S47" i="38" s="1"/>
  <c r="S46" i="43"/>
  <c r="S46" i="38" s="1"/>
  <c r="S45" i="43"/>
  <c r="S45" i="38" s="1"/>
  <c r="S44" i="43"/>
  <c r="S44" i="38" s="1"/>
  <c r="S43" i="43"/>
  <c r="S43" i="38" s="1"/>
  <c r="S42" i="43"/>
  <c r="S41" i="43"/>
  <c r="S41" i="38" s="1"/>
  <c r="S40" i="43"/>
  <c r="S40" i="38" s="1"/>
  <c r="S39" i="43"/>
  <c r="S39" i="38" s="1"/>
  <c r="S38" i="43"/>
  <c r="S38" i="38" s="1"/>
  <c r="S37" i="43"/>
  <c r="S37" i="38" s="1"/>
  <c r="S36" i="43"/>
  <c r="S36" i="38" s="1"/>
  <c r="S35" i="43"/>
  <c r="S35" i="38" s="1"/>
  <c r="S34" i="43"/>
  <c r="S33" i="43"/>
  <c r="S33" i="38" s="1"/>
  <c r="S32" i="43"/>
  <c r="S32" i="38" s="1"/>
  <c r="S31" i="43"/>
  <c r="S31" i="38" s="1"/>
  <c r="S30" i="43"/>
  <c r="S30" i="38" s="1"/>
  <c r="S29" i="43"/>
  <c r="S29" i="38" s="1"/>
  <c r="S28" i="43"/>
  <c r="S28" i="38" s="1"/>
  <c r="S27" i="43"/>
  <c r="S27" i="38" s="1"/>
  <c r="S26" i="43"/>
  <c r="S25" i="43"/>
  <c r="S25" i="38" s="1"/>
  <c r="S24" i="43"/>
  <c r="S23" i="43"/>
  <c r="S23" i="38" s="1"/>
  <c r="S22" i="43"/>
  <c r="S22" i="38" s="1"/>
  <c r="S21" i="43"/>
  <c r="S21" i="38" s="1"/>
  <c r="S20" i="43"/>
  <c r="S20" i="38" s="1"/>
  <c r="S19" i="43"/>
  <c r="S19" i="38" s="1"/>
  <c r="S18" i="43"/>
  <c r="S17" i="43"/>
  <c r="S17" i="38" s="1"/>
  <c r="S16" i="43"/>
  <c r="S16" i="38" s="1"/>
  <c r="S15" i="43"/>
  <c r="S15" i="38" s="1"/>
  <c r="S14" i="43"/>
  <c r="S14" i="38" s="1"/>
  <c r="S13" i="43"/>
  <c r="S13" i="38" s="1"/>
  <c r="S12" i="43"/>
  <c r="S12" i="38" s="1"/>
  <c r="S11" i="43"/>
  <c r="S11" i="38" s="1"/>
  <c r="S10" i="43"/>
  <c r="S10" i="38" s="1"/>
  <c r="S9" i="43"/>
  <c r="S9" i="38" s="1"/>
  <c r="S8" i="43"/>
  <c r="S8" i="38" s="1"/>
  <c r="S7" i="43"/>
  <c r="S7" i="38" s="1"/>
  <c r="S6" i="43"/>
  <c r="S6" i="38" s="1"/>
  <c r="S5" i="43"/>
  <c r="S5" i="38" s="1"/>
  <c r="S4" i="43"/>
  <c r="S4" i="38" s="1"/>
  <c r="S3" i="43"/>
  <c r="S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H105" i="43" s="1"/>
  <c r="H126" i="43" s="1"/>
  <c r="I5" i="43"/>
  <c r="J5" i="43"/>
  <c r="F6" i="43"/>
  <c r="G6" i="43"/>
  <c r="H6" i="43"/>
  <c r="I6" i="43"/>
  <c r="J6" i="43"/>
  <c r="F7" i="43"/>
  <c r="E7" i="43" s="1"/>
  <c r="L7" i="43" s="1"/>
  <c r="G7" i="43"/>
  <c r="H7" i="43"/>
  <c r="I7" i="43"/>
  <c r="J7" i="43"/>
  <c r="F8" i="43"/>
  <c r="G8" i="43"/>
  <c r="H8" i="43"/>
  <c r="I8" i="43"/>
  <c r="I105" i="43" s="1"/>
  <c r="I126" i="43" s="1"/>
  <c r="J8" i="43"/>
  <c r="F9" i="43"/>
  <c r="G9" i="43"/>
  <c r="H9" i="43"/>
  <c r="I9" i="43"/>
  <c r="J9" i="43"/>
  <c r="F10" i="43"/>
  <c r="G10" i="43"/>
  <c r="E10" i="43" s="1"/>
  <c r="L10" i="43" s="1"/>
  <c r="H10" i="43"/>
  <c r="I10" i="43"/>
  <c r="J10" i="43"/>
  <c r="F11" i="43"/>
  <c r="G11" i="43"/>
  <c r="H11" i="43"/>
  <c r="I11" i="43"/>
  <c r="J11" i="43"/>
  <c r="J105" i="43" s="1"/>
  <c r="J126" i="43" s="1"/>
  <c r="F12" i="43"/>
  <c r="G12" i="43"/>
  <c r="H12" i="43"/>
  <c r="I12" i="43"/>
  <c r="J12" i="43"/>
  <c r="F13" i="43"/>
  <c r="G13" i="43"/>
  <c r="H13" i="43"/>
  <c r="E13" i="43" s="1"/>
  <c r="L13" i="43" s="1"/>
  <c r="I13" i="43"/>
  <c r="J13" i="43"/>
  <c r="F14" i="43"/>
  <c r="G14" i="43"/>
  <c r="H14" i="43"/>
  <c r="I14" i="43"/>
  <c r="J14" i="43"/>
  <c r="F15" i="43"/>
  <c r="E15" i="43" s="1"/>
  <c r="L15" i="43" s="1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E23" i="43" s="1"/>
  <c r="L23" i="43" s="1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E31" i="43" s="1"/>
  <c r="L31" i="43" s="1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E39" i="43" s="1"/>
  <c r="L39" i="43" s="1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E47" i="43" s="1"/>
  <c r="L47" i="43" s="1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E55" i="43" s="1"/>
  <c r="L55" i="43" s="1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E63" i="43" s="1"/>
  <c r="L63" i="43" s="1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E71" i="43" s="1"/>
  <c r="L71" i="43" s="1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G73" i="43"/>
  <c r="H73" i="43"/>
  <c r="I73" i="43"/>
  <c r="J73" i="43"/>
  <c r="F74" i="43"/>
  <c r="G74" i="43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E79" i="43" s="1"/>
  <c r="L79" i="43" s="1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G81" i="43"/>
  <c r="H81" i="43"/>
  <c r="I81" i="43"/>
  <c r="J81" i="43"/>
  <c r="F82" i="43"/>
  <c r="G82" i="43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E87" i="43" s="1"/>
  <c r="L87" i="43" s="1"/>
  <c r="G87" i="43"/>
  <c r="H87" i="43"/>
  <c r="I87" i="43"/>
  <c r="J87" i="43"/>
  <c r="F88" i="43"/>
  <c r="G88" i="43"/>
  <c r="H88" i="43"/>
  <c r="I88" i="43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E95" i="43" s="1"/>
  <c r="L95" i="43" s="1"/>
  <c r="G95" i="43"/>
  <c r="H95" i="43"/>
  <c r="I95" i="43"/>
  <c r="J95" i="43"/>
  <c r="F96" i="43"/>
  <c r="G96" i="43"/>
  <c r="H96" i="43"/>
  <c r="I96" i="43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E103" i="43" s="1"/>
  <c r="L103" i="43" s="1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A103" i="43"/>
  <c r="AF103" i="43" s="1"/>
  <c r="X103" i="43"/>
  <c r="AN103" i="43" s="1"/>
  <c r="AN103" i="38" s="1"/>
  <c r="Q103" i="43"/>
  <c r="AU102" i="43"/>
  <c r="AT102" i="43"/>
  <c r="AR102" i="43"/>
  <c r="X102" i="43"/>
  <c r="AN102" i="43" s="1"/>
  <c r="AN102" i="38" s="1"/>
  <c r="U102" i="43"/>
  <c r="R102" i="43" s="1"/>
  <c r="Q102" i="43"/>
  <c r="E102" i="43"/>
  <c r="L102" i="43" s="1"/>
  <c r="AU101" i="43"/>
  <c r="AT101" i="43"/>
  <c r="AR101" i="43"/>
  <c r="AB101" i="43"/>
  <c r="AA101" i="43"/>
  <c r="Q101" i="43"/>
  <c r="AU100" i="43"/>
  <c r="AR100" i="43"/>
  <c r="AB100" i="43"/>
  <c r="AA100" i="43"/>
  <c r="X100" i="43"/>
  <c r="AN100" i="43" s="1"/>
  <c r="AN100" i="38" s="1"/>
  <c r="U100" i="43"/>
  <c r="AD100" i="43" s="1"/>
  <c r="E100" i="43"/>
  <c r="L100" i="43" s="1"/>
  <c r="AU99" i="43"/>
  <c r="AT99" i="43"/>
  <c r="AR99" i="43"/>
  <c r="AA99" i="43"/>
  <c r="U99" i="43"/>
  <c r="R99" i="43" s="1"/>
  <c r="AT98" i="43"/>
  <c r="AR98" i="43"/>
  <c r="AB98" i="43"/>
  <c r="AA98" i="43"/>
  <c r="X98" i="43"/>
  <c r="AN98" i="43" s="1"/>
  <c r="AN98" i="38" s="1"/>
  <c r="Q98" i="43"/>
  <c r="AU97" i="43"/>
  <c r="AT97" i="43"/>
  <c r="AR97" i="43"/>
  <c r="AB97" i="43"/>
  <c r="X97" i="43"/>
  <c r="AN97" i="43" s="1"/>
  <c r="AN97" i="38" s="1"/>
  <c r="U97" i="43"/>
  <c r="AS97" i="43" s="1"/>
  <c r="Q97" i="43"/>
  <c r="L97" i="43"/>
  <c r="E97" i="43"/>
  <c r="AR96" i="43"/>
  <c r="AB96" i="43"/>
  <c r="Q96" i="43"/>
  <c r="E96" i="43"/>
  <c r="L96" i="43" s="1"/>
  <c r="AR95" i="43"/>
  <c r="AB95" i="43"/>
  <c r="AA95" i="43"/>
  <c r="X95" i="43"/>
  <c r="AN95" i="43" s="1"/>
  <c r="AN95" i="38" s="1"/>
  <c r="AU94" i="43"/>
  <c r="AT94" i="43"/>
  <c r="AR94" i="43"/>
  <c r="AB94" i="43"/>
  <c r="X94" i="43"/>
  <c r="AN94" i="43" s="1"/>
  <c r="AN94" i="38" s="1"/>
  <c r="U94" i="43"/>
  <c r="AD94" i="43" s="1"/>
  <c r="Q94" i="43"/>
  <c r="E94" i="43"/>
  <c r="L94" i="43" s="1"/>
  <c r="AT93" i="43"/>
  <c r="AR93" i="43"/>
  <c r="AB93" i="43"/>
  <c r="AA93" i="43"/>
  <c r="X93" i="43"/>
  <c r="AN93" i="43" s="1"/>
  <c r="AN93" i="38" s="1"/>
  <c r="Q93" i="43"/>
  <c r="AU92" i="43"/>
  <c r="AR92" i="43"/>
  <c r="AA92" i="43"/>
  <c r="X92" i="43"/>
  <c r="AN92" i="43" s="1"/>
  <c r="AN92" i="38" s="1"/>
  <c r="U92" i="43"/>
  <c r="AQ92" i="43" s="1"/>
  <c r="AW92" i="43" s="1"/>
  <c r="E92" i="43"/>
  <c r="L92" i="43" s="1"/>
  <c r="AU91" i="43"/>
  <c r="AT91" i="43"/>
  <c r="AR91" i="43"/>
  <c r="X91" i="43"/>
  <c r="AN91" i="43" s="1"/>
  <c r="AN91" i="38" s="1"/>
  <c r="U91" i="43"/>
  <c r="R91" i="43" s="1"/>
  <c r="AR90" i="43"/>
  <c r="AB90" i="43"/>
  <c r="AA90" i="43"/>
  <c r="X90" i="43"/>
  <c r="AN90" i="43" s="1"/>
  <c r="AN90" i="38" s="1"/>
  <c r="Q90" i="43"/>
  <c r="AU89" i="43"/>
  <c r="AT89" i="43"/>
  <c r="AR89" i="43"/>
  <c r="AB89" i="43"/>
  <c r="X89" i="43"/>
  <c r="AN89" i="43" s="1"/>
  <c r="AN89" i="38" s="1"/>
  <c r="U89" i="43"/>
  <c r="Q89" i="43"/>
  <c r="L89" i="43"/>
  <c r="E89" i="43"/>
  <c r="AR88" i="43"/>
  <c r="AB88" i="43"/>
  <c r="Q88" i="43"/>
  <c r="E88" i="43"/>
  <c r="L88" i="43" s="1"/>
  <c r="AR87" i="43"/>
  <c r="AA87" i="43"/>
  <c r="AF87" i="43" s="1"/>
  <c r="X87" i="43"/>
  <c r="AN87" i="43" s="1"/>
  <c r="AN87" i="38" s="1"/>
  <c r="AU86" i="43"/>
  <c r="AT86" i="43"/>
  <c r="AR86" i="43"/>
  <c r="AB86" i="43"/>
  <c r="X86" i="43"/>
  <c r="AN86" i="43" s="1"/>
  <c r="AN86" i="38" s="1"/>
  <c r="U86" i="43"/>
  <c r="AD86" i="43" s="1"/>
  <c r="Q86" i="43"/>
  <c r="E86" i="43"/>
  <c r="L86" i="43" s="1"/>
  <c r="AT85" i="43"/>
  <c r="AR85" i="43"/>
  <c r="AB85" i="43"/>
  <c r="AA85" i="43"/>
  <c r="AF85" i="43" s="1"/>
  <c r="Q85" i="43"/>
  <c r="AU84" i="43"/>
  <c r="AR84" i="43"/>
  <c r="AA84" i="43"/>
  <c r="AF84" i="43" s="1"/>
  <c r="X84" i="43"/>
  <c r="AN84" i="43" s="1"/>
  <c r="AN84" i="38" s="1"/>
  <c r="U84" i="43"/>
  <c r="AS84" i="43" s="1"/>
  <c r="E84" i="43"/>
  <c r="L84" i="43" s="1"/>
  <c r="AU83" i="43"/>
  <c r="AT83" i="43"/>
  <c r="AR83" i="43"/>
  <c r="U83" i="43"/>
  <c r="AD83" i="43" s="1"/>
  <c r="AR82" i="43"/>
  <c r="AB82" i="43"/>
  <c r="AA82" i="43"/>
  <c r="X82" i="43"/>
  <c r="AN82" i="43" s="1"/>
  <c r="AN82" i="38" s="1"/>
  <c r="Q82" i="43"/>
  <c r="E82" i="43"/>
  <c r="L82" i="43" s="1"/>
  <c r="AT81" i="43"/>
  <c r="AR81" i="43"/>
  <c r="AB81" i="43"/>
  <c r="X81" i="43"/>
  <c r="AN81" i="43" s="1"/>
  <c r="AN81" i="38" s="1"/>
  <c r="U81" i="43"/>
  <c r="AD81" i="43" s="1"/>
  <c r="Q81" i="43"/>
  <c r="E81" i="43"/>
  <c r="L81" i="43" s="1"/>
  <c r="AR80" i="43"/>
  <c r="AB80" i="43"/>
  <c r="Q80" i="43"/>
  <c r="AR79" i="43"/>
  <c r="AB79" i="43"/>
  <c r="AA79" i="43"/>
  <c r="X79" i="43"/>
  <c r="AN79" i="43" s="1"/>
  <c r="AN79" i="38" s="1"/>
  <c r="AU78" i="43"/>
  <c r="AT78" i="43"/>
  <c r="AR78" i="43"/>
  <c r="AB78" i="43"/>
  <c r="X78" i="43"/>
  <c r="AN78" i="43" s="1"/>
  <c r="AN78" i="38" s="1"/>
  <c r="U78" i="43"/>
  <c r="AS78" i="43" s="1"/>
  <c r="Q78" i="43"/>
  <c r="E78" i="43"/>
  <c r="L78" i="43" s="1"/>
  <c r="AT77" i="43"/>
  <c r="AR77" i="43"/>
  <c r="AB77" i="43"/>
  <c r="AA77" i="43"/>
  <c r="AF77" i="43" s="1"/>
  <c r="Q77" i="43"/>
  <c r="AU76" i="43"/>
  <c r="AR76" i="43"/>
  <c r="AA76" i="43"/>
  <c r="X76" i="43"/>
  <c r="AN76" i="43" s="1"/>
  <c r="AN76" i="38" s="1"/>
  <c r="U76" i="43"/>
  <c r="AD76" i="43" s="1"/>
  <c r="Q76" i="43"/>
  <c r="E76" i="43"/>
  <c r="L76" i="43" s="1"/>
  <c r="AU75" i="43"/>
  <c r="AT75" i="43"/>
  <c r="AR75" i="43"/>
  <c r="AA75" i="43"/>
  <c r="U75" i="43"/>
  <c r="AR74" i="43"/>
  <c r="AB74" i="43"/>
  <c r="AA74" i="43"/>
  <c r="AF74" i="43" s="1"/>
  <c r="X74" i="43"/>
  <c r="AN74" i="43" s="1"/>
  <c r="AN74" i="38" s="1"/>
  <c r="Q74" i="43"/>
  <c r="E74" i="43"/>
  <c r="L74" i="43" s="1"/>
  <c r="AU73" i="43"/>
  <c r="AT73" i="43"/>
  <c r="AR73" i="43"/>
  <c r="AB73" i="43"/>
  <c r="X73" i="43"/>
  <c r="AN73" i="43" s="1"/>
  <c r="AN73" i="38" s="1"/>
  <c r="U73" i="43"/>
  <c r="Q73" i="43"/>
  <c r="E73" i="43"/>
  <c r="L73" i="43" s="1"/>
  <c r="AR72" i="43"/>
  <c r="AB72" i="43"/>
  <c r="Q72" i="43"/>
  <c r="AR71" i="43"/>
  <c r="AA71" i="43"/>
  <c r="AF71" i="43" s="1"/>
  <c r="X71" i="43"/>
  <c r="AN71" i="43" s="1"/>
  <c r="AN71" i="38" s="1"/>
  <c r="Q71" i="43"/>
  <c r="AU70" i="43"/>
  <c r="AT70" i="43"/>
  <c r="AR70" i="43"/>
  <c r="AB70" i="43"/>
  <c r="X70" i="43"/>
  <c r="AN70" i="43" s="1"/>
  <c r="AN70" i="38" s="1"/>
  <c r="U70" i="43"/>
  <c r="AS70" i="43" s="1"/>
  <c r="Q70" i="43"/>
  <c r="L70" i="43"/>
  <c r="E70" i="43"/>
  <c r="AU69" i="43"/>
  <c r="AT69" i="43"/>
  <c r="AR69" i="43"/>
  <c r="AB69" i="43"/>
  <c r="AA69" i="43"/>
  <c r="AF69" i="43" s="1"/>
  <c r="Q69" i="43"/>
  <c r="AU68" i="43"/>
  <c r="AR68" i="43"/>
  <c r="AA68" i="43"/>
  <c r="AF68" i="43" s="1"/>
  <c r="X68" i="43"/>
  <c r="AN68" i="43" s="1"/>
  <c r="AN68" i="38" s="1"/>
  <c r="U68" i="43"/>
  <c r="AD68" i="43" s="1"/>
  <c r="E68" i="43"/>
  <c r="L68" i="43" s="1"/>
  <c r="AU67" i="43"/>
  <c r="AT67" i="43"/>
  <c r="AR67" i="43"/>
  <c r="U67" i="43"/>
  <c r="AS67" i="43" s="1"/>
  <c r="Q67" i="43"/>
  <c r="AR66" i="43"/>
  <c r="AB66" i="43"/>
  <c r="AA66" i="43"/>
  <c r="AF66" i="43" s="1"/>
  <c r="X66" i="43"/>
  <c r="AN66" i="43" s="1"/>
  <c r="AN66" i="38" s="1"/>
  <c r="Q66" i="43"/>
  <c r="AU65" i="43"/>
  <c r="AT65" i="43"/>
  <c r="AR65" i="43"/>
  <c r="AB65" i="43"/>
  <c r="X65" i="43"/>
  <c r="AN65" i="43" s="1"/>
  <c r="AN65" i="38" s="1"/>
  <c r="U65" i="43"/>
  <c r="AS65" i="43" s="1"/>
  <c r="Q65" i="43"/>
  <c r="L65" i="43"/>
  <c r="E65" i="43"/>
  <c r="AR64" i="43"/>
  <c r="AB64" i="43"/>
  <c r="Q64" i="43"/>
  <c r="AR63" i="43"/>
  <c r="AA63" i="43"/>
  <c r="AF63" i="43" s="1"/>
  <c r="X63" i="43"/>
  <c r="AN63" i="43" s="1"/>
  <c r="AN63" i="38" s="1"/>
  <c r="Q63" i="43"/>
  <c r="AU62" i="43"/>
  <c r="AT62" i="43"/>
  <c r="AR62" i="43"/>
  <c r="AB62" i="43"/>
  <c r="X62" i="43"/>
  <c r="AN62" i="43" s="1"/>
  <c r="AN62" i="38" s="1"/>
  <c r="U62" i="43"/>
  <c r="AQ62" i="43" s="1"/>
  <c r="AW62" i="43" s="1"/>
  <c r="Q62" i="43"/>
  <c r="E62" i="43"/>
  <c r="L62" i="43" s="1"/>
  <c r="AU61" i="43"/>
  <c r="AT61" i="43"/>
  <c r="AR61" i="43"/>
  <c r="AB61" i="43"/>
  <c r="AA61" i="43"/>
  <c r="AF61" i="43" s="1"/>
  <c r="Q61" i="43"/>
  <c r="AU60" i="43"/>
  <c r="AR60" i="43"/>
  <c r="AA60" i="43"/>
  <c r="AF60" i="43" s="1"/>
  <c r="X60" i="43"/>
  <c r="AN60" i="43" s="1"/>
  <c r="AN60" i="38" s="1"/>
  <c r="U60" i="43"/>
  <c r="E60" i="43"/>
  <c r="L60" i="43" s="1"/>
  <c r="AU59" i="43"/>
  <c r="AT59" i="43"/>
  <c r="AR59" i="43"/>
  <c r="AA59" i="43"/>
  <c r="AF59" i="43" s="1"/>
  <c r="U59" i="43"/>
  <c r="Q59" i="43"/>
  <c r="AR58" i="43"/>
  <c r="AB58" i="43"/>
  <c r="AA58" i="43"/>
  <c r="AF58" i="43" s="1"/>
  <c r="X58" i="43"/>
  <c r="AN58" i="43" s="1"/>
  <c r="AN58" i="38" s="1"/>
  <c r="Q58" i="43"/>
  <c r="AU57" i="43"/>
  <c r="AT57" i="43"/>
  <c r="AR57" i="43"/>
  <c r="AB57" i="43"/>
  <c r="AA57" i="43"/>
  <c r="X57" i="43"/>
  <c r="AN57" i="43" s="1"/>
  <c r="AN57" i="38" s="1"/>
  <c r="U57" i="43"/>
  <c r="Q57" i="43"/>
  <c r="E57" i="43"/>
  <c r="L57" i="43" s="1"/>
  <c r="AR56" i="43"/>
  <c r="AB56" i="43"/>
  <c r="Q56" i="43"/>
  <c r="AR55" i="43"/>
  <c r="AB55" i="43"/>
  <c r="AA55" i="43"/>
  <c r="AF55" i="43" s="1"/>
  <c r="X55" i="43"/>
  <c r="AN55" i="43" s="1"/>
  <c r="AN55" i="38" s="1"/>
  <c r="Q55" i="43"/>
  <c r="AU54" i="43"/>
  <c r="AT54" i="43"/>
  <c r="AR54" i="43"/>
  <c r="AB54" i="43"/>
  <c r="X54" i="43"/>
  <c r="AN54" i="43" s="1"/>
  <c r="AN54" i="38" s="1"/>
  <c r="U54" i="43"/>
  <c r="Q54" i="43"/>
  <c r="E54" i="43"/>
  <c r="L54" i="43" s="1"/>
  <c r="AU53" i="43"/>
  <c r="AT53" i="43"/>
  <c r="AR53" i="43"/>
  <c r="AB53" i="43"/>
  <c r="AA53" i="43"/>
  <c r="AF53" i="43" s="1"/>
  <c r="X53" i="43"/>
  <c r="AN53" i="43" s="1"/>
  <c r="AN53" i="38" s="1"/>
  <c r="Q53" i="43"/>
  <c r="AU52" i="43"/>
  <c r="AR52" i="43"/>
  <c r="AB52" i="43"/>
  <c r="AA52" i="43"/>
  <c r="X52" i="43"/>
  <c r="AN52" i="43" s="1"/>
  <c r="AN52" i="38" s="1"/>
  <c r="U52" i="43"/>
  <c r="E52" i="43"/>
  <c r="L52" i="43" s="1"/>
  <c r="AU51" i="43"/>
  <c r="AT51" i="43"/>
  <c r="AR51" i="43"/>
  <c r="U51" i="43"/>
  <c r="E51" i="43"/>
  <c r="L51" i="43" s="1"/>
  <c r="AR50" i="43"/>
  <c r="AB50" i="43"/>
  <c r="AA50" i="43"/>
  <c r="AF50" i="43" s="1"/>
  <c r="X50" i="43"/>
  <c r="AN50" i="43" s="1"/>
  <c r="AN50" i="38" s="1"/>
  <c r="Q50" i="43"/>
  <c r="AU49" i="43"/>
  <c r="AT49" i="43"/>
  <c r="AR49" i="43"/>
  <c r="AB49" i="43"/>
  <c r="X49" i="43"/>
  <c r="AN49" i="43" s="1"/>
  <c r="AN49" i="38" s="1"/>
  <c r="U49" i="43"/>
  <c r="Q49" i="43"/>
  <c r="E49" i="43"/>
  <c r="L49" i="43" s="1"/>
  <c r="AR48" i="43"/>
  <c r="AB48" i="43"/>
  <c r="Q48" i="43"/>
  <c r="AR47" i="43"/>
  <c r="AA47" i="43"/>
  <c r="AF47" i="43" s="1"/>
  <c r="X47" i="43"/>
  <c r="AN47" i="43" s="1"/>
  <c r="AN47" i="38" s="1"/>
  <c r="AU46" i="43"/>
  <c r="AT46" i="43"/>
  <c r="AR46" i="43"/>
  <c r="AB46" i="43"/>
  <c r="X46" i="43"/>
  <c r="AN46" i="43" s="1"/>
  <c r="AN46" i="38" s="1"/>
  <c r="U46" i="43"/>
  <c r="Q46" i="43"/>
  <c r="E46" i="43"/>
  <c r="L46" i="43" s="1"/>
  <c r="AT45" i="43"/>
  <c r="AR45" i="43"/>
  <c r="AB45" i="43"/>
  <c r="AA45" i="43"/>
  <c r="Q45" i="43"/>
  <c r="AU44" i="43"/>
  <c r="AR44" i="43"/>
  <c r="AA44" i="43"/>
  <c r="AF44" i="43" s="1"/>
  <c r="X44" i="43"/>
  <c r="AN44" i="43" s="1"/>
  <c r="AN44" i="38" s="1"/>
  <c r="U44" i="43"/>
  <c r="Q44" i="43"/>
  <c r="E44" i="43"/>
  <c r="L44" i="43" s="1"/>
  <c r="AU43" i="43"/>
  <c r="AT43" i="43"/>
  <c r="AR43" i="43"/>
  <c r="U43" i="43"/>
  <c r="AR42" i="43"/>
  <c r="AB42" i="43"/>
  <c r="AA42" i="43"/>
  <c r="AF42" i="43" s="1"/>
  <c r="X42" i="43"/>
  <c r="AN42" i="43" s="1"/>
  <c r="AN42" i="38" s="1"/>
  <c r="Q42" i="43"/>
  <c r="E42" i="43"/>
  <c r="L42" i="43" s="1"/>
  <c r="AU41" i="43"/>
  <c r="AT41" i="43"/>
  <c r="AR41" i="43"/>
  <c r="AB41" i="43"/>
  <c r="AA41" i="43"/>
  <c r="X41" i="43"/>
  <c r="AN41" i="43" s="1"/>
  <c r="AN41" i="38" s="1"/>
  <c r="U41" i="43"/>
  <c r="Q41" i="43"/>
  <c r="E41" i="43"/>
  <c r="L41" i="43" s="1"/>
  <c r="AU40" i="43"/>
  <c r="AR40" i="43"/>
  <c r="AB40" i="43"/>
  <c r="Q40" i="43"/>
  <c r="AR39" i="43"/>
  <c r="AB39" i="43"/>
  <c r="AA39" i="43"/>
  <c r="AF39" i="43" s="1"/>
  <c r="X39" i="43"/>
  <c r="AN39" i="43" s="1"/>
  <c r="AN39" i="38" s="1"/>
  <c r="U39" i="43"/>
  <c r="Q39" i="43"/>
  <c r="AU38" i="43"/>
  <c r="AT38" i="43"/>
  <c r="AR38" i="43"/>
  <c r="AB38" i="43"/>
  <c r="X38" i="43"/>
  <c r="AN38" i="43" s="1"/>
  <c r="AN38" i="38" s="1"/>
  <c r="U38" i="43"/>
  <c r="Q38" i="43"/>
  <c r="E38" i="43"/>
  <c r="L38" i="43" s="1"/>
  <c r="AT37" i="43"/>
  <c r="AR37" i="43"/>
  <c r="AB37" i="43"/>
  <c r="AA37" i="43"/>
  <c r="AF37" i="43" s="1"/>
  <c r="U37" i="43"/>
  <c r="Q37" i="43"/>
  <c r="AU36" i="43"/>
  <c r="AR36" i="43"/>
  <c r="AB36" i="43"/>
  <c r="AA36" i="43"/>
  <c r="AF36" i="43" s="1"/>
  <c r="X36" i="43"/>
  <c r="AN36" i="43" s="1"/>
  <c r="AN36" i="38" s="1"/>
  <c r="U36" i="43"/>
  <c r="AD36" i="43" s="1"/>
  <c r="Q36" i="43"/>
  <c r="E36" i="43"/>
  <c r="L36" i="43" s="1"/>
  <c r="AU35" i="43"/>
  <c r="AT35" i="43"/>
  <c r="AR35" i="43"/>
  <c r="AB35" i="43"/>
  <c r="X35" i="43"/>
  <c r="AN35" i="43" s="1"/>
  <c r="AN35" i="38" s="1"/>
  <c r="U35" i="43"/>
  <c r="AQ35" i="43" s="1"/>
  <c r="AW35" i="43" s="1"/>
  <c r="AR34" i="43"/>
  <c r="AB34" i="43"/>
  <c r="AA34" i="43"/>
  <c r="AF34" i="43" s="1"/>
  <c r="X34" i="43"/>
  <c r="AN34" i="43" s="1"/>
  <c r="AN34" i="38" s="1"/>
  <c r="Q34" i="43"/>
  <c r="AT33" i="43"/>
  <c r="AR33" i="43"/>
  <c r="AB33" i="43"/>
  <c r="X33" i="43"/>
  <c r="AN33" i="43" s="1"/>
  <c r="AN33" i="38" s="1"/>
  <c r="U33" i="43"/>
  <c r="Q33" i="43"/>
  <c r="L33" i="43"/>
  <c r="E33" i="43"/>
  <c r="AU32" i="43"/>
  <c r="AR32" i="43"/>
  <c r="AB32" i="43"/>
  <c r="Q32" i="43"/>
  <c r="AR31" i="43"/>
  <c r="AB31" i="43"/>
  <c r="AA31" i="43"/>
  <c r="AF31" i="43" s="1"/>
  <c r="X31" i="43"/>
  <c r="AN31" i="43" s="1"/>
  <c r="AN31" i="38" s="1"/>
  <c r="U31" i="43"/>
  <c r="Q31" i="43"/>
  <c r="AU30" i="43"/>
  <c r="AT30" i="43"/>
  <c r="AR30" i="43"/>
  <c r="AB30" i="43"/>
  <c r="X30" i="43"/>
  <c r="AN30" i="43" s="1"/>
  <c r="AN30" i="38" s="1"/>
  <c r="U30" i="43"/>
  <c r="AD30" i="43" s="1"/>
  <c r="Q30" i="43"/>
  <c r="E30" i="43"/>
  <c r="L30" i="43" s="1"/>
  <c r="AU29" i="43"/>
  <c r="AT29" i="43"/>
  <c r="AR29" i="43"/>
  <c r="AB29" i="43"/>
  <c r="AA29" i="43"/>
  <c r="AF29" i="43" s="1"/>
  <c r="Q29" i="43"/>
  <c r="AU28" i="43"/>
  <c r="AR28" i="43"/>
  <c r="AB28" i="43"/>
  <c r="AA28" i="43"/>
  <c r="X28" i="43"/>
  <c r="AN28" i="43" s="1"/>
  <c r="AN28" i="38" s="1"/>
  <c r="U28" i="43"/>
  <c r="Q28" i="43"/>
  <c r="E28" i="43"/>
  <c r="L28" i="43" s="1"/>
  <c r="AT27" i="43"/>
  <c r="AR27" i="43"/>
  <c r="U27" i="43"/>
  <c r="R27" i="43" s="1"/>
  <c r="AR26" i="43"/>
  <c r="AB26" i="43"/>
  <c r="AA26" i="43"/>
  <c r="AF26" i="43" s="1"/>
  <c r="X26" i="43"/>
  <c r="AN26" i="43" s="1"/>
  <c r="AN26" i="38" s="1"/>
  <c r="Q26" i="43"/>
  <c r="AU25" i="43"/>
  <c r="AT25" i="43"/>
  <c r="AR25" i="43"/>
  <c r="AB25" i="43"/>
  <c r="X25" i="43"/>
  <c r="AN25" i="43" s="1"/>
  <c r="AN25" i="38" s="1"/>
  <c r="U25" i="43"/>
  <c r="R25" i="43" s="1"/>
  <c r="Q25" i="43"/>
  <c r="E25" i="43"/>
  <c r="L25" i="43" s="1"/>
  <c r="AR24" i="43"/>
  <c r="AB24" i="43"/>
  <c r="Q24" i="43"/>
  <c r="AR23" i="43"/>
  <c r="AB23" i="43"/>
  <c r="AA23" i="43"/>
  <c r="AF23" i="43" s="1"/>
  <c r="X23" i="43"/>
  <c r="AN23" i="43" s="1"/>
  <c r="AN23" i="38" s="1"/>
  <c r="Q23" i="43"/>
  <c r="AU22" i="43"/>
  <c r="AT22" i="43"/>
  <c r="AR22" i="43"/>
  <c r="AB22" i="43"/>
  <c r="X22" i="43"/>
  <c r="AN22" i="43" s="1"/>
  <c r="AN22" i="38" s="1"/>
  <c r="U22" i="43"/>
  <c r="AS22" i="43" s="1"/>
  <c r="Q22" i="43"/>
  <c r="E22" i="43"/>
  <c r="L22" i="43" s="1"/>
  <c r="AU21" i="43"/>
  <c r="AT21" i="43"/>
  <c r="AR21" i="43"/>
  <c r="AB21" i="43"/>
  <c r="AA21" i="43"/>
  <c r="AF21" i="43" s="1"/>
  <c r="Q21" i="43"/>
  <c r="AU20" i="43"/>
  <c r="AR20" i="43"/>
  <c r="AB20" i="43"/>
  <c r="AA20" i="43"/>
  <c r="AF20" i="43" s="1"/>
  <c r="X20" i="43"/>
  <c r="AN20" i="43" s="1"/>
  <c r="AN20" i="38" s="1"/>
  <c r="U20" i="43"/>
  <c r="AS20" i="43" s="1"/>
  <c r="Q20" i="43"/>
  <c r="E20" i="43"/>
  <c r="L20" i="43" s="1"/>
  <c r="AU19" i="43"/>
  <c r="AT19" i="43"/>
  <c r="AR19" i="43"/>
  <c r="U19" i="43"/>
  <c r="R19" i="43" s="1"/>
  <c r="AR18" i="43"/>
  <c r="AB18" i="43"/>
  <c r="AA18" i="43"/>
  <c r="AF18" i="43" s="1"/>
  <c r="X18" i="43"/>
  <c r="AN18" i="43" s="1"/>
  <c r="AN18" i="38" s="1"/>
  <c r="Q18" i="43"/>
  <c r="AT17" i="43"/>
  <c r="AR17" i="43"/>
  <c r="AB17" i="43"/>
  <c r="X17" i="43"/>
  <c r="AN17" i="43" s="1"/>
  <c r="AN17" i="38" s="1"/>
  <c r="U17" i="43"/>
  <c r="R17" i="43" s="1"/>
  <c r="Q17" i="43"/>
  <c r="E17" i="43"/>
  <c r="L17" i="43" s="1"/>
  <c r="AR16" i="43"/>
  <c r="AB16" i="43"/>
  <c r="Q16" i="43"/>
  <c r="AR15" i="43"/>
  <c r="AB15" i="43"/>
  <c r="AA15" i="43"/>
  <c r="AF15" i="43" s="1"/>
  <c r="X15" i="43"/>
  <c r="AN15" i="43" s="1"/>
  <c r="AN15" i="38" s="1"/>
  <c r="Q15" i="43"/>
  <c r="AU14" i="43"/>
  <c r="AT14" i="43"/>
  <c r="AR14" i="43"/>
  <c r="AB14" i="43"/>
  <c r="X14" i="43"/>
  <c r="AN14" i="43" s="1"/>
  <c r="AN14" i="38" s="1"/>
  <c r="U14" i="43"/>
  <c r="AS14" i="43" s="1"/>
  <c r="Q14" i="43"/>
  <c r="E14" i="43"/>
  <c r="L14" i="43" s="1"/>
  <c r="AT13" i="43"/>
  <c r="AR13" i="43"/>
  <c r="AB13" i="43"/>
  <c r="AA13" i="43"/>
  <c r="AF13" i="43" s="1"/>
  <c r="Q13" i="43"/>
  <c r="AR12" i="43"/>
  <c r="AB12" i="43"/>
  <c r="AA12" i="43"/>
  <c r="X12" i="43"/>
  <c r="AN12" i="43" s="1"/>
  <c r="AN12" i="38" s="1"/>
  <c r="U12" i="43"/>
  <c r="Q12" i="43"/>
  <c r="E12" i="43"/>
  <c r="L12" i="43" s="1"/>
  <c r="AU11" i="43"/>
  <c r="AT11" i="43"/>
  <c r="AR11" i="43"/>
  <c r="AB11" i="43"/>
  <c r="U11" i="43"/>
  <c r="R11" i="43" s="1"/>
  <c r="AR10" i="43"/>
  <c r="AB10" i="43"/>
  <c r="AA10" i="43"/>
  <c r="AF10" i="43" s="1"/>
  <c r="X10" i="43"/>
  <c r="AN10" i="43" s="1"/>
  <c r="AN10" i="38" s="1"/>
  <c r="Q10" i="43"/>
  <c r="AU9" i="43"/>
  <c r="AT9" i="43"/>
  <c r="AR9" i="43"/>
  <c r="AB9" i="43"/>
  <c r="X9" i="43"/>
  <c r="AN9" i="43" s="1"/>
  <c r="AN9" i="38" s="1"/>
  <c r="U9" i="43"/>
  <c r="R9" i="43" s="1"/>
  <c r="Q9" i="43"/>
  <c r="E9" i="43"/>
  <c r="L9" i="43" s="1"/>
  <c r="AR8" i="43"/>
  <c r="AB8" i="43"/>
  <c r="Q8" i="43"/>
  <c r="AR7" i="43"/>
  <c r="AB7" i="43"/>
  <c r="AA7" i="43"/>
  <c r="AF7" i="43" s="1"/>
  <c r="X7" i="43"/>
  <c r="AN7" i="43" s="1"/>
  <c r="AN7" i="38" s="1"/>
  <c r="Q7" i="43"/>
  <c r="AU6" i="43"/>
  <c r="AT6" i="43"/>
  <c r="AR6" i="43"/>
  <c r="AB6" i="43"/>
  <c r="X6" i="43"/>
  <c r="AN6" i="43" s="1"/>
  <c r="AN6" i="38" s="1"/>
  <c r="U6" i="43"/>
  <c r="AS6" i="43" s="1"/>
  <c r="Q6" i="43"/>
  <c r="E6" i="43"/>
  <c r="L6" i="43" s="1"/>
  <c r="AT5" i="43"/>
  <c r="AR5" i="43"/>
  <c r="AB5" i="43"/>
  <c r="AA5" i="43"/>
  <c r="AF5" i="43" s="1"/>
  <c r="U5" i="43"/>
  <c r="R5" i="43" s="1"/>
  <c r="Q5" i="43"/>
  <c r="AR4" i="43"/>
  <c r="AB4" i="43"/>
  <c r="AA4" i="43"/>
  <c r="X4" i="43"/>
  <c r="AN4" i="43" s="1"/>
  <c r="AN4" i="38" s="1"/>
  <c r="U4" i="43"/>
  <c r="R4" i="43" s="1"/>
  <c r="Q4" i="43"/>
  <c r="E4" i="43"/>
  <c r="L4" i="43" s="1"/>
  <c r="AU3" i="43"/>
  <c r="AT3" i="43"/>
  <c r="AR3" i="43"/>
  <c r="U3" i="43"/>
  <c r="R3" i="43" s="1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J124" i="42"/>
  <c r="I124" i="42"/>
  <c r="H124" i="42"/>
  <c r="G124" i="42"/>
  <c r="F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J126" i="42" s="1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T126" i="42" s="1"/>
  <c r="S113" i="42"/>
  <c r="N113" i="42"/>
  <c r="L113" i="42"/>
  <c r="J113" i="42"/>
  <c r="I113" i="42"/>
  <c r="H113" i="42"/>
  <c r="G113" i="42"/>
  <c r="F113" i="42"/>
  <c r="E113" i="42"/>
  <c r="AX112" i="42"/>
  <c r="AW112" i="42"/>
  <c r="AV112" i="42"/>
  <c r="AU112" i="42"/>
  <c r="AT112" i="42"/>
  <c r="AS112" i="42"/>
  <c r="AR112" i="42"/>
  <c r="AQ112" i="42"/>
  <c r="AM105" i="42"/>
  <c r="AM126" i="42" s="1"/>
  <c r="AK105" i="42"/>
  <c r="AK126" i="42" s="1"/>
  <c r="AJ105" i="42"/>
  <c r="AI105" i="42"/>
  <c r="AH105" i="42"/>
  <c r="AH126" i="42" s="1"/>
  <c r="AG105" i="42"/>
  <c r="AG126" i="42" s="1"/>
  <c r="AE105" i="42"/>
  <c r="AE126" i="42" s="1"/>
  <c r="Z105" i="42"/>
  <c r="Z126" i="42" s="1"/>
  <c r="Y105" i="42"/>
  <c r="Y126" i="42" s="1"/>
  <c r="W105" i="42"/>
  <c r="W126" i="42" s="1"/>
  <c r="V105" i="42"/>
  <c r="V126" i="42" s="1"/>
  <c r="T105" i="42"/>
  <c r="S105" i="42"/>
  <c r="S126" i="42" s="1"/>
  <c r="N105" i="42"/>
  <c r="N126" i="42" s="1"/>
  <c r="J105" i="42"/>
  <c r="J126" i="42" s="1"/>
  <c r="I105" i="42"/>
  <c r="I126" i="42" s="1"/>
  <c r="H105" i="42"/>
  <c r="H126" i="42" s="1"/>
  <c r="AL64" i="42" s="1"/>
  <c r="G105" i="42"/>
  <c r="G126" i="42" s="1"/>
  <c r="F105" i="42"/>
  <c r="AU103" i="42"/>
  <c r="AT103" i="42"/>
  <c r="AR103" i="42"/>
  <c r="AN103" i="42"/>
  <c r="AF103" i="42"/>
  <c r="AD103" i="42"/>
  <c r="AB103" i="42"/>
  <c r="AA103" i="42"/>
  <c r="X103" i="42"/>
  <c r="U103" i="42"/>
  <c r="AS103" i="42" s="1"/>
  <c r="R103" i="42"/>
  <c r="Q103" i="42"/>
  <c r="L103" i="42"/>
  <c r="E103" i="42"/>
  <c r="AU102" i="42"/>
  <c r="AT102" i="42"/>
  <c r="AR102" i="42"/>
  <c r="AN102" i="42"/>
  <c r="AF102" i="42"/>
  <c r="AD102" i="42"/>
  <c r="AB102" i="42"/>
  <c r="AA102" i="42"/>
  <c r="X102" i="42"/>
  <c r="U102" i="42"/>
  <c r="AS102" i="42" s="1"/>
  <c r="Q102" i="42"/>
  <c r="L102" i="42"/>
  <c r="E102" i="42"/>
  <c r="AU101" i="42"/>
  <c r="AT101" i="42"/>
  <c r="AR101" i="42"/>
  <c r="AN101" i="42"/>
  <c r="AF101" i="42"/>
  <c r="AD101" i="42"/>
  <c r="AB101" i="42"/>
  <c r="AA101" i="42"/>
  <c r="X101" i="42"/>
  <c r="U101" i="42"/>
  <c r="AS101" i="42" s="1"/>
  <c r="Q101" i="42"/>
  <c r="L101" i="42"/>
  <c r="E101" i="42"/>
  <c r="AU100" i="42"/>
  <c r="AT100" i="42"/>
  <c r="AR100" i="42"/>
  <c r="AN100" i="42"/>
  <c r="AF100" i="42"/>
  <c r="AD100" i="42"/>
  <c r="AB100" i="42"/>
  <c r="AA100" i="42"/>
  <c r="X100" i="42"/>
  <c r="U100" i="42"/>
  <c r="AS100" i="42" s="1"/>
  <c r="Q100" i="42"/>
  <c r="L100" i="42"/>
  <c r="E100" i="42"/>
  <c r="AU99" i="42"/>
  <c r="AT99" i="42"/>
  <c r="AR99" i="42"/>
  <c r="AN99" i="42"/>
  <c r="AF99" i="42"/>
  <c r="AD99" i="42"/>
  <c r="AB99" i="42"/>
  <c r="AA99" i="42"/>
  <c r="X99" i="42"/>
  <c r="U99" i="42"/>
  <c r="AS99" i="42" s="1"/>
  <c r="R99" i="42"/>
  <c r="Q99" i="42"/>
  <c r="L99" i="42"/>
  <c r="E99" i="42"/>
  <c r="AU98" i="42"/>
  <c r="AT98" i="42"/>
  <c r="AR98" i="42"/>
  <c r="AN98" i="42"/>
  <c r="AF98" i="42"/>
  <c r="AD98" i="42"/>
  <c r="AB98" i="42"/>
  <c r="AA98" i="42"/>
  <c r="X98" i="42"/>
  <c r="U98" i="42"/>
  <c r="AS98" i="42" s="1"/>
  <c r="R98" i="42"/>
  <c r="Q98" i="42"/>
  <c r="L98" i="42"/>
  <c r="E98" i="42"/>
  <c r="AU97" i="42"/>
  <c r="AT97" i="42"/>
  <c r="AR97" i="42"/>
  <c r="AN97" i="42"/>
  <c r="AF97" i="42"/>
  <c r="AD97" i="42"/>
  <c r="AB97" i="42"/>
  <c r="AA97" i="42"/>
  <c r="X97" i="42"/>
  <c r="U97" i="42"/>
  <c r="AS97" i="42" s="1"/>
  <c r="R97" i="42"/>
  <c r="Q97" i="42"/>
  <c r="L97" i="42"/>
  <c r="E97" i="42"/>
  <c r="AU96" i="42"/>
  <c r="AT96" i="42"/>
  <c r="AR96" i="42"/>
  <c r="AF96" i="42"/>
  <c r="AD96" i="42"/>
  <c r="AB96" i="42"/>
  <c r="AA96" i="42"/>
  <c r="X96" i="42"/>
  <c r="AN96" i="42" s="1"/>
  <c r="U96" i="42"/>
  <c r="AS96" i="42" s="1"/>
  <c r="R96" i="42"/>
  <c r="Q96" i="42"/>
  <c r="L96" i="42"/>
  <c r="E96" i="42"/>
  <c r="AU95" i="42"/>
  <c r="AT95" i="42"/>
  <c r="AS95" i="42"/>
  <c r="AR95" i="42"/>
  <c r="AF95" i="42"/>
  <c r="AD95" i="42"/>
  <c r="AB95" i="42"/>
  <c r="AA95" i="42"/>
  <c r="X95" i="42"/>
  <c r="AN95" i="42" s="1"/>
  <c r="U95" i="42"/>
  <c r="AQ95" i="42" s="1"/>
  <c r="AW95" i="42" s="1"/>
  <c r="R95" i="42"/>
  <c r="Q95" i="42"/>
  <c r="E95" i="42"/>
  <c r="L95" i="42" s="1"/>
  <c r="AU94" i="42"/>
  <c r="AT94" i="42"/>
  <c r="AS94" i="42"/>
  <c r="AR94" i="42"/>
  <c r="AF94" i="42"/>
  <c r="AB94" i="42"/>
  <c r="AA94" i="42"/>
  <c r="X94" i="42"/>
  <c r="AN94" i="42" s="1"/>
  <c r="U94" i="42"/>
  <c r="AD94" i="42" s="1"/>
  <c r="R94" i="42"/>
  <c r="Q94" i="42"/>
  <c r="E94" i="42"/>
  <c r="L94" i="42" s="1"/>
  <c r="AU93" i="42"/>
  <c r="AT93" i="42"/>
  <c r="AR93" i="42"/>
  <c r="AF93" i="42"/>
  <c r="AD93" i="42"/>
  <c r="AB93" i="42"/>
  <c r="AA93" i="42"/>
  <c r="X93" i="42"/>
  <c r="AN93" i="42" s="1"/>
  <c r="U93" i="42"/>
  <c r="AS93" i="42" s="1"/>
  <c r="R93" i="42"/>
  <c r="Q93" i="42"/>
  <c r="E93" i="42"/>
  <c r="L93" i="42" s="1"/>
  <c r="AU92" i="42"/>
  <c r="AT92" i="42"/>
  <c r="AS92" i="42"/>
  <c r="AR92" i="42"/>
  <c r="AF92" i="42"/>
  <c r="AD92" i="42"/>
  <c r="AB92" i="42"/>
  <c r="AA92" i="42"/>
  <c r="X92" i="42"/>
  <c r="AN92" i="42" s="1"/>
  <c r="U92" i="42"/>
  <c r="AQ92" i="42" s="1"/>
  <c r="AW92" i="42" s="1"/>
  <c r="R92" i="42"/>
  <c r="Q92" i="42"/>
  <c r="E92" i="42"/>
  <c r="L92" i="42" s="1"/>
  <c r="AU91" i="42"/>
  <c r="AT91" i="42"/>
  <c r="AS91" i="42"/>
  <c r="AR91" i="42"/>
  <c r="AQ91" i="42"/>
  <c r="AW91" i="42" s="1"/>
  <c r="AF91" i="42"/>
  <c r="AD91" i="42"/>
  <c r="AB91" i="42"/>
  <c r="AA91" i="42"/>
  <c r="X91" i="42"/>
  <c r="AN91" i="42" s="1"/>
  <c r="U91" i="42"/>
  <c r="R91" i="42"/>
  <c r="Q91" i="42"/>
  <c r="E91" i="42"/>
  <c r="L91" i="42" s="1"/>
  <c r="AU90" i="42"/>
  <c r="AT90" i="42"/>
  <c r="AS90" i="42"/>
  <c r="AR90" i="42"/>
  <c r="AQ90" i="42"/>
  <c r="AW90" i="42" s="1"/>
  <c r="AF90" i="42"/>
  <c r="AD90" i="42"/>
  <c r="AB90" i="42"/>
  <c r="AA90" i="42"/>
  <c r="X90" i="42"/>
  <c r="AN90" i="42" s="1"/>
  <c r="U90" i="42"/>
  <c r="R90" i="42"/>
  <c r="Q90" i="42"/>
  <c r="E90" i="42"/>
  <c r="L90" i="42" s="1"/>
  <c r="AU89" i="42"/>
  <c r="AT89" i="42"/>
  <c r="AS89" i="42"/>
  <c r="AR89" i="42"/>
  <c r="AQ89" i="42"/>
  <c r="AW89" i="42" s="1"/>
  <c r="AF89" i="42"/>
  <c r="AD89" i="42"/>
  <c r="AB89" i="42"/>
  <c r="AA89" i="42"/>
  <c r="X89" i="42"/>
  <c r="AN89" i="42" s="1"/>
  <c r="U89" i="42"/>
  <c r="R89" i="42"/>
  <c r="Q89" i="42"/>
  <c r="E89" i="42"/>
  <c r="L89" i="42" s="1"/>
  <c r="AU88" i="42"/>
  <c r="AT88" i="42"/>
  <c r="AR88" i="42"/>
  <c r="AQ88" i="42"/>
  <c r="AW88" i="42" s="1"/>
  <c r="AF88" i="42"/>
  <c r="AB88" i="42"/>
  <c r="AA88" i="42"/>
  <c r="X88" i="42"/>
  <c r="AN88" i="42" s="1"/>
  <c r="U88" i="42"/>
  <c r="AD88" i="42" s="1"/>
  <c r="R88" i="42"/>
  <c r="Q88" i="42"/>
  <c r="E88" i="42"/>
  <c r="L88" i="42" s="1"/>
  <c r="AU87" i="42"/>
  <c r="AT87" i="42"/>
  <c r="AS87" i="42"/>
  <c r="AR87" i="42"/>
  <c r="AQ87" i="42"/>
  <c r="AW87" i="42" s="1"/>
  <c r="AF87" i="42"/>
  <c r="AD87" i="42"/>
  <c r="AB87" i="42"/>
  <c r="AA87" i="42"/>
  <c r="X87" i="42"/>
  <c r="AN87" i="42" s="1"/>
  <c r="U87" i="42"/>
  <c r="R87" i="42"/>
  <c r="Q87" i="42"/>
  <c r="E87" i="42"/>
  <c r="L87" i="42" s="1"/>
  <c r="AU86" i="42"/>
  <c r="AT86" i="42"/>
  <c r="AS86" i="42"/>
  <c r="AR86" i="42"/>
  <c r="AQ86" i="42"/>
  <c r="AW86" i="42" s="1"/>
  <c r="AF86" i="42"/>
  <c r="AD86" i="42"/>
  <c r="AB86" i="42"/>
  <c r="AA86" i="42"/>
  <c r="X86" i="42"/>
  <c r="AN86" i="42" s="1"/>
  <c r="U86" i="42"/>
  <c r="R86" i="42"/>
  <c r="Q86" i="42"/>
  <c r="E86" i="42"/>
  <c r="L86" i="42" s="1"/>
  <c r="AU85" i="42"/>
  <c r="AT85" i="42"/>
  <c r="AS85" i="42"/>
  <c r="AR85" i="42"/>
  <c r="AQ85" i="42"/>
  <c r="AW85" i="42" s="1"/>
  <c r="AF85" i="42"/>
  <c r="AD85" i="42"/>
  <c r="AB85" i="42"/>
  <c r="AA85" i="42"/>
  <c r="X85" i="42"/>
  <c r="AN85" i="42" s="1"/>
  <c r="U85" i="42"/>
  <c r="R85" i="42"/>
  <c r="Q85" i="42"/>
  <c r="E85" i="42"/>
  <c r="L85" i="42" s="1"/>
  <c r="AU84" i="42"/>
  <c r="AT84" i="42"/>
  <c r="AS84" i="42"/>
  <c r="AR84" i="42"/>
  <c r="AQ84" i="42"/>
  <c r="AW84" i="42" s="1"/>
  <c r="AF84" i="42"/>
  <c r="AD84" i="42"/>
  <c r="AB84" i="42"/>
  <c r="AA84" i="42"/>
  <c r="X84" i="42"/>
  <c r="AN84" i="42" s="1"/>
  <c r="U84" i="42"/>
  <c r="R84" i="42"/>
  <c r="Q84" i="42"/>
  <c r="E84" i="42"/>
  <c r="L84" i="42" s="1"/>
  <c r="AU83" i="42"/>
  <c r="AT83" i="42"/>
  <c r="AS83" i="42"/>
  <c r="AR83" i="42"/>
  <c r="AQ83" i="42"/>
  <c r="AW83" i="42" s="1"/>
  <c r="AF83" i="42"/>
  <c r="AD83" i="42"/>
  <c r="AB83" i="42"/>
  <c r="AA83" i="42"/>
  <c r="X83" i="42"/>
  <c r="AN83" i="42" s="1"/>
  <c r="U83" i="42"/>
  <c r="R83" i="42"/>
  <c r="Q83" i="42"/>
  <c r="E83" i="42"/>
  <c r="L83" i="42" s="1"/>
  <c r="AU82" i="42"/>
  <c r="AT82" i="42"/>
  <c r="AS82" i="42"/>
  <c r="AR82" i="42"/>
  <c r="AQ82" i="42"/>
  <c r="AW82" i="42" s="1"/>
  <c r="AF82" i="42"/>
  <c r="AD82" i="42"/>
  <c r="AB82" i="42"/>
  <c r="AA82" i="42"/>
  <c r="X82" i="42"/>
  <c r="AN82" i="42" s="1"/>
  <c r="U82" i="42"/>
  <c r="R82" i="42"/>
  <c r="Q82" i="42"/>
  <c r="E82" i="42"/>
  <c r="L82" i="42" s="1"/>
  <c r="AU81" i="42"/>
  <c r="AT81" i="42"/>
  <c r="AS81" i="42"/>
  <c r="AR81" i="42"/>
  <c r="AQ81" i="42"/>
  <c r="AW81" i="42" s="1"/>
  <c r="AF81" i="42"/>
  <c r="AD81" i="42"/>
  <c r="AB81" i="42"/>
  <c r="AA81" i="42"/>
  <c r="X81" i="42"/>
  <c r="AN81" i="42" s="1"/>
  <c r="U81" i="42"/>
  <c r="R81" i="42"/>
  <c r="Q81" i="42"/>
  <c r="E81" i="42"/>
  <c r="L81" i="42" s="1"/>
  <c r="AU80" i="42"/>
  <c r="AT80" i="42"/>
  <c r="AS80" i="42"/>
  <c r="AR80" i="42"/>
  <c r="AQ80" i="42"/>
  <c r="AW80" i="42" s="1"/>
  <c r="AF80" i="42"/>
  <c r="AD80" i="42"/>
  <c r="AB80" i="42"/>
  <c r="AA80" i="42"/>
  <c r="X80" i="42"/>
  <c r="AN80" i="42" s="1"/>
  <c r="U80" i="42"/>
  <c r="R80" i="42"/>
  <c r="Q80" i="42"/>
  <c r="E80" i="42"/>
  <c r="L80" i="42" s="1"/>
  <c r="AU79" i="42"/>
  <c r="AT79" i="42"/>
  <c r="AS79" i="42"/>
  <c r="AR79" i="42"/>
  <c r="AQ79" i="42"/>
  <c r="AW79" i="42" s="1"/>
  <c r="AF79" i="42"/>
  <c r="AD79" i="42"/>
  <c r="AB79" i="42"/>
  <c r="AA79" i="42"/>
  <c r="X79" i="42"/>
  <c r="AN79" i="42" s="1"/>
  <c r="U79" i="42"/>
  <c r="R79" i="42"/>
  <c r="Q79" i="42"/>
  <c r="E79" i="42"/>
  <c r="L79" i="42" s="1"/>
  <c r="AU78" i="42"/>
  <c r="AT78" i="42"/>
  <c r="AS78" i="42"/>
  <c r="AR78" i="42"/>
  <c r="AQ78" i="42"/>
  <c r="AW78" i="42" s="1"/>
  <c r="AF78" i="42"/>
  <c r="AD78" i="42"/>
  <c r="AB78" i="42"/>
  <c r="AA78" i="42"/>
  <c r="X78" i="42"/>
  <c r="AN78" i="42" s="1"/>
  <c r="U78" i="42"/>
  <c r="R78" i="42"/>
  <c r="Q78" i="42"/>
  <c r="E78" i="42"/>
  <c r="L78" i="42" s="1"/>
  <c r="AU77" i="42"/>
  <c r="AT77" i="42"/>
  <c r="AS77" i="42"/>
  <c r="AR77" i="42"/>
  <c r="AQ77" i="42"/>
  <c r="AW77" i="42" s="1"/>
  <c r="AF77" i="42"/>
  <c r="AD77" i="42"/>
  <c r="AB77" i="42"/>
  <c r="AA77" i="42"/>
  <c r="X77" i="42"/>
  <c r="AN77" i="42" s="1"/>
  <c r="U77" i="42"/>
  <c r="R77" i="42"/>
  <c r="Q77" i="42"/>
  <c r="E77" i="42"/>
  <c r="L77" i="42" s="1"/>
  <c r="AU76" i="42"/>
  <c r="AT76" i="42"/>
  <c r="AS76" i="42"/>
  <c r="AR76" i="42"/>
  <c r="AQ76" i="42"/>
  <c r="AW76" i="42" s="1"/>
  <c r="AF76" i="42"/>
  <c r="AD76" i="42"/>
  <c r="AB76" i="42"/>
  <c r="AA76" i="42"/>
  <c r="X76" i="42"/>
  <c r="AN76" i="42" s="1"/>
  <c r="U76" i="42"/>
  <c r="R76" i="42"/>
  <c r="Q76" i="42"/>
  <c r="E76" i="42"/>
  <c r="L76" i="42" s="1"/>
  <c r="AU75" i="42"/>
  <c r="AT75" i="42"/>
  <c r="AS75" i="42"/>
  <c r="AR75" i="42"/>
  <c r="AQ75" i="42"/>
  <c r="AW75" i="42" s="1"/>
  <c r="AF75" i="42"/>
  <c r="AD75" i="42"/>
  <c r="AB75" i="42"/>
  <c r="AA75" i="42"/>
  <c r="X75" i="42"/>
  <c r="AN75" i="42" s="1"/>
  <c r="U75" i="42"/>
  <c r="R75" i="42"/>
  <c r="Q75" i="42"/>
  <c r="E75" i="42"/>
  <c r="L75" i="42" s="1"/>
  <c r="AU74" i="42"/>
  <c r="AT74" i="42"/>
  <c r="AS74" i="42"/>
  <c r="AR74" i="42"/>
  <c r="AQ74" i="42"/>
  <c r="AW74" i="42" s="1"/>
  <c r="AL74" i="42"/>
  <c r="AF74" i="42"/>
  <c r="AD74" i="42"/>
  <c r="AB74" i="42"/>
  <c r="AA74" i="42"/>
  <c r="X74" i="42"/>
  <c r="AN74" i="42" s="1"/>
  <c r="U74" i="42"/>
  <c r="R74" i="42"/>
  <c r="Q74" i="42"/>
  <c r="E74" i="42"/>
  <c r="L74" i="42" s="1"/>
  <c r="AU73" i="42"/>
  <c r="AT73" i="42"/>
  <c r="AS73" i="42"/>
  <c r="AR73" i="42"/>
  <c r="AQ73" i="42"/>
  <c r="AW73" i="42" s="1"/>
  <c r="AL73" i="42"/>
  <c r="AF73" i="42"/>
  <c r="AD73" i="42"/>
  <c r="AB73" i="42"/>
  <c r="AA73" i="42"/>
  <c r="X73" i="42"/>
  <c r="AN73" i="42" s="1"/>
  <c r="U73" i="42"/>
  <c r="R73" i="42"/>
  <c r="Q73" i="42"/>
  <c r="E73" i="42"/>
  <c r="L73" i="42" s="1"/>
  <c r="AU72" i="42"/>
  <c r="AT72" i="42"/>
  <c r="AS72" i="42"/>
  <c r="AR72" i="42"/>
  <c r="AQ72" i="42"/>
  <c r="AW72" i="42" s="1"/>
  <c r="AL72" i="42"/>
  <c r="AF72" i="42"/>
  <c r="AD72" i="42"/>
  <c r="AB72" i="42"/>
  <c r="AA72" i="42"/>
  <c r="X72" i="42"/>
  <c r="AN72" i="42" s="1"/>
  <c r="U72" i="42"/>
  <c r="R72" i="42"/>
  <c r="Q72" i="42"/>
  <c r="E72" i="42"/>
  <c r="L72" i="42" s="1"/>
  <c r="AU71" i="42"/>
  <c r="AT71" i="42"/>
  <c r="AS71" i="42"/>
  <c r="AR71" i="42"/>
  <c r="AQ71" i="42"/>
  <c r="AW71" i="42" s="1"/>
  <c r="AL71" i="42"/>
  <c r="AF71" i="42"/>
  <c r="AD71" i="42"/>
  <c r="AB71" i="42"/>
  <c r="AA71" i="42"/>
  <c r="X71" i="42"/>
  <c r="AN71" i="42" s="1"/>
  <c r="U71" i="42"/>
  <c r="R71" i="42"/>
  <c r="Q71" i="42"/>
  <c r="E71" i="42"/>
  <c r="L71" i="42" s="1"/>
  <c r="AU70" i="42"/>
  <c r="AT70" i="42"/>
  <c r="AS70" i="42"/>
  <c r="AR70" i="42"/>
  <c r="AQ70" i="42"/>
  <c r="AW70" i="42" s="1"/>
  <c r="AL70" i="42"/>
  <c r="AF70" i="42"/>
  <c r="AD70" i="42"/>
  <c r="AB70" i="42"/>
  <c r="AA70" i="42"/>
  <c r="X70" i="42"/>
  <c r="AN70" i="42" s="1"/>
  <c r="U70" i="42"/>
  <c r="R70" i="42"/>
  <c r="Q70" i="42"/>
  <c r="E70" i="42"/>
  <c r="L70" i="42" s="1"/>
  <c r="AU69" i="42"/>
  <c r="AT69" i="42"/>
  <c r="AS69" i="42"/>
  <c r="AR69" i="42"/>
  <c r="AQ69" i="42"/>
  <c r="AW69" i="42" s="1"/>
  <c r="AL69" i="42"/>
  <c r="AF69" i="42"/>
  <c r="AD69" i="42"/>
  <c r="AB69" i="42"/>
  <c r="AA69" i="42"/>
  <c r="X69" i="42"/>
  <c r="AN69" i="42" s="1"/>
  <c r="U69" i="42"/>
  <c r="R69" i="42"/>
  <c r="Q69" i="42"/>
  <c r="E69" i="42"/>
  <c r="L69" i="42" s="1"/>
  <c r="AU68" i="42"/>
  <c r="AT68" i="42"/>
  <c r="AS68" i="42"/>
  <c r="AR68" i="42"/>
  <c r="AQ68" i="42"/>
  <c r="AW68" i="42" s="1"/>
  <c r="AL68" i="42"/>
  <c r="AF68" i="42"/>
  <c r="AD68" i="42"/>
  <c r="AB68" i="42"/>
  <c r="AA68" i="42"/>
  <c r="X68" i="42"/>
  <c r="AN68" i="42" s="1"/>
  <c r="U68" i="42"/>
  <c r="R68" i="42"/>
  <c r="Q68" i="42"/>
  <c r="E68" i="42"/>
  <c r="L68" i="42" s="1"/>
  <c r="AU67" i="42"/>
  <c r="AT67" i="42"/>
  <c r="AS67" i="42"/>
  <c r="AR67" i="42"/>
  <c r="AQ67" i="42"/>
  <c r="AW67" i="42" s="1"/>
  <c r="AL67" i="42"/>
  <c r="AF67" i="42"/>
  <c r="AD67" i="42"/>
  <c r="AB67" i="42"/>
  <c r="AA67" i="42"/>
  <c r="X67" i="42"/>
  <c r="AN67" i="42" s="1"/>
  <c r="U67" i="42"/>
  <c r="R67" i="42"/>
  <c r="Q67" i="42"/>
  <c r="E67" i="42"/>
  <c r="L67" i="42" s="1"/>
  <c r="AU66" i="42"/>
  <c r="AT66" i="42"/>
  <c r="AS66" i="42"/>
  <c r="AR66" i="42"/>
  <c r="AQ66" i="42"/>
  <c r="AW66" i="42" s="1"/>
  <c r="AL66" i="42"/>
  <c r="AD66" i="42"/>
  <c r="AB66" i="42"/>
  <c r="AA66" i="42"/>
  <c r="X66" i="42"/>
  <c r="AN66" i="42" s="1"/>
  <c r="U66" i="42"/>
  <c r="R66" i="42"/>
  <c r="Q66" i="42"/>
  <c r="E66" i="42"/>
  <c r="L66" i="42" s="1"/>
  <c r="AU65" i="42"/>
  <c r="AT65" i="42"/>
  <c r="AS65" i="42"/>
  <c r="AR65" i="42"/>
  <c r="AQ65" i="42"/>
  <c r="AW65" i="42" s="1"/>
  <c r="AL65" i="42"/>
  <c r="AF65" i="42"/>
  <c r="AD65" i="42"/>
  <c r="AO65" i="42" s="1"/>
  <c r="AV65" i="42" s="1" a="1"/>
  <c r="AV65" i="42" s="1"/>
  <c r="AB65" i="42"/>
  <c r="AA65" i="42"/>
  <c r="X65" i="42"/>
  <c r="AN65" i="42" s="1"/>
  <c r="U65" i="42"/>
  <c r="R65" i="42"/>
  <c r="Q65" i="42"/>
  <c r="L65" i="42"/>
  <c r="E65" i="42"/>
  <c r="AU64" i="42"/>
  <c r="AT64" i="42"/>
  <c r="AS64" i="42"/>
  <c r="AR64" i="42"/>
  <c r="AQ64" i="42"/>
  <c r="AW64" i="42" s="1"/>
  <c r="AF64" i="42"/>
  <c r="AD64" i="42"/>
  <c r="AB64" i="42"/>
  <c r="AA64" i="42"/>
  <c r="X64" i="42"/>
  <c r="AN64" i="42" s="1"/>
  <c r="U64" i="42"/>
  <c r="R64" i="42"/>
  <c r="Q64" i="42"/>
  <c r="E64" i="42"/>
  <c r="L64" i="42" s="1"/>
  <c r="AU63" i="42"/>
  <c r="AT63" i="42"/>
  <c r="AS63" i="42"/>
  <c r="AR63" i="42"/>
  <c r="AQ63" i="42"/>
  <c r="AW63" i="42" s="1"/>
  <c r="AD63" i="42"/>
  <c r="AB63" i="42"/>
  <c r="AA63" i="42"/>
  <c r="AF63" i="42" s="1"/>
  <c r="X63" i="42"/>
  <c r="AN63" i="42" s="1"/>
  <c r="U63" i="42"/>
  <c r="R63" i="42"/>
  <c r="Q63" i="42"/>
  <c r="L63" i="42"/>
  <c r="E63" i="42"/>
  <c r="AU62" i="42"/>
  <c r="AT62" i="42"/>
  <c r="AS62" i="42"/>
  <c r="AR62" i="42"/>
  <c r="AQ62" i="42"/>
  <c r="AW62" i="42" s="1"/>
  <c r="AD62" i="42"/>
  <c r="AB62" i="42"/>
  <c r="AA62" i="42"/>
  <c r="AF62" i="42" s="1"/>
  <c r="X62" i="42"/>
  <c r="AN62" i="42" s="1"/>
  <c r="U62" i="42"/>
  <c r="R62" i="42"/>
  <c r="Q62" i="42"/>
  <c r="L62" i="42"/>
  <c r="E62" i="42"/>
  <c r="AU61" i="42"/>
  <c r="AT61" i="42"/>
  <c r="AS61" i="42"/>
  <c r="AR61" i="42"/>
  <c r="AQ61" i="42"/>
  <c r="AW61" i="42" s="1"/>
  <c r="AD61" i="42"/>
  <c r="AB61" i="42"/>
  <c r="AA61" i="42"/>
  <c r="X61" i="42"/>
  <c r="AN61" i="42" s="1"/>
  <c r="U61" i="42"/>
  <c r="Q61" i="42"/>
  <c r="E61" i="42"/>
  <c r="L61" i="42" s="1"/>
  <c r="AU60" i="42"/>
  <c r="AT60" i="42"/>
  <c r="AS60" i="42"/>
  <c r="AR60" i="42"/>
  <c r="AQ60" i="42"/>
  <c r="AW60" i="42" s="1"/>
  <c r="AF60" i="42"/>
  <c r="AD60" i="42"/>
  <c r="AB60" i="42"/>
  <c r="AA60" i="42"/>
  <c r="X60" i="42"/>
  <c r="AN60" i="42" s="1"/>
  <c r="U60" i="42"/>
  <c r="R60" i="42"/>
  <c r="Q60" i="42"/>
  <c r="L60" i="42"/>
  <c r="E60" i="42"/>
  <c r="AU59" i="42"/>
  <c r="AT59" i="42"/>
  <c r="AS59" i="42"/>
  <c r="AR59" i="42"/>
  <c r="AQ59" i="42"/>
  <c r="AW59" i="42" s="1"/>
  <c r="AD59" i="42"/>
  <c r="AB59" i="42"/>
  <c r="AA59" i="42"/>
  <c r="AF59" i="42" s="1"/>
  <c r="X59" i="42"/>
  <c r="AN59" i="42" s="1"/>
  <c r="U59" i="42"/>
  <c r="R59" i="42"/>
  <c r="Q59" i="42"/>
  <c r="L59" i="42"/>
  <c r="E59" i="42"/>
  <c r="AU58" i="42"/>
  <c r="AT58" i="42"/>
  <c r="AS58" i="42"/>
  <c r="AR58" i="42"/>
  <c r="AQ58" i="42"/>
  <c r="AW58" i="42" s="1"/>
  <c r="AD58" i="42"/>
  <c r="AB58" i="42"/>
  <c r="AA58" i="42"/>
  <c r="AF58" i="42" s="1"/>
  <c r="X58" i="42"/>
  <c r="AN58" i="42" s="1"/>
  <c r="U58" i="42"/>
  <c r="R58" i="42"/>
  <c r="Q58" i="42"/>
  <c r="E58" i="42"/>
  <c r="L58" i="42" s="1"/>
  <c r="AU57" i="42"/>
  <c r="AT57" i="42"/>
  <c r="AS57" i="42"/>
  <c r="AR57" i="42"/>
  <c r="AQ57" i="42"/>
  <c r="AW57" i="42" s="1"/>
  <c r="AF57" i="42"/>
  <c r="AD57" i="42"/>
  <c r="AB57" i="42"/>
  <c r="AA57" i="42"/>
  <c r="X57" i="42"/>
  <c r="AN57" i="42" s="1"/>
  <c r="U57" i="42"/>
  <c r="R57" i="42"/>
  <c r="Q57" i="42"/>
  <c r="E57" i="42"/>
  <c r="L57" i="42" s="1"/>
  <c r="AU56" i="42"/>
  <c r="AT56" i="42"/>
  <c r="AS56" i="42"/>
  <c r="AR56" i="42"/>
  <c r="AQ56" i="42"/>
  <c r="AW56" i="42" s="1"/>
  <c r="AF56" i="42"/>
  <c r="AD56" i="42"/>
  <c r="AB56" i="42"/>
  <c r="AA56" i="42"/>
  <c r="X56" i="42"/>
  <c r="AN56" i="42" s="1"/>
  <c r="U56" i="42"/>
  <c r="R56" i="42"/>
  <c r="Q56" i="42"/>
  <c r="L56" i="42"/>
  <c r="E56" i="42"/>
  <c r="AU55" i="42"/>
  <c r="AT55" i="42"/>
  <c r="AS55" i="42"/>
  <c r="AR55" i="42"/>
  <c r="AQ55" i="42"/>
  <c r="AW55" i="42" s="1"/>
  <c r="AD55" i="42"/>
  <c r="AB55" i="42"/>
  <c r="AA55" i="42"/>
  <c r="AF55" i="42" s="1"/>
  <c r="X55" i="42"/>
  <c r="AN55" i="42" s="1"/>
  <c r="U55" i="42"/>
  <c r="Q55" i="42"/>
  <c r="E55" i="42"/>
  <c r="L55" i="42" s="1"/>
  <c r="AU54" i="42"/>
  <c r="AT54" i="42"/>
  <c r="AS54" i="42"/>
  <c r="AR54" i="42"/>
  <c r="AQ54" i="42"/>
  <c r="AW54" i="42" s="1"/>
  <c r="AF54" i="42"/>
  <c r="AD54" i="42"/>
  <c r="AB54" i="42"/>
  <c r="AA54" i="42"/>
  <c r="AC54" i="42" s="1"/>
  <c r="X54" i="42"/>
  <c r="AN54" i="42" s="1"/>
  <c r="U54" i="42"/>
  <c r="R54" i="42"/>
  <c r="Q54" i="42"/>
  <c r="L54" i="42"/>
  <c r="E54" i="42"/>
  <c r="AU53" i="42"/>
  <c r="AT53" i="42"/>
  <c r="AS53" i="42"/>
  <c r="AR53" i="42"/>
  <c r="AQ53" i="42"/>
  <c r="AW53" i="42" s="1"/>
  <c r="AD53" i="42"/>
  <c r="AB53" i="42"/>
  <c r="AA53" i="42"/>
  <c r="AF53" i="42" s="1"/>
  <c r="X53" i="42"/>
  <c r="AN53" i="42" s="1"/>
  <c r="U53" i="42"/>
  <c r="R53" i="42"/>
  <c r="Q53" i="42"/>
  <c r="L53" i="42"/>
  <c r="E53" i="42"/>
  <c r="AU52" i="42"/>
  <c r="AT52" i="42"/>
  <c r="AS52" i="42"/>
  <c r="AR52" i="42"/>
  <c r="AQ52" i="42"/>
  <c r="AW52" i="42" s="1"/>
  <c r="AD52" i="42"/>
  <c r="AB52" i="42"/>
  <c r="AA52" i="42"/>
  <c r="X52" i="42"/>
  <c r="AN52" i="42" s="1"/>
  <c r="U52" i="42"/>
  <c r="Q52" i="42"/>
  <c r="E52" i="42"/>
  <c r="L52" i="42" s="1"/>
  <c r="AU51" i="42"/>
  <c r="AT51" i="42"/>
  <c r="AS51" i="42"/>
  <c r="AR51" i="42"/>
  <c r="AQ51" i="42"/>
  <c r="AW51" i="42" s="1"/>
  <c r="AF51" i="42"/>
  <c r="AD51" i="42"/>
  <c r="AB51" i="42"/>
  <c r="AA51" i="42"/>
  <c r="X51" i="42"/>
  <c r="AN51" i="42" s="1"/>
  <c r="U51" i="42"/>
  <c r="R51" i="42"/>
  <c r="Q51" i="42"/>
  <c r="L51" i="42"/>
  <c r="E51" i="42"/>
  <c r="AU50" i="42"/>
  <c r="AT50" i="42"/>
  <c r="AS50" i="42"/>
  <c r="AR50" i="42"/>
  <c r="AQ50" i="42"/>
  <c r="AW50" i="42" s="1"/>
  <c r="AD50" i="42"/>
  <c r="AB50" i="42"/>
  <c r="AA50" i="42"/>
  <c r="AF50" i="42" s="1"/>
  <c r="X50" i="42"/>
  <c r="AN50" i="42" s="1"/>
  <c r="U50" i="42"/>
  <c r="Q50" i="42"/>
  <c r="E50" i="42"/>
  <c r="L50" i="42" s="1"/>
  <c r="AU49" i="42"/>
  <c r="AT49" i="42"/>
  <c r="AS49" i="42"/>
  <c r="AR49" i="42"/>
  <c r="AQ49" i="42"/>
  <c r="AW49" i="42" s="1"/>
  <c r="AF49" i="42"/>
  <c r="AD49" i="42"/>
  <c r="AB49" i="42"/>
  <c r="AA49" i="42"/>
  <c r="AC49" i="42" s="1"/>
  <c r="X49" i="42"/>
  <c r="AN49" i="42" s="1"/>
  <c r="U49" i="42"/>
  <c r="R49" i="42"/>
  <c r="Q49" i="42"/>
  <c r="L49" i="42"/>
  <c r="E49" i="42"/>
  <c r="AU48" i="42"/>
  <c r="AT48" i="42"/>
  <c r="AS48" i="42"/>
  <c r="AR48" i="42"/>
  <c r="AQ48" i="42"/>
  <c r="AW48" i="42" s="1"/>
  <c r="AD48" i="42"/>
  <c r="AB48" i="42"/>
  <c r="AA48" i="42"/>
  <c r="AF48" i="42" s="1"/>
  <c r="X48" i="42"/>
  <c r="AN48" i="42" s="1"/>
  <c r="U48" i="42"/>
  <c r="R48" i="42"/>
  <c r="Q48" i="42"/>
  <c r="L48" i="42"/>
  <c r="E48" i="42"/>
  <c r="AU47" i="42"/>
  <c r="AT47" i="42"/>
  <c r="AS47" i="42"/>
  <c r="AR47" i="42"/>
  <c r="AQ47" i="42"/>
  <c r="AW47" i="42" s="1"/>
  <c r="AD47" i="42"/>
  <c r="AB47" i="42"/>
  <c r="AA47" i="42"/>
  <c r="X47" i="42"/>
  <c r="AN47" i="42" s="1"/>
  <c r="U47" i="42"/>
  <c r="R47" i="42"/>
  <c r="Q47" i="42"/>
  <c r="E47" i="42"/>
  <c r="L47" i="42" s="1"/>
  <c r="AU46" i="42"/>
  <c r="AT46" i="42"/>
  <c r="AS46" i="42"/>
  <c r="AR46" i="42"/>
  <c r="AQ46" i="42"/>
  <c r="AW46" i="42" s="1"/>
  <c r="AF46" i="42"/>
  <c r="AD46" i="42"/>
  <c r="AB46" i="42"/>
  <c r="AA46" i="42"/>
  <c r="X46" i="42"/>
  <c r="AN46" i="42" s="1"/>
  <c r="U46" i="42"/>
  <c r="R46" i="42"/>
  <c r="Q46" i="42"/>
  <c r="E46" i="42"/>
  <c r="L46" i="42" s="1"/>
  <c r="AU45" i="42"/>
  <c r="AT45" i="42"/>
  <c r="AS45" i="42"/>
  <c r="AR45" i="42"/>
  <c r="AQ45" i="42"/>
  <c r="AW45" i="42" s="1"/>
  <c r="AF45" i="42"/>
  <c r="AD45" i="42"/>
  <c r="AB45" i="42"/>
  <c r="AA45" i="42"/>
  <c r="AC45" i="42" s="1"/>
  <c r="X45" i="42"/>
  <c r="AN45" i="42" s="1"/>
  <c r="U45" i="42"/>
  <c r="R45" i="42"/>
  <c r="Q45" i="42"/>
  <c r="L45" i="42"/>
  <c r="E45" i="42"/>
  <c r="AU44" i="42"/>
  <c r="AT44" i="42"/>
  <c r="AS44" i="42"/>
  <c r="AR44" i="42"/>
  <c r="AQ44" i="42"/>
  <c r="AW44" i="42" s="1"/>
  <c r="AD44" i="42"/>
  <c r="AB44" i="42"/>
  <c r="AA44" i="42"/>
  <c r="AF44" i="42" s="1"/>
  <c r="X44" i="42"/>
  <c r="AN44" i="42" s="1"/>
  <c r="U44" i="42"/>
  <c r="R44" i="42"/>
  <c r="Q44" i="42"/>
  <c r="L44" i="42"/>
  <c r="E44" i="42"/>
  <c r="AU43" i="42"/>
  <c r="AT43" i="42"/>
  <c r="AS43" i="42"/>
  <c r="AR43" i="42"/>
  <c r="AQ43" i="42"/>
  <c r="AW43" i="42" s="1"/>
  <c r="AL43" i="42"/>
  <c r="AF43" i="42"/>
  <c r="AD43" i="42"/>
  <c r="AB43" i="42"/>
  <c r="AA43" i="42"/>
  <c r="X43" i="42"/>
  <c r="AN43" i="42" s="1"/>
  <c r="U43" i="42"/>
  <c r="R43" i="42"/>
  <c r="Q43" i="42"/>
  <c r="L43" i="42"/>
  <c r="E43" i="42"/>
  <c r="AU42" i="42"/>
  <c r="AT42" i="42"/>
  <c r="AS42" i="42"/>
  <c r="AR42" i="42"/>
  <c r="AQ42" i="42"/>
  <c r="AW42" i="42" s="1"/>
  <c r="AL42" i="42"/>
  <c r="AF42" i="42"/>
  <c r="AD42" i="42"/>
  <c r="AB42" i="42"/>
  <c r="AA42" i="42"/>
  <c r="AC42" i="42" s="1"/>
  <c r="X42" i="42"/>
  <c r="AN42" i="42" s="1"/>
  <c r="U42" i="42"/>
  <c r="R42" i="42"/>
  <c r="Q42" i="42"/>
  <c r="L42" i="42"/>
  <c r="E42" i="42"/>
  <c r="AU41" i="42"/>
  <c r="AT41" i="42"/>
  <c r="AS41" i="42"/>
  <c r="AR41" i="42"/>
  <c r="AQ41" i="42"/>
  <c r="AW41" i="42" s="1"/>
  <c r="AL41" i="42"/>
  <c r="AF41" i="42"/>
  <c r="AD41" i="42"/>
  <c r="AB41" i="42"/>
  <c r="AA41" i="42"/>
  <c r="X41" i="42"/>
  <c r="AN41" i="42" s="1"/>
  <c r="U41" i="42"/>
  <c r="R41" i="42"/>
  <c r="Q41" i="42"/>
  <c r="E41" i="42"/>
  <c r="L41" i="42" s="1"/>
  <c r="AU40" i="42"/>
  <c r="AT40" i="42"/>
  <c r="AS40" i="42"/>
  <c r="AR40" i="42"/>
  <c r="AQ40" i="42"/>
  <c r="AW40" i="42" s="1"/>
  <c r="AL40" i="42"/>
  <c r="AF40" i="42"/>
  <c r="AD40" i="42"/>
  <c r="AB40" i="42"/>
  <c r="AA40" i="42"/>
  <c r="X40" i="42"/>
  <c r="AN40" i="42" s="1"/>
  <c r="U40" i="42"/>
  <c r="R40" i="42"/>
  <c r="Q40" i="42"/>
  <c r="E40" i="42"/>
  <c r="L40" i="42" s="1"/>
  <c r="AU39" i="42"/>
  <c r="AT39" i="42"/>
  <c r="AS39" i="42"/>
  <c r="AR39" i="42"/>
  <c r="AQ39" i="42"/>
  <c r="AW39" i="42" s="1"/>
  <c r="AL39" i="42"/>
  <c r="AD39" i="42"/>
  <c r="AB39" i="42"/>
  <c r="AA39" i="42"/>
  <c r="AF39" i="42" s="1"/>
  <c r="X39" i="42"/>
  <c r="AN39" i="42" s="1"/>
  <c r="U39" i="42"/>
  <c r="R39" i="42"/>
  <c r="Q39" i="42"/>
  <c r="E39" i="42"/>
  <c r="L39" i="42" s="1"/>
  <c r="AU38" i="42"/>
  <c r="AT38" i="42"/>
  <c r="AS38" i="42"/>
  <c r="AR38" i="42"/>
  <c r="AQ38" i="42"/>
  <c r="AW38" i="42" s="1"/>
  <c r="AL38" i="42"/>
  <c r="AD38" i="42"/>
  <c r="AB38" i="42"/>
  <c r="AA38" i="42"/>
  <c r="X38" i="42"/>
  <c r="AN38" i="42" s="1"/>
  <c r="U38" i="42"/>
  <c r="R38" i="42"/>
  <c r="Q38" i="42"/>
  <c r="E38" i="42"/>
  <c r="L38" i="42" s="1"/>
  <c r="AU37" i="42"/>
  <c r="AT37" i="42"/>
  <c r="AS37" i="42"/>
  <c r="AR37" i="42"/>
  <c r="AQ37" i="42"/>
  <c r="AW37" i="42" s="1"/>
  <c r="AL37" i="42"/>
  <c r="AD37" i="42"/>
  <c r="AB37" i="42"/>
  <c r="AA37" i="42"/>
  <c r="AO37" i="42" s="1"/>
  <c r="AV37" i="42" s="1" a="1"/>
  <c r="AV37" i="42" s="1"/>
  <c r="AZ37" i="42" s="1"/>
  <c r="X37" i="42"/>
  <c r="AN37" i="42" s="1"/>
  <c r="U37" i="42"/>
  <c r="R37" i="42"/>
  <c r="Q37" i="42"/>
  <c r="L37" i="42"/>
  <c r="E37" i="42"/>
  <c r="AU36" i="42"/>
  <c r="AT36" i="42"/>
  <c r="AS36" i="42"/>
  <c r="AR36" i="42"/>
  <c r="AQ36" i="42"/>
  <c r="AW36" i="42" s="1"/>
  <c r="AL36" i="42"/>
  <c r="AD36" i="42"/>
  <c r="AB36" i="42"/>
  <c r="AA36" i="42"/>
  <c r="AF36" i="42" s="1"/>
  <c r="X36" i="42"/>
  <c r="AN36" i="42" s="1"/>
  <c r="U36" i="42"/>
  <c r="R36" i="42"/>
  <c r="Q36" i="42"/>
  <c r="L36" i="42"/>
  <c r="E36" i="42"/>
  <c r="AU35" i="42"/>
  <c r="AT35" i="42"/>
  <c r="AS35" i="42"/>
  <c r="AR35" i="42"/>
  <c r="AQ35" i="42"/>
  <c r="AW35" i="42" s="1"/>
  <c r="AL35" i="42"/>
  <c r="AF35" i="42"/>
  <c r="AD35" i="42"/>
  <c r="AB35" i="42"/>
  <c r="AA35" i="42"/>
  <c r="X35" i="42"/>
  <c r="AN35" i="42" s="1"/>
  <c r="U35" i="42"/>
  <c r="R35" i="42"/>
  <c r="Q35" i="42"/>
  <c r="L35" i="42"/>
  <c r="E35" i="42"/>
  <c r="AU34" i="42"/>
  <c r="AT34" i="42"/>
  <c r="AS34" i="42"/>
  <c r="AR34" i="42"/>
  <c r="AQ34" i="42"/>
  <c r="AW34" i="42" s="1"/>
  <c r="AL34" i="42"/>
  <c r="AF34" i="42"/>
  <c r="AD34" i="42"/>
  <c r="AB34" i="42"/>
  <c r="AA34" i="42"/>
  <c r="AC34" i="42" s="1"/>
  <c r="X34" i="42"/>
  <c r="AN34" i="42" s="1"/>
  <c r="U34" i="42"/>
  <c r="R34" i="42"/>
  <c r="Q34" i="42"/>
  <c r="L34" i="42"/>
  <c r="E34" i="42"/>
  <c r="AU33" i="42"/>
  <c r="AT33" i="42"/>
  <c r="AS33" i="42"/>
  <c r="AR33" i="42"/>
  <c r="AQ33" i="42"/>
  <c r="AW33" i="42" s="1"/>
  <c r="AL33" i="42"/>
  <c r="AF33" i="42"/>
  <c r="AD33" i="42"/>
  <c r="AB33" i="42"/>
  <c r="AA33" i="42"/>
  <c r="X33" i="42"/>
  <c r="AN33" i="42" s="1"/>
  <c r="U33" i="42"/>
  <c r="R33" i="42"/>
  <c r="Q33" i="42"/>
  <c r="E33" i="42"/>
  <c r="L33" i="42" s="1"/>
  <c r="AU32" i="42"/>
  <c r="AT32" i="42"/>
  <c r="AS32" i="42"/>
  <c r="AR32" i="42"/>
  <c r="AQ32" i="42"/>
  <c r="AW32" i="42" s="1"/>
  <c r="AL32" i="42"/>
  <c r="AF32" i="42"/>
  <c r="AD32" i="42"/>
  <c r="AB32" i="42"/>
  <c r="AA32" i="42"/>
  <c r="X32" i="42"/>
  <c r="AN32" i="42" s="1"/>
  <c r="U32" i="42"/>
  <c r="R32" i="42"/>
  <c r="Q32" i="42"/>
  <c r="E32" i="42"/>
  <c r="L32" i="42" s="1"/>
  <c r="AU31" i="42"/>
  <c r="AT31" i="42"/>
  <c r="AS31" i="42"/>
  <c r="AR31" i="42"/>
  <c r="AQ31" i="42"/>
  <c r="AW31" i="42" s="1"/>
  <c r="AL31" i="42"/>
  <c r="AD31" i="42"/>
  <c r="AB31" i="42"/>
  <c r="AA31" i="42"/>
  <c r="AC31" i="42" s="1"/>
  <c r="X31" i="42"/>
  <c r="AN31" i="42" s="1"/>
  <c r="U31" i="42"/>
  <c r="R31" i="42"/>
  <c r="Q31" i="42"/>
  <c r="L31" i="42"/>
  <c r="E31" i="42"/>
  <c r="AU30" i="42"/>
  <c r="AT30" i="42"/>
  <c r="AS30" i="42"/>
  <c r="AR30" i="42"/>
  <c r="AQ30" i="42"/>
  <c r="AW30" i="42" s="1"/>
  <c r="AO30" i="42"/>
  <c r="AV30" i="42" s="1" a="1"/>
  <c r="AV30" i="42" s="1"/>
  <c r="AL30" i="42"/>
  <c r="AF30" i="42"/>
  <c r="AD30" i="42"/>
  <c r="AB30" i="42"/>
  <c r="AA30" i="42"/>
  <c r="AC30" i="42" s="1"/>
  <c r="X30" i="42"/>
  <c r="AN30" i="42" s="1"/>
  <c r="U30" i="42"/>
  <c r="R30" i="42"/>
  <c r="Q30" i="42"/>
  <c r="L30" i="42"/>
  <c r="E30" i="42"/>
  <c r="AU29" i="42"/>
  <c r="AT29" i="42"/>
  <c r="AS29" i="42"/>
  <c r="AR29" i="42"/>
  <c r="AQ29" i="42"/>
  <c r="AW29" i="42" s="1"/>
  <c r="AL29" i="42"/>
  <c r="AO29" i="42" s="1"/>
  <c r="AV29" i="42" s="1" a="1"/>
  <c r="AV29" i="42" s="1"/>
  <c r="AF29" i="42"/>
  <c r="AD29" i="42"/>
  <c r="AB29" i="42"/>
  <c r="AA29" i="42"/>
  <c r="X29" i="42"/>
  <c r="AN29" i="42" s="1"/>
  <c r="U29" i="42"/>
  <c r="R29" i="42"/>
  <c r="Q29" i="42"/>
  <c r="E29" i="42"/>
  <c r="L29" i="42" s="1"/>
  <c r="AW28" i="42"/>
  <c r="AU28" i="42"/>
  <c r="AT28" i="42"/>
  <c r="AS28" i="42"/>
  <c r="AR28" i="42"/>
  <c r="AQ28" i="42"/>
  <c r="AL28" i="42"/>
  <c r="AD28" i="42"/>
  <c r="AB28" i="42"/>
  <c r="AA28" i="42"/>
  <c r="AF28" i="42" s="1"/>
  <c r="X28" i="42"/>
  <c r="AN28" i="42" s="1"/>
  <c r="U28" i="42"/>
  <c r="Q28" i="42"/>
  <c r="E28" i="42"/>
  <c r="L28" i="42" s="1"/>
  <c r="AU27" i="42"/>
  <c r="AT27" i="42"/>
  <c r="AS27" i="42"/>
  <c r="AR27" i="42"/>
  <c r="AL27" i="42"/>
  <c r="AF27" i="42"/>
  <c r="AD27" i="42"/>
  <c r="AB27" i="42"/>
  <c r="AA27" i="42"/>
  <c r="X27" i="42"/>
  <c r="AN27" i="42" s="1"/>
  <c r="AO27" i="42" s="1"/>
  <c r="U27" i="42"/>
  <c r="AQ27" i="42" s="1"/>
  <c r="AW27" i="42" s="1"/>
  <c r="Q27" i="42"/>
  <c r="E27" i="42"/>
  <c r="L27" i="42" s="1"/>
  <c r="AU26" i="42"/>
  <c r="AT26" i="42"/>
  <c r="AS26" i="42"/>
  <c r="AR26" i="42"/>
  <c r="AL26" i="42"/>
  <c r="AF26" i="42"/>
  <c r="AD26" i="42"/>
  <c r="AB26" i="42"/>
  <c r="AA26" i="42"/>
  <c r="X26" i="42"/>
  <c r="AN26" i="42" s="1"/>
  <c r="AO26" i="42" s="1"/>
  <c r="U26" i="42"/>
  <c r="AQ26" i="42" s="1"/>
  <c r="AW26" i="42" s="1"/>
  <c r="Q26" i="42"/>
  <c r="E26" i="42"/>
  <c r="L26" i="42" s="1"/>
  <c r="AU25" i="42"/>
  <c r="AT25" i="42"/>
  <c r="AS25" i="42"/>
  <c r="AR25" i="42"/>
  <c r="AL25" i="42"/>
  <c r="AF25" i="42"/>
  <c r="AD25" i="42"/>
  <c r="AB25" i="42"/>
  <c r="AA25" i="42"/>
  <c r="X25" i="42"/>
  <c r="AN25" i="42" s="1"/>
  <c r="AO25" i="42" s="1"/>
  <c r="U25" i="42"/>
  <c r="AQ25" i="42" s="1"/>
  <c r="AW25" i="42" s="1"/>
  <c r="Q25" i="42"/>
  <c r="E25" i="42"/>
  <c r="L25" i="42" s="1"/>
  <c r="AU24" i="42"/>
  <c r="AT24" i="42"/>
  <c r="AS24" i="42"/>
  <c r="AR24" i="42"/>
  <c r="AL24" i="42"/>
  <c r="AF24" i="42"/>
  <c r="AD24" i="42"/>
  <c r="AB24" i="42"/>
  <c r="AA24" i="42"/>
  <c r="X24" i="42"/>
  <c r="AN24" i="42" s="1"/>
  <c r="AO24" i="42" s="1"/>
  <c r="U24" i="42"/>
  <c r="AQ24" i="42" s="1"/>
  <c r="AW24" i="42" s="1"/>
  <c r="Q24" i="42"/>
  <c r="E24" i="42"/>
  <c r="L24" i="42" s="1"/>
  <c r="AU23" i="42"/>
  <c r="AT23" i="42"/>
  <c r="AS23" i="42"/>
  <c r="AR23" i="42"/>
  <c r="AL23" i="42"/>
  <c r="AF23" i="42"/>
  <c r="AD23" i="42"/>
  <c r="AB23" i="42"/>
  <c r="AA23" i="42"/>
  <c r="X23" i="42"/>
  <c r="AN23" i="42" s="1"/>
  <c r="AO23" i="42" s="1"/>
  <c r="U23" i="42"/>
  <c r="AQ23" i="42" s="1"/>
  <c r="AW23" i="42" s="1"/>
  <c r="Q23" i="42"/>
  <c r="E23" i="42"/>
  <c r="L23" i="42" s="1"/>
  <c r="AU22" i="42"/>
  <c r="AT22" i="42"/>
  <c r="AS22" i="42"/>
  <c r="AR22" i="42"/>
  <c r="AL22" i="42"/>
  <c r="AF22" i="42"/>
  <c r="AD22" i="42"/>
  <c r="AB22" i="42"/>
  <c r="AA22" i="42"/>
  <c r="X22" i="42"/>
  <c r="AN22" i="42" s="1"/>
  <c r="AO22" i="42" s="1"/>
  <c r="U22" i="42"/>
  <c r="AQ22" i="42" s="1"/>
  <c r="AW22" i="42" s="1"/>
  <c r="Q22" i="42"/>
  <c r="E22" i="42"/>
  <c r="L22" i="42" s="1"/>
  <c r="AU21" i="42"/>
  <c r="AT21" i="42"/>
  <c r="AS21" i="42"/>
  <c r="AR21" i="42"/>
  <c r="AL21" i="42"/>
  <c r="AF21" i="42"/>
  <c r="AD21" i="42"/>
  <c r="AB21" i="42"/>
  <c r="AA21" i="42"/>
  <c r="X21" i="42"/>
  <c r="AN21" i="42" s="1"/>
  <c r="AO21" i="42" s="1"/>
  <c r="U21" i="42"/>
  <c r="AQ21" i="42" s="1"/>
  <c r="AW21" i="42" s="1"/>
  <c r="Q21" i="42"/>
  <c r="E21" i="42"/>
  <c r="L21" i="42" s="1"/>
  <c r="AU20" i="42"/>
  <c r="AT20" i="42"/>
  <c r="AS20" i="42"/>
  <c r="AR20" i="42"/>
  <c r="AL20" i="42"/>
  <c r="AF20" i="42"/>
  <c r="AD20" i="42"/>
  <c r="AB20" i="42"/>
  <c r="AA20" i="42"/>
  <c r="X20" i="42"/>
  <c r="AN20" i="42" s="1"/>
  <c r="AO20" i="42" s="1"/>
  <c r="U20" i="42"/>
  <c r="AQ20" i="42" s="1"/>
  <c r="AW20" i="42" s="1"/>
  <c r="Q20" i="42"/>
  <c r="E20" i="42"/>
  <c r="L20" i="42" s="1"/>
  <c r="AU19" i="42"/>
  <c r="AT19" i="42"/>
  <c r="AS19" i="42"/>
  <c r="AR19" i="42"/>
  <c r="AL19" i="42"/>
  <c r="AF19" i="42"/>
  <c r="AD19" i="42"/>
  <c r="AB19" i="42"/>
  <c r="AA19" i="42"/>
  <c r="X19" i="42"/>
  <c r="AN19" i="42" s="1"/>
  <c r="AO19" i="42" s="1"/>
  <c r="U19" i="42"/>
  <c r="AQ19" i="42" s="1"/>
  <c r="AW19" i="42" s="1"/>
  <c r="Q19" i="42"/>
  <c r="E19" i="42"/>
  <c r="L19" i="42" s="1"/>
  <c r="AU18" i="42"/>
  <c r="AT18" i="42"/>
  <c r="AS18" i="42"/>
  <c r="AR18" i="42"/>
  <c r="AL18" i="42"/>
  <c r="AF18" i="42"/>
  <c r="AD18" i="42"/>
  <c r="AB18" i="42"/>
  <c r="AA18" i="42"/>
  <c r="X18" i="42"/>
  <c r="AN18" i="42" s="1"/>
  <c r="AO18" i="42" s="1"/>
  <c r="U18" i="42"/>
  <c r="AQ18" i="42" s="1"/>
  <c r="AW18" i="42" s="1"/>
  <c r="Q18" i="42"/>
  <c r="E18" i="42"/>
  <c r="L18" i="42" s="1"/>
  <c r="AU17" i="42"/>
  <c r="AT17" i="42"/>
  <c r="AS17" i="42"/>
  <c r="AR17" i="42"/>
  <c r="AL17" i="42"/>
  <c r="AF17" i="42"/>
  <c r="AD17" i="42"/>
  <c r="AB17" i="42"/>
  <c r="AA17" i="42"/>
  <c r="X17" i="42"/>
  <c r="AN17" i="42" s="1"/>
  <c r="AO17" i="42" s="1"/>
  <c r="U17" i="42"/>
  <c r="AQ17" i="42" s="1"/>
  <c r="AW17" i="42" s="1"/>
  <c r="Q17" i="42"/>
  <c r="E17" i="42"/>
  <c r="L17" i="42" s="1"/>
  <c r="AU16" i="42"/>
  <c r="AT16" i="42"/>
  <c r="AS16" i="42"/>
  <c r="AR16" i="42"/>
  <c r="AL16" i="42"/>
  <c r="AF16" i="42"/>
  <c r="AD16" i="42"/>
  <c r="AB16" i="42"/>
  <c r="AA16" i="42"/>
  <c r="X16" i="42"/>
  <c r="AN16" i="42" s="1"/>
  <c r="AO16" i="42" s="1"/>
  <c r="U16" i="42"/>
  <c r="AQ16" i="42" s="1"/>
  <c r="AW16" i="42" s="1"/>
  <c r="Q16" i="42"/>
  <c r="E16" i="42"/>
  <c r="L16" i="42" s="1"/>
  <c r="AU15" i="42"/>
  <c r="AT15" i="42"/>
  <c r="AS15" i="42"/>
  <c r="AR15" i="42"/>
  <c r="AL15" i="42"/>
  <c r="AF15" i="42"/>
  <c r="AD15" i="42"/>
  <c r="AB15" i="42"/>
  <c r="AA15" i="42"/>
  <c r="X15" i="42"/>
  <c r="AN15" i="42" s="1"/>
  <c r="AO15" i="42" s="1"/>
  <c r="U15" i="42"/>
  <c r="AQ15" i="42" s="1"/>
  <c r="AW15" i="42" s="1"/>
  <c r="Q15" i="42"/>
  <c r="E15" i="42"/>
  <c r="L15" i="42" s="1"/>
  <c r="AU14" i="42"/>
  <c r="AT14" i="42"/>
  <c r="AS14" i="42"/>
  <c r="AR14" i="42"/>
  <c r="AL14" i="42"/>
  <c r="AF14" i="42"/>
  <c r="AD14" i="42"/>
  <c r="AB14" i="42"/>
  <c r="AA14" i="42"/>
  <c r="X14" i="42"/>
  <c r="AN14" i="42" s="1"/>
  <c r="AO14" i="42" s="1"/>
  <c r="U14" i="42"/>
  <c r="AQ14" i="42" s="1"/>
  <c r="AW14" i="42" s="1"/>
  <c r="Q14" i="42"/>
  <c r="E14" i="42"/>
  <c r="L14" i="42" s="1"/>
  <c r="AU13" i="42"/>
  <c r="AT13" i="42"/>
  <c r="AS13" i="42"/>
  <c r="AR13" i="42"/>
  <c r="AL13" i="42"/>
  <c r="AF13" i="42"/>
  <c r="AD13" i="42"/>
  <c r="AB13" i="42"/>
  <c r="AA13" i="42"/>
  <c r="X13" i="42"/>
  <c r="AN13" i="42" s="1"/>
  <c r="AO13" i="42" s="1"/>
  <c r="U13" i="42"/>
  <c r="AQ13" i="42" s="1"/>
  <c r="AW13" i="42" s="1"/>
  <c r="Q13" i="42"/>
  <c r="E13" i="42"/>
  <c r="L13" i="42" s="1"/>
  <c r="AU12" i="42"/>
  <c r="AT12" i="42"/>
  <c r="AS12" i="42"/>
  <c r="AR12" i="42"/>
  <c r="AL12" i="42"/>
  <c r="AF12" i="42"/>
  <c r="AD12" i="42"/>
  <c r="AB12" i="42"/>
  <c r="AA12" i="42"/>
  <c r="X12" i="42"/>
  <c r="AN12" i="42" s="1"/>
  <c r="AO12" i="42" s="1"/>
  <c r="U12" i="42"/>
  <c r="AQ12" i="42" s="1"/>
  <c r="AW12" i="42" s="1"/>
  <c r="Q12" i="42"/>
  <c r="E12" i="42"/>
  <c r="L12" i="42" s="1"/>
  <c r="AU11" i="42"/>
  <c r="AT11" i="42"/>
  <c r="AS11" i="42"/>
  <c r="AR11" i="42"/>
  <c r="AL11" i="42"/>
  <c r="AF11" i="42"/>
  <c r="AD11" i="42"/>
  <c r="AB11" i="42"/>
  <c r="AA11" i="42"/>
  <c r="X11" i="42"/>
  <c r="AN11" i="42" s="1"/>
  <c r="AO11" i="42" s="1"/>
  <c r="U11" i="42"/>
  <c r="AQ11" i="42" s="1"/>
  <c r="AW11" i="42" s="1"/>
  <c r="Q11" i="42"/>
  <c r="E11" i="42"/>
  <c r="L11" i="42" s="1"/>
  <c r="AU10" i="42"/>
  <c r="AT10" i="42"/>
  <c r="AS10" i="42"/>
  <c r="AR10" i="42"/>
  <c r="AL10" i="42"/>
  <c r="AF10" i="42"/>
  <c r="AD10" i="42"/>
  <c r="AB10" i="42"/>
  <c r="AA10" i="42"/>
  <c r="X10" i="42"/>
  <c r="AN10" i="42" s="1"/>
  <c r="AO10" i="42" s="1"/>
  <c r="U10" i="42"/>
  <c r="AQ10" i="42" s="1"/>
  <c r="AW10" i="42" s="1"/>
  <c r="Q10" i="42"/>
  <c r="E10" i="42"/>
  <c r="L10" i="42" s="1"/>
  <c r="AU9" i="42"/>
  <c r="AT9" i="42"/>
  <c r="AS9" i="42"/>
  <c r="AR9" i="42"/>
  <c r="AL9" i="42"/>
  <c r="AF9" i="42"/>
  <c r="AD9" i="42"/>
  <c r="AB9" i="42"/>
  <c r="AA9" i="42"/>
  <c r="X9" i="42"/>
  <c r="AN9" i="42" s="1"/>
  <c r="AO9" i="42" s="1"/>
  <c r="U9" i="42"/>
  <c r="AQ9" i="42" s="1"/>
  <c r="AW9" i="42" s="1"/>
  <c r="Q9" i="42"/>
  <c r="E9" i="42"/>
  <c r="L9" i="42" s="1"/>
  <c r="AU8" i="42"/>
  <c r="AT8" i="42"/>
  <c r="AS8" i="42"/>
  <c r="AR8" i="42"/>
  <c r="AL8" i="42"/>
  <c r="AF8" i="42"/>
  <c r="AD8" i="42"/>
  <c r="AB8" i="42"/>
  <c r="AA8" i="42"/>
  <c r="X8" i="42"/>
  <c r="AN8" i="42" s="1"/>
  <c r="AO8" i="42" s="1"/>
  <c r="U8" i="42"/>
  <c r="AQ8" i="42" s="1"/>
  <c r="AW8" i="42" s="1"/>
  <c r="Q8" i="42"/>
  <c r="E8" i="42"/>
  <c r="L8" i="42" s="1"/>
  <c r="AU7" i="42"/>
  <c r="AU104" i="42" s="1"/>
  <c r="AT7" i="42"/>
  <c r="AS7" i="42"/>
  <c r="AR7" i="42"/>
  <c r="AR104" i="42" s="1"/>
  <c r="AL7" i="42"/>
  <c r="AF7" i="42"/>
  <c r="AD7" i="42"/>
  <c r="AB7" i="42"/>
  <c r="AA7" i="42"/>
  <c r="X7" i="42"/>
  <c r="AN7" i="42" s="1"/>
  <c r="AO7" i="42" s="1"/>
  <c r="U7" i="42"/>
  <c r="AQ7" i="42" s="1"/>
  <c r="Q7" i="42"/>
  <c r="E7" i="42"/>
  <c r="L7" i="42" s="1"/>
  <c r="AU6" i="42"/>
  <c r="AT6" i="42"/>
  <c r="AS6" i="42"/>
  <c r="AR6" i="42"/>
  <c r="AL6" i="42"/>
  <c r="AF6" i="42"/>
  <c r="AD6" i="42"/>
  <c r="AB6" i="42"/>
  <c r="AA6" i="42"/>
  <c r="X6" i="42"/>
  <c r="AN6" i="42" s="1"/>
  <c r="AO6" i="42" s="1"/>
  <c r="U6" i="42"/>
  <c r="AQ6" i="42" s="1"/>
  <c r="AW6" i="42" s="1"/>
  <c r="Q6" i="42"/>
  <c r="E6" i="42"/>
  <c r="L6" i="42" s="1"/>
  <c r="AU5" i="42"/>
  <c r="AT5" i="42"/>
  <c r="AS5" i="42"/>
  <c r="AR5" i="42"/>
  <c r="AL5" i="42"/>
  <c r="AF5" i="42"/>
  <c r="AD5" i="42"/>
  <c r="AB5" i="42"/>
  <c r="AA5" i="42"/>
  <c r="X5" i="42"/>
  <c r="AN5" i="42" s="1"/>
  <c r="AO5" i="42" s="1"/>
  <c r="U5" i="42"/>
  <c r="AQ5" i="42" s="1"/>
  <c r="AW5" i="42" s="1"/>
  <c r="Q5" i="42"/>
  <c r="E5" i="42"/>
  <c r="L5" i="42" s="1"/>
  <c r="AU4" i="42"/>
  <c r="AT4" i="42"/>
  <c r="AS4" i="42"/>
  <c r="AR4" i="42"/>
  <c r="AL4" i="42"/>
  <c r="AF4" i="42"/>
  <c r="AD4" i="42"/>
  <c r="AB4" i="42"/>
  <c r="AA4" i="42"/>
  <c r="X4" i="42"/>
  <c r="AN4" i="42" s="1"/>
  <c r="AO4" i="42" s="1"/>
  <c r="U4" i="42"/>
  <c r="AQ4" i="42" s="1"/>
  <c r="AW4" i="42" s="1"/>
  <c r="Q4" i="42"/>
  <c r="E4" i="42"/>
  <c r="L4" i="42" s="1"/>
  <c r="AU3" i="42"/>
  <c r="AT3" i="42"/>
  <c r="AR3" i="42"/>
  <c r="AQ3" i="42"/>
  <c r="AW3" i="42" s="1"/>
  <c r="AN3" i="42"/>
  <c r="AL3" i="42"/>
  <c r="AD3" i="42"/>
  <c r="AD105" i="42" s="1"/>
  <c r="AD126" i="42" s="1"/>
  <c r="AB3" i="42"/>
  <c r="AB105" i="42" s="1"/>
  <c r="AB126" i="42" s="1"/>
  <c r="AA3" i="42"/>
  <c r="AA105" i="42" s="1"/>
  <c r="AA126" i="42" s="1"/>
  <c r="AC65" i="42" s="1"/>
  <c r="X3" i="42"/>
  <c r="U3" i="42"/>
  <c r="U105" i="42" s="1"/>
  <c r="U126" i="42" s="1"/>
  <c r="Q3" i="42"/>
  <c r="L3" i="42"/>
  <c r="E3" i="42"/>
  <c r="AJ126" i="4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T126" i="41" s="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M126" i="41" s="1"/>
  <c r="AK105" i="41"/>
  <c r="AK126" i="41" s="1"/>
  <c r="AJ105" i="41"/>
  <c r="AI105" i="41"/>
  <c r="AI126" i="41" s="1"/>
  <c r="AH105" i="41"/>
  <c r="AH126" i="41" s="1"/>
  <c r="AG105" i="41"/>
  <c r="AG126" i="41" s="1"/>
  <c r="AE105" i="41"/>
  <c r="AE126" i="41" s="1"/>
  <c r="Z105" i="41"/>
  <c r="Z126" i="41" s="1"/>
  <c r="Y105" i="41"/>
  <c r="Y126" i="41" s="1"/>
  <c r="W105" i="41"/>
  <c r="W126" i="41" s="1"/>
  <c r="V105" i="41"/>
  <c r="V126" i="41" s="1"/>
  <c r="T105" i="41"/>
  <c r="S105" i="41"/>
  <c r="S126" i="41" s="1"/>
  <c r="N105" i="41"/>
  <c r="N126" i="41" s="1"/>
  <c r="J105" i="41"/>
  <c r="J126" i="41" s="1"/>
  <c r="I105" i="41"/>
  <c r="I126" i="41" s="1"/>
  <c r="H105" i="41"/>
  <c r="H126" i="41" s="1"/>
  <c r="AL71" i="41" s="1"/>
  <c r="G105" i="41"/>
  <c r="G126" i="41" s="1"/>
  <c r="F105" i="41"/>
  <c r="AU103" i="41"/>
  <c r="AT103" i="41"/>
  <c r="AR103" i="41"/>
  <c r="AF103" i="41"/>
  <c r="AD103" i="41"/>
  <c r="AB103" i="41"/>
  <c r="AA103" i="41"/>
  <c r="X103" i="41"/>
  <c r="AN103" i="41" s="1"/>
  <c r="U103" i="41"/>
  <c r="AS103" i="41" s="1"/>
  <c r="R103" i="41"/>
  <c r="Q103" i="41"/>
  <c r="L103" i="41"/>
  <c r="E103" i="41"/>
  <c r="AU102" i="41"/>
  <c r="AT102" i="41"/>
  <c r="AR102" i="41"/>
  <c r="AF102" i="41"/>
  <c r="AD102" i="41"/>
  <c r="AB102" i="41"/>
  <c r="AA102" i="41"/>
  <c r="X102" i="41"/>
  <c r="AN102" i="41" s="1"/>
  <c r="U102" i="41"/>
  <c r="AS102" i="41" s="1"/>
  <c r="R102" i="41"/>
  <c r="Q102" i="41"/>
  <c r="L102" i="41"/>
  <c r="E102" i="41"/>
  <c r="AU101" i="41"/>
  <c r="AT101" i="41"/>
  <c r="AR101" i="41"/>
  <c r="AF101" i="41"/>
  <c r="AD101" i="41"/>
  <c r="AB101" i="41"/>
  <c r="AA101" i="41"/>
  <c r="X101" i="41"/>
  <c r="AN101" i="41" s="1"/>
  <c r="U101" i="41"/>
  <c r="AS101" i="41" s="1"/>
  <c r="R101" i="41"/>
  <c r="Q101" i="41"/>
  <c r="L101" i="41"/>
  <c r="E101" i="41"/>
  <c r="AU100" i="41"/>
  <c r="AT100" i="41"/>
  <c r="AR100" i="41"/>
  <c r="AF100" i="41"/>
  <c r="AD100" i="41"/>
  <c r="AB100" i="41"/>
  <c r="AA100" i="41"/>
  <c r="X100" i="41"/>
  <c r="AN100" i="41" s="1"/>
  <c r="U100" i="41"/>
  <c r="AS100" i="41" s="1"/>
  <c r="R100" i="41"/>
  <c r="Q100" i="41"/>
  <c r="L100" i="41"/>
  <c r="E100" i="41"/>
  <c r="AU99" i="41"/>
  <c r="AT99" i="41"/>
  <c r="AR99" i="41"/>
  <c r="AF99" i="41"/>
  <c r="AD99" i="41"/>
  <c r="AB99" i="41"/>
  <c r="AA99" i="41"/>
  <c r="X99" i="41"/>
  <c r="AN99" i="41" s="1"/>
  <c r="U99" i="41"/>
  <c r="AS99" i="41" s="1"/>
  <c r="R99" i="41"/>
  <c r="Q99" i="41"/>
  <c r="L99" i="41"/>
  <c r="E99" i="41"/>
  <c r="AU98" i="41"/>
  <c r="AT98" i="41"/>
  <c r="AR98" i="41"/>
  <c r="AQ98" i="41"/>
  <c r="AW98" i="41" s="1"/>
  <c r="AF98" i="41"/>
  <c r="AD98" i="41"/>
  <c r="AB98" i="41"/>
  <c r="AA98" i="41"/>
  <c r="X98" i="41"/>
  <c r="AN98" i="41" s="1"/>
  <c r="U98" i="41"/>
  <c r="AS98" i="41" s="1"/>
  <c r="R98" i="41"/>
  <c r="Q98" i="41"/>
  <c r="L98" i="41"/>
  <c r="E98" i="41"/>
  <c r="AU97" i="41"/>
  <c r="AT97" i="41"/>
  <c r="AR97" i="41"/>
  <c r="AQ97" i="41"/>
  <c r="AW97" i="41" s="1"/>
  <c r="AF97" i="41"/>
  <c r="AD97" i="41"/>
  <c r="AB97" i="41"/>
  <c r="AA97" i="41"/>
  <c r="X97" i="41"/>
  <c r="AN97" i="41" s="1"/>
  <c r="U97" i="41"/>
  <c r="AS97" i="41" s="1"/>
  <c r="R97" i="41"/>
  <c r="Q97" i="41"/>
  <c r="L97" i="41"/>
  <c r="E97" i="41"/>
  <c r="AU96" i="41"/>
  <c r="AT96" i="41"/>
  <c r="AR96" i="41"/>
  <c r="AQ96" i="41"/>
  <c r="AW96" i="41" s="1"/>
  <c r="AF96" i="41"/>
  <c r="AD96" i="41"/>
  <c r="AB96" i="41"/>
  <c r="AA96" i="41"/>
  <c r="X96" i="41"/>
  <c r="AN96" i="41" s="1"/>
  <c r="U96" i="41"/>
  <c r="AS96" i="41" s="1"/>
  <c r="R96" i="41"/>
  <c r="Q96" i="41"/>
  <c r="L96" i="41"/>
  <c r="E96" i="41"/>
  <c r="AU95" i="41"/>
  <c r="AT95" i="41"/>
  <c r="AR95" i="41"/>
  <c r="AQ95" i="41"/>
  <c r="AW95" i="41" s="1"/>
  <c r="AF95" i="41"/>
  <c r="AD95" i="41"/>
  <c r="AB95" i="41"/>
  <c r="AA95" i="41"/>
  <c r="X95" i="41"/>
  <c r="AN95" i="41" s="1"/>
  <c r="U95" i="41"/>
  <c r="AS95" i="41" s="1"/>
  <c r="R95" i="41"/>
  <c r="Q95" i="41"/>
  <c r="L95" i="41"/>
  <c r="E95" i="41"/>
  <c r="AU94" i="41"/>
  <c r="AT94" i="41"/>
  <c r="AR94" i="41"/>
  <c r="AQ94" i="41"/>
  <c r="AW94" i="41" s="1"/>
  <c r="AF94" i="41"/>
  <c r="AD94" i="41"/>
  <c r="AB94" i="41"/>
  <c r="AA94" i="41"/>
  <c r="X94" i="41"/>
  <c r="AN94" i="41" s="1"/>
  <c r="U94" i="41"/>
  <c r="AS94" i="41" s="1"/>
  <c r="R94" i="41"/>
  <c r="Q94" i="41"/>
  <c r="L94" i="41"/>
  <c r="E94" i="41"/>
  <c r="AU93" i="41"/>
  <c r="AT93" i="41"/>
  <c r="AS93" i="41"/>
  <c r="AR93" i="41"/>
  <c r="AQ93" i="41"/>
  <c r="AW93" i="41" s="1"/>
  <c r="AF93" i="41"/>
  <c r="AD93" i="41"/>
  <c r="AB93" i="41"/>
  <c r="AA93" i="41"/>
  <c r="X93" i="41"/>
  <c r="AN93" i="41" s="1"/>
  <c r="U93" i="41"/>
  <c r="R93" i="41"/>
  <c r="Q93" i="41"/>
  <c r="L93" i="41"/>
  <c r="E93" i="41"/>
  <c r="AU92" i="41"/>
  <c r="AT92" i="41"/>
  <c r="AS92" i="41"/>
  <c r="AR92" i="41"/>
  <c r="AQ92" i="41"/>
  <c r="AW92" i="41" s="1"/>
  <c r="AF92" i="41"/>
  <c r="AD92" i="41"/>
  <c r="AB92" i="41"/>
  <c r="AA92" i="41"/>
  <c r="X92" i="41"/>
  <c r="AN92" i="41" s="1"/>
  <c r="U92" i="41"/>
  <c r="R92" i="41"/>
  <c r="Q92" i="41"/>
  <c r="L92" i="41"/>
  <c r="E92" i="41"/>
  <c r="AU91" i="41"/>
  <c r="AT91" i="41"/>
  <c r="AS91" i="41"/>
  <c r="AR91" i="41"/>
  <c r="AQ91" i="41"/>
  <c r="AW91" i="41" s="1"/>
  <c r="AF91" i="41"/>
  <c r="AD91" i="41"/>
  <c r="AB91" i="41"/>
  <c r="AA91" i="41"/>
  <c r="X91" i="41"/>
  <c r="AN91" i="41" s="1"/>
  <c r="U91" i="41"/>
  <c r="R91" i="41"/>
  <c r="Q91" i="41"/>
  <c r="L91" i="41"/>
  <c r="E91" i="41"/>
  <c r="AU90" i="41"/>
  <c r="AT90" i="41"/>
  <c r="AS90" i="41"/>
  <c r="AR90" i="41"/>
  <c r="AQ90" i="41"/>
  <c r="AW90" i="41" s="1"/>
  <c r="AF90" i="41"/>
  <c r="AD90" i="41"/>
  <c r="AB90" i="41"/>
  <c r="AA90" i="41"/>
  <c r="X90" i="41"/>
  <c r="AN90" i="41" s="1"/>
  <c r="U90" i="41"/>
  <c r="R90" i="41"/>
  <c r="Q90" i="41"/>
  <c r="L90" i="41"/>
  <c r="E90" i="41"/>
  <c r="AU89" i="41"/>
  <c r="AT89" i="41"/>
  <c r="AS89" i="41"/>
  <c r="AR89" i="41"/>
  <c r="AQ89" i="41"/>
  <c r="AW89" i="41" s="1"/>
  <c r="AF89" i="41"/>
  <c r="AD89" i="41"/>
  <c r="AB89" i="41"/>
  <c r="AA89" i="41"/>
  <c r="X89" i="41"/>
  <c r="AN89" i="41" s="1"/>
  <c r="U89" i="41"/>
  <c r="R89" i="41"/>
  <c r="Q89" i="41"/>
  <c r="L89" i="41"/>
  <c r="E89" i="41"/>
  <c r="AU88" i="41"/>
  <c r="AT88" i="41"/>
  <c r="AS88" i="41"/>
  <c r="AR88" i="41"/>
  <c r="AQ88" i="41"/>
  <c r="AW88" i="41" s="1"/>
  <c r="AF88" i="41"/>
  <c r="AD88" i="41"/>
  <c r="AB88" i="41"/>
  <c r="AA88" i="41"/>
  <c r="X88" i="41"/>
  <c r="AN88" i="41" s="1"/>
  <c r="U88" i="41"/>
  <c r="R88" i="41"/>
  <c r="Q88" i="41"/>
  <c r="L88" i="41"/>
  <c r="E88" i="41"/>
  <c r="AU87" i="41"/>
  <c r="AT87" i="41"/>
  <c r="AS87" i="41"/>
  <c r="AR87" i="41"/>
  <c r="AQ87" i="41"/>
  <c r="AW87" i="41" s="1"/>
  <c r="AF87" i="41"/>
  <c r="AD87" i="41"/>
  <c r="AB87" i="41"/>
  <c r="AA87" i="41"/>
  <c r="X87" i="41"/>
  <c r="AN87" i="41" s="1"/>
  <c r="U87" i="41"/>
  <c r="R87" i="41"/>
  <c r="Q87" i="41"/>
  <c r="L87" i="41"/>
  <c r="E87" i="41"/>
  <c r="AU86" i="41"/>
  <c r="AT86" i="41"/>
  <c r="AS86" i="41"/>
  <c r="AR86" i="41"/>
  <c r="AQ86" i="41"/>
  <c r="AW86" i="41" s="1"/>
  <c r="AF86" i="41"/>
  <c r="AD86" i="41"/>
  <c r="AB86" i="41"/>
  <c r="AA86" i="41"/>
  <c r="X86" i="41"/>
  <c r="AN86" i="41" s="1"/>
  <c r="U86" i="41"/>
  <c r="R86" i="41"/>
  <c r="Q86" i="41"/>
  <c r="L86" i="41"/>
  <c r="E86" i="41"/>
  <c r="AU85" i="41"/>
  <c r="AT85" i="41"/>
  <c r="AS85" i="41"/>
  <c r="AR85" i="41"/>
  <c r="AQ85" i="41"/>
  <c r="AW85" i="41" s="1"/>
  <c r="AF85" i="41"/>
  <c r="AD85" i="41"/>
  <c r="AB85" i="41"/>
  <c r="AA85" i="41"/>
  <c r="X85" i="41"/>
  <c r="AN85" i="41" s="1"/>
  <c r="U85" i="41"/>
  <c r="R85" i="41"/>
  <c r="Q85" i="41"/>
  <c r="L85" i="41"/>
  <c r="E85" i="41"/>
  <c r="AU84" i="41"/>
  <c r="AT84" i="41"/>
  <c r="AS84" i="41"/>
  <c r="AR84" i="41"/>
  <c r="AQ84" i="41"/>
  <c r="AW84" i="41" s="1"/>
  <c r="AF84" i="41"/>
  <c r="AD84" i="41"/>
  <c r="AB84" i="41"/>
  <c r="AA84" i="41"/>
  <c r="X84" i="41"/>
  <c r="AN84" i="41" s="1"/>
  <c r="U84" i="41"/>
  <c r="R84" i="41"/>
  <c r="Q84" i="41"/>
  <c r="L84" i="41"/>
  <c r="E84" i="41"/>
  <c r="AU83" i="41"/>
  <c r="AT83" i="41"/>
  <c r="AS83" i="41"/>
  <c r="AR83" i="41"/>
  <c r="AQ83" i="41"/>
  <c r="AW83" i="41" s="1"/>
  <c r="AF83" i="41"/>
  <c r="AD83" i="41"/>
  <c r="AB83" i="41"/>
  <c r="AA83" i="41"/>
  <c r="X83" i="41"/>
  <c r="AN83" i="41" s="1"/>
  <c r="U83" i="41"/>
  <c r="R83" i="41"/>
  <c r="Q83" i="41"/>
  <c r="L83" i="41"/>
  <c r="E83" i="41"/>
  <c r="AU82" i="41"/>
  <c r="AT82" i="41"/>
  <c r="AS82" i="41"/>
  <c r="AR82" i="41"/>
  <c r="AQ82" i="41"/>
  <c r="AW82" i="41" s="1"/>
  <c r="AF82" i="41"/>
  <c r="AD82" i="41"/>
  <c r="AB82" i="41"/>
  <c r="AA82" i="41"/>
  <c r="X82" i="41"/>
  <c r="AN82" i="41" s="1"/>
  <c r="U82" i="41"/>
  <c r="R82" i="41"/>
  <c r="Q82" i="41"/>
  <c r="L82" i="41"/>
  <c r="E82" i="41"/>
  <c r="AU81" i="41"/>
  <c r="AT81" i="41"/>
  <c r="AS81" i="41"/>
  <c r="AR81" i="41"/>
  <c r="AQ81" i="41"/>
  <c r="AW81" i="41" s="1"/>
  <c r="AF81" i="41"/>
  <c r="AD81" i="41"/>
  <c r="AB81" i="41"/>
  <c r="AA81" i="41"/>
  <c r="X81" i="41"/>
  <c r="AN81" i="41" s="1"/>
  <c r="U81" i="41"/>
  <c r="R81" i="41"/>
  <c r="Q81" i="41"/>
  <c r="L81" i="41"/>
  <c r="E81" i="41"/>
  <c r="AU80" i="41"/>
  <c r="AT80" i="41"/>
  <c r="AS80" i="41"/>
  <c r="AR80" i="41"/>
  <c r="AQ80" i="41"/>
  <c r="AW80" i="41" s="1"/>
  <c r="AF80" i="41"/>
  <c r="AD80" i="41"/>
  <c r="AB80" i="41"/>
  <c r="AA80" i="41"/>
  <c r="X80" i="41"/>
  <c r="AN80" i="41" s="1"/>
  <c r="U80" i="41"/>
  <c r="R80" i="41"/>
  <c r="Q80" i="41"/>
  <c r="L80" i="41"/>
  <c r="E80" i="41"/>
  <c r="AU79" i="41"/>
  <c r="AT79" i="41"/>
  <c r="AS79" i="41"/>
  <c r="AR79" i="41"/>
  <c r="AQ79" i="41"/>
  <c r="AW79" i="41" s="1"/>
  <c r="AF79" i="41"/>
  <c r="AD79" i="41"/>
  <c r="AB79" i="41"/>
  <c r="AA79" i="41"/>
  <c r="X79" i="41"/>
  <c r="AN79" i="41" s="1"/>
  <c r="U79" i="41"/>
  <c r="R79" i="41"/>
  <c r="Q79" i="41"/>
  <c r="L79" i="41"/>
  <c r="E79" i="41"/>
  <c r="AU78" i="41"/>
  <c r="AT78" i="41"/>
  <c r="AS78" i="41"/>
  <c r="AR78" i="41"/>
  <c r="AQ78" i="41"/>
  <c r="AW78" i="41" s="1"/>
  <c r="AF78" i="41"/>
  <c r="AD78" i="41"/>
  <c r="AB78" i="41"/>
  <c r="AA78" i="41"/>
  <c r="X78" i="41"/>
  <c r="AN78" i="41" s="1"/>
  <c r="U78" i="41"/>
  <c r="R78" i="41"/>
  <c r="Q78" i="41"/>
  <c r="L78" i="41"/>
  <c r="E78" i="41"/>
  <c r="AU77" i="41"/>
  <c r="AT77" i="41"/>
  <c r="AS77" i="41"/>
  <c r="AR77" i="41"/>
  <c r="AQ77" i="41"/>
  <c r="AW77" i="41" s="1"/>
  <c r="AF77" i="41"/>
  <c r="AD77" i="41"/>
  <c r="AB77" i="41"/>
  <c r="AA77" i="41"/>
  <c r="X77" i="41"/>
  <c r="AN77" i="41" s="1"/>
  <c r="U77" i="41"/>
  <c r="R77" i="41"/>
  <c r="Q77" i="41"/>
  <c r="L77" i="41"/>
  <c r="E77" i="41"/>
  <c r="AU76" i="41"/>
  <c r="AT76" i="41"/>
  <c r="AS76" i="41"/>
  <c r="AR76" i="41"/>
  <c r="AQ76" i="41"/>
  <c r="AW76" i="41" s="1"/>
  <c r="AF76" i="41"/>
  <c r="AD76" i="41"/>
  <c r="AB76" i="41"/>
  <c r="AA76" i="41"/>
  <c r="X76" i="41"/>
  <c r="AN76" i="41" s="1"/>
  <c r="U76" i="41"/>
  <c r="R76" i="41"/>
  <c r="Q76" i="41"/>
  <c r="L76" i="41"/>
  <c r="E76" i="41"/>
  <c r="AU75" i="41"/>
  <c r="AT75" i="41"/>
  <c r="AS75" i="41"/>
  <c r="AR75" i="41"/>
  <c r="AQ75" i="41"/>
  <c r="AW75" i="41" s="1"/>
  <c r="AF75" i="41"/>
  <c r="AD75" i="41"/>
  <c r="AB75" i="41"/>
  <c r="AA75" i="41"/>
  <c r="X75" i="41"/>
  <c r="AN75" i="41" s="1"/>
  <c r="U75" i="41"/>
  <c r="R75" i="41"/>
  <c r="Q75" i="41"/>
  <c r="L75" i="41"/>
  <c r="E75" i="41"/>
  <c r="AU74" i="41"/>
  <c r="AT74" i="41"/>
  <c r="AS74" i="41"/>
  <c r="AR74" i="41"/>
  <c r="AQ74" i="41"/>
  <c r="AW74" i="41" s="1"/>
  <c r="AF74" i="41"/>
  <c r="AD74" i="41"/>
  <c r="AB74" i="41"/>
  <c r="AA74" i="41"/>
  <c r="X74" i="41"/>
  <c r="AN74" i="41" s="1"/>
  <c r="U74" i="41"/>
  <c r="R74" i="41"/>
  <c r="Q74" i="41"/>
  <c r="L74" i="41"/>
  <c r="E74" i="41"/>
  <c r="AU73" i="41"/>
  <c r="AT73" i="41"/>
  <c r="AS73" i="41"/>
  <c r="AR73" i="41"/>
  <c r="AQ73" i="41"/>
  <c r="AW73" i="41" s="1"/>
  <c r="AL73" i="41"/>
  <c r="AF73" i="41"/>
  <c r="AD73" i="41"/>
  <c r="AB73" i="41"/>
  <c r="AA73" i="41"/>
  <c r="X73" i="41"/>
  <c r="AN73" i="41" s="1"/>
  <c r="U73" i="41"/>
  <c r="R73" i="41"/>
  <c r="Q73" i="41"/>
  <c r="L73" i="41"/>
  <c r="E73" i="41"/>
  <c r="AU72" i="41"/>
  <c r="AT72" i="41"/>
  <c r="AS72" i="41"/>
  <c r="AR72" i="41"/>
  <c r="AQ72" i="41"/>
  <c r="AW72" i="41" s="1"/>
  <c r="AF72" i="41"/>
  <c r="AD72" i="41"/>
  <c r="AB72" i="41"/>
  <c r="AA72" i="41"/>
  <c r="X72" i="41"/>
  <c r="AN72" i="41" s="1"/>
  <c r="U72" i="41"/>
  <c r="R72" i="41"/>
  <c r="Q72" i="41"/>
  <c r="L72" i="41"/>
  <c r="E72" i="41"/>
  <c r="AU71" i="41"/>
  <c r="AT71" i="41"/>
  <c r="AS71" i="41"/>
  <c r="AR71" i="41"/>
  <c r="AQ71" i="41"/>
  <c r="AW71" i="41" s="1"/>
  <c r="AD71" i="41"/>
  <c r="AB71" i="41"/>
  <c r="AA71" i="41"/>
  <c r="X71" i="41"/>
  <c r="AN71" i="41" s="1"/>
  <c r="U71" i="41"/>
  <c r="R71" i="41"/>
  <c r="Q71" i="41"/>
  <c r="L71" i="41"/>
  <c r="E71" i="41"/>
  <c r="AU70" i="41"/>
  <c r="AT70" i="41"/>
  <c r="AS70" i="41"/>
  <c r="AR70" i="41"/>
  <c r="AQ70" i="41"/>
  <c r="AW70" i="41" s="1"/>
  <c r="AF70" i="41"/>
  <c r="AD70" i="41"/>
  <c r="AB70" i="41"/>
  <c r="AA70" i="41"/>
  <c r="X70" i="41"/>
  <c r="AN70" i="41" s="1"/>
  <c r="U70" i="41"/>
  <c r="R70" i="41"/>
  <c r="Q70" i="41"/>
  <c r="L70" i="41"/>
  <c r="E70" i="41"/>
  <c r="AU69" i="41"/>
  <c r="AT69" i="41"/>
  <c r="AS69" i="41"/>
  <c r="AR69" i="41"/>
  <c r="AQ69" i="41"/>
  <c r="AW69" i="41" s="1"/>
  <c r="AL69" i="41"/>
  <c r="AF69" i="41"/>
  <c r="AD69" i="41"/>
  <c r="AB69" i="41"/>
  <c r="AA69" i="41"/>
  <c r="X69" i="41"/>
  <c r="AN69" i="41" s="1"/>
  <c r="U69" i="41"/>
  <c r="R69" i="41"/>
  <c r="Q69" i="41"/>
  <c r="L69" i="41"/>
  <c r="E69" i="41"/>
  <c r="AU68" i="41"/>
  <c r="AT68" i="41"/>
  <c r="AS68" i="41"/>
  <c r="AR68" i="41"/>
  <c r="AQ68" i="41"/>
  <c r="AW68" i="41" s="1"/>
  <c r="AF68" i="41"/>
  <c r="AD68" i="41"/>
  <c r="AB68" i="41"/>
  <c r="AA68" i="41"/>
  <c r="X68" i="41"/>
  <c r="AN68" i="41" s="1"/>
  <c r="U68" i="41"/>
  <c r="R68" i="41"/>
  <c r="Q68" i="41"/>
  <c r="L68" i="41"/>
  <c r="E68" i="41"/>
  <c r="AU67" i="41"/>
  <c r="AT67" i="41"/>
  <c r="AS67" i="41"/>
  <c r="AR67" i="41"/>
  <c r="AQ67" i="41"/>
  <c r="AW67" i="41" s="1"/>
  <c r="AD67" i="41"/>
  <c r="AB67" i="41"/>
  <c r="AA67" i="41"/>
  <c r="X67" i="41"/>
  <c r="AN67" i="41" s="1"/>
  <c r="U67" i="41"/>
  <c r="R67" i="41"/>
  <c r="Q67" i="41"/>
  <c r="L67" i="41"/>
  <c r="E67" i="41"/>
  <c r="AU66" i="41"/>
  <c r="AT66" i="41"/>
  <c r="AS66" i="41"/>
  <c r="AR66" i="41"/>
  <c r="AQ66" i="41"/>
  <c r="AW66" i="41" s="1"/>
  <c r="AL66" i="41"/>
  <c r="AF66" i="41"/>
  <c r="AD66" i="41"/>
  <c r="AB66" i="41"/>
  <c r="AA66" i="41"/>
  <c r="X66" i="41"/>
  <c r="AN66" i="41" s="1"/>
  <c r="U66" i="41"/>
  <c r="R66" i="41"/>
  <c r="Q66" i="41"/>
  <c r="L66" i="41"/>
  <c r="E66" i="41"/>
  <c r="AU65" i="41"/>
  <c r="AT65" i="41"/>
  <c r="AS65" i="41"/>
  <c r="AR65" i="41"/>
  <c r="AQ65" i="41"/>
  <c r="AW65" i="41" s="1"/>
  <c r="AD65" i="41"/>
  <c r="AB65" i="41"/>
  <c r="AA65" i="41"/>
  <c r="X65" i="41"/>
  <c r="AN65" i="41" s="1"/>
  <c r="U65" i="41"/>
  <c r="R65" i="41"/>
  <c r="Q65" i="41"/>
  <c r="E65" i="41"/>
  <c r="L65" i="41" s="1"/>
  <c r="AU64" i="41"/>
  <c r="AT64" i="41"/>
  <c r="AR64" i="41"/>
  <c r="AQ64" i="41"/>
  <c r="AW64" i="41" s="1"/>
  <c r="AN64" i="41"/>
  <c r="AB64" i="41"/>
  <c r="AA64" i="41"/>
  <c r="X64" i="41"/>
  <c r="U64" i="41"/>
  <c r="Q64" i="41"/>
  <c r="E64" i="41"/>
  <c r="L64" i="41" s="1"/>
  <c r="AU63" i="41"/>
  <c r="AT63" i="41"/>
  <c r="AR63" i="41"/>
  <c r="AQ63" i="41"/>
  <c r="AW63" i="41" s="1"/>
  <c r="AN63" i="41"/>
  <c r="AB63" i="41"/>
  <c r="AA63" i="41"/>
  <c r="X63" i="41"/>
  <c r="U63" i="41"/>
  <c r="Q63" i="41"/>
  <c r="E63" i="41"/>
  <c r="L63" i="41" s="1"/>
  <c r="AU62" i="41"/>
  <c r="AT62" i="41"/>
  <c r="AR62" i="41"/>
  <c r="AQ62" i="41"/>
  <c r="AW62" i="41" s="1"/>
  <c r="AN62" i="41"/>
  <c r="AB62" i="41"/>
  <c r="AA62" i="41"/>
  <c r="X62" i="41"/>
  <c r="U62" i="41"/>
  <c r="Q62" i="41"/>
  <c r="E62" i="41"/>
  <c r="L62" i="41" s="1"/>
  <c r="AU61" i="41"/>
  <c r="AT61" i="41"/>
  <c r="AR61" i="41"/>
  <c r="AQ61" i="41"/>
  <c r="AW61" i="41" s="1"/>
  <c r="AN61" i="41"/>
  <c r="AB61" i="41"/>
  <c r="AA61" i="41"/>
  <c r="X61" i="41"/>
  <c r="U61" i="41"/>
  <c r="Q61" i="41"/>
  <c r="E61" i="41"/>
  <c r="L61" i="41" s="1"/>
  <c r="AU60" i="41"/>
  <c r="AT60" i="41"/>
  <c r="AR60" i="41"/>
  <c r="AQ60" i="41"/>
  <c r="AW60" i="41" s="1"/>
  <c r="AN60" i="41"/>
  <c r="AB60" i="41"/>
  <c r="AA60" i="41"/>
  <c r="X60" i="41"/>
  <c r="U60" i="41"/>
  <c r="Q60" i="41"/>
  <c r="E60" i="41"/>
  <c r="L60" i="41" s="1"/>
  <c r="AU59" i="41"/>
  <c r="AT59" i="41"/>
  <c r="AR59" i="41"/>
  <c r="AQ59" i="41"/>
  <c r="AW59" i="41" s="1"/>
  <c r="AN59" i="41"/>
  <c r="AB59" i="41"/>
  <c r="AA59" i="41"/>
  <c r="X59" i="41"/>
  <c r="U59" i="41"/>
  <c r="Q59" i="41"/>
  <c r="E59" i="41"/>
  <c r="L59" i="41" s="1"/>
  <c r="AU58" i="41"/>
  <c r="AT58" i="41"/>
  <c r="AR58" i="41"/>
  <c r="AQ58" i="41"/>
  <c r="AW58" i="41" s="1"/>
  <c r="AN58" i="41"/>
  <c r="AB58" i="41"/>
  <c r="AA58" i="41"/>
  <c r="X58" i="41"/>
  <c r="U58" i="41"/>
  <c r="Q58" i="41"/>
  <c r="E58" i="41"/>
  <c r="L58" i="41" s="1"/>
  <c r="AU57" i="41"/>
  <c r="AT57" i="41"/>
  <c r="AR57" i="41"/>
  <c r="AQ57" i="41"/>
  <c r="AW57" i="41" s="1"/>
  <c r="AN57" i="41"/>
  <c r="AB57" i="41"/>
  <c r="AA57" i="41"/>
  <c r="X57" i="41"/>
  <c r="U57" i="41"/>
  <c r="Q57" i="41"/>
  <c r="E57" i="41"/>
  <c r="L57" i="41" s="1"/>
  <c r="AU56" i="41"/>
  <c r="AT56" i="41"/>
  <c r="AR56" i="41"/>
  <c r="AQ56" i="41"/>
  <c r="AW56" i="41" s="1"/>
  <c r="AN56" i="41"/>
  <c r="AB56" i="41"/>
  <c r="AA56" i="41"/>
  <c r="X56" i="41"/>
  <c r="U56" i="41"/>
  <c r="Q56" i="41"/>
  <c r="E56" i="41"/>
  <c r="L56" i="41" s="1"/>
  <c r="AU55" i="41"/>
  <c r="AT55" i="41"/>
  <c r="AR55" i="41"/>
  <c r="AQ55" i="41"/>
  <c r="AW55" i="41" s="1"/>
  <c r="AN55" i="41"/>
  <c r="AB55" i="41"/>
  <c r="AA55" i="41"/>
  <c r="X55" i="41"/>
  <c r="U55" i="41"/>
  <c r="Q55" i="41"/>
  <c r="E55" i="41"/>
  <c r="L55" i="41" s="1"/>
  <c r="AU54" i="41"/>
  <c r="AT54" i="41"/>
  <c r="AR54" i="41"/>
  <c r="AQ54" i="41"/>
  <c r="AW54" i="41" s="1"/>
  <c r="AN54" i="41"/>
  <c r="AB54" i="41"/>
  <c r="AA54" i="41"/>
  <c r="X54" i="41"/>
  <c r="U54" i="41"/>
  <c r="Q54" i="41"/>
  <c r="E54" i="41"/>
  <c r="L54" i="41" s="1"/>
  <c r="AU53" i="41"/>
  <c r="AT53" i="41"/>
  <c r="AR53" i="41"/>
  <c r="AQ53" i="41"/>
  <c r="AW53" i="41" s="1"/>
  <c r="AN53" i="41"/>
  <c r="AB53" i="41"/>
  <c r="AA53" i="41"/>
  <c r="X53" i="41"/>
  <c r="U53" i="41"/>
  <c r="Q53" i="41"/>
  <c r="E53" i="41"/>
  <c r="L53" i="41" s="1"/>
  <c r="AU52" i="41"/>
  <c r="AT52" i="41"/>
  <c r="AR52" i="41"/>
  <c r="AQ52" i="41"/>
  <c r="AW52" i="41" s="1"/>
  <c r="AN52" i="41"/>
  <c r="AB52" i="41"/>
  <c r="AA52" i="41"/>
  <c r="X52" i="41"/>
  <c r="U52" i="41"/>
  <c r="Q52" i="41"/>
  <c r="E52" i="41"/>
  <c r="L52" i="41" s="1"/>
  <c r="AU51" i="41"/>
  <c r="AT51" i="41"/>
  <c r="AR51" i="41"/>
  <c r="AQ51" i="41"/>
  <c r="AW51" i="41" s="1"/>
  <c r="AN51" i="41"/>
  <c r="AB51" i="41"/>
  <c r="AA51" i="41"/>
  <c r="X51" i="41"/>
  <c r="U51" i="41"/>
  <c r="Q51" i="41"/>
  <c r="E51" i="41"/>
  <c r="L51" i="41" s="1"/>
  <c r="AU50" i="41"/>
  <c r="AT50" i="41"/>
  <c r="AR50" i="41"/>
  <c r="AQ50" i="41"/>
  <c r="AW50" i="41" s="1"/>
  <c r="AN50" i="41"/>
  <c r="AB50" i="41"/>
  <c r="AA50" i="41"/>
  <c r="X50" i="41"/>
  <c r="U50" i="41"/>
  <c r="Q50" i="41"/>
  <c r="E50" i="41"/>
  <c r="L50" i="41" s="1"/>
  <c r="AU49" i="41"/>
  <c r="AT49" i="41"/>
  <c r="AR49" i="41"/>
  <c r="AQ49" i="41"/>
  <c r="AW49" i="41" s="1"/>
  <c r="AN49" i="41"/>
  <c r="AB49" i="41"/>
  <c r="AA49" i="41"/>
  <c r="X49" i="41"/>
  <c r="U49" i="41"/>
  <c r="Q49" i="41"/>
  <c r="E49" i="41"/>
  <c r="L49" i="41" s="1"/>
  <c r="AU48" i="41"/>
  <c r="AT48" i="41"/>
  <c r="AR48" i="41"/>
  <c r="AQ48" i="41"/>
  <c r="AW48" i="41" s="1"/>
  <c r="AN48" i="41"/>
  <c r="AB48" i="41"/>
  <c r="AA48" i="41"/>
  <c r="X48" i="41"/>
  <c r="U48" i="41"/>
  <c r="Q48" i="41"/>
  <c r="E48" i="41"/>
  <c r="L48" i="41" s="1"/>
  <c r="AU47" i="41"/>
  <c r="AT47" i="41"/>
  <c r="AR47" i="41"/>
  <c r="AQ47" i="41"/>
  <c r="AW47" i="41" s="1"/>
  <c r="AN47" i="41"/>
  <c r="AB47" i="41"/>
  <c r="AA47" i="41"/>
  <c r="X47" i="41"/>
  <c r="U47" i="41"/>
  <c r="Q47" i="41"/>
  <c r="E47" i="41"/>
  <c r="L47" i="41" s="1"/>
  <c r="AU46" i="41"/>
  <c r="AT46" i="41"/>
  <c r="AR46" i="41"/>
  <c r="AQ46" i="41"/>
  <c r="AW46" i="41" s="1"/>
  <c r="AN46" i="41"/>
  <c r="AB46" i="41"/>
  <c r="AA46" i="41"/>
  <c r="X46" i="41"/>
  <c r="U46" i="41"/>
  <c r="Q46" i="41"/>
  <c r="E46" i="41"/>
  <c r="L46" i="41" s="1"/>
  <c r="AU45" i="41"/>
  <c r="AT45" i="41"/>
  <c r="AR45" i="41"/>
  <c r="AN45" i="41"/>
  <c r="AL45" i="41"/>
  <c r="AB45" i="41"/>
  <c r="AA45" i="41"/>
  <c r="X45" i="41"/>
  <c r="U45" i="41"/>
  <c r="Q45" i="41"/>
  <c r="E45" i="41"/>
  <c r="L45" i="41" s="1"/>
  <c r="AU44" i="41"/>
  <c r="AT44" i="41"/>
  <c r="AS44" i="41"/>
  <c r="AR44" i="41"/>
  <c r="AN44" i="41"/>
  <c r="AL44" i="41"/>
  <c r="AB44" i="41"/>
  <c r="AA44" i="41"/>
  <c r="X44" i="41"/>
  <c r="U44" i="41"/>
  <c r="AQ44" i="41" s="1"/>
  <c r="AW44" i="41" s="1"/>
  <c r="Q44" i="41"/>
  <c r="E44" i="41"/>
  <c r="L44" i="41" s="1"/>
  <c r="AU43" i="41"/>
  <c r="AT43" i="41"/>
  <c r="AS43" i="41"/>
  <c r="AR43" i="41"/>
  <c r="AN43" i="41"/>
  <c r="AL43" i="41"/>
  <c r="AB43" i="41"/>
  <c r="AA43" i="41"/>
  <c r="X43" i="41"/>
  <c r="U43" i="41"/>
  <c r="AQ43" i="41" s="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AL42" i="41"/>
  <c r="AB42" i="41"/>
  <c r="AA42" i="41"/>
  <c r="X42" i="41"/>
  <c r="U42" i="41"/>
  <c r="Q42" i="41"/>
  <c r="E42" i="41"/>
  <c r="L42" i="41" s="1"/>
  <c r="AU41" i="41"/>
  <c r="AT41" i="41"/>
  <c r="AR41" i="41"/>
  <c r="AN41" i="41"/>
  <c r="AL41" i="41"/>
  <c r="AB41" i="41"/>
  <c r="AA41" i="41"/>
  <c r="X41" i="41"/>
  <c r="U41" i="41"/>
  <c r="Q41" i="41"/>
  <c r="E41" i="41"/>
  <c r="L41" i="41" s="1"/>
  <c r="AU40" i="41"/>
  <c r="AT40" i="41"/>
  <c r="AS40" i="41"/>
  <c r="AR40" i="41"/>
  <c r="AQ40" i="41"/>
  <c r="AW40" i="41" s="1"/>
  <c r="AN40" i="41"/>
  <c r="AL40" i="41"/>
  <c r="AB40" i="41"/>
  <c r="AA40" i="41"/>
  <c r="X40" i="41"/>
  <c r="U40" i="41"/>
  <c r="Q40" i="41"/>
  <c r="E40" i="41"/>
  <c r="L40" i="41" s="1"/>
  <c r="AU39" i="41"/>
  <c r="AT39" i="41"/>
  <c r="AR39" i="41"/>
  <c r="AN39" i="41"/>
  <c r="AL39" i="41"/>
  <c r="AB39" i="41"/>
  <c r="AA39" i="41"/>
  <c r="X39" i="41"/>
  <c r="U39" i="41"/>
  <c r="Q39" i="41"/>
  <c r="E39" i="41"/>
  <c r="L39" i="41" s="1"/>
  <c r="AU38" i="41"/>
  <c r="AT38" i="41"/>
  <c r="AS38" i="41"/>
  <c r="AR38" i="41"/>
  <c r="AN38" i="41"/>
  <c r="AL38" i="41"/>
  <c r="AB38" i="41"/>
  <c r="AA38" i="41"/>
  <c r="X38" i="41"/>
  <c r="U38" i="41"/>
  <c r="AD38" i="41" s="1"/>
  <c r="Q38" i="41"/>
  <c r="E38" i="41"/>
  <c r="L38" i="41" s="1"/>
  <c r="AU37" i="41"/>
  <c r="AT37" i="41"/>
  <c r="AR37" i="41"/>
  <c r="AN37" i="41"/>
  <c r="AL37" i="41"/>
  <c r="AB37" i="41"/>
  <c r="AA37" i="41"/>
  <c r="X37" i="41"/>
  <c r="U37" i="41"/>
  <c r="Q37" i="41"/>
  <c r="E37" i="41"/>
  <c r="L37" i="41" s="1"/>
  <c r="AU36" i="41"/>
  <c r="AT36" i="41"/>
  <c r="AS36" i="41"/>
  <c r="AR36" i="41"/>
  <c r="AQ36" i="41"/>
  <c r="AW36" i="41" s="1"/>
  <c r="AN36" i="41"/>
  <c r="AL36" i="41"/>
  <c r="AB36" i="41"/>
  <c r="AA36" i="41"/>
  <c r="X36" i="41"/>
  <c r="U36" i="41"/>
  <c r="AD36" i="41" s="1"/>
  <c r="R36" i="41"/>
  <c r="Q36" i="41"/>
  <c r="E36" i="41"/>
  <c r="L36" i="41" s="1"/>
  <c r="AU35" i="41"/>
  <c r="AT35" i="41"/>
  <c r="AS35" i="41"/>
  <c r="AR35" i="41"/>
  <c r="AN35" i="41"/>
  <c r="AL35" i="41"/>
  <c r="AB35" i="41"/>
  <c r="AA35" i="41"/>
  <c r="X35" i="41"/>
  <c r="U35" i="41"/>
  <c r="AD35" i="41" s="1"/>
  <c r="Q35" i="41"/>
  <c r="E35" i="41"/>
  <c r="L35" i="41" s="1"/>
  <c r="AU34" i="41"/>
  <c r="AT34" i="41"/>
  <c r="AS34" i="41"/>
  <c r="AR34" i="41"/>
  <c r="AQ34" i="41"/>
  <c r="AW34" i="41" s="1"/>
  <c r="AN34" i="41"/>
  <c r="AL34" i="41"/>
  <c r="AB34" i="41"/>
  <c r="AA34" i="41"/>
  <c r="X34" i="41"/>
  <c r="U34" i="41"/>
  <c r="AD34" i="41" s="1"/>
  <c r="R34" i="41"/>
  <c r="Q34" i="41"/>
  <c r="E34" i="41"/>
  <c r="L34" i="41" s="1"/>
  <c r="AU33" i="41"/>
  <c r="AT33" i="41"/>
  <c r="AR33" i="41"/>
  <c r="AN33" i="41"/>
  <c r="AL33" i="41"/>
  <c r="AB33" i="41"/>
  <c r="AA33" i="41"/>
  <c r="X33" i="41"/>
  <c r="U33" i="41"/>
  <c r="Q33" i="41"/>
  <c r="E33" i="41"/>
  <c r="L33" i="41" s="1"/>
  <c r="AU32" i="41"/>
  <c r="AT32" i="41"/>
  <c r="AS32" i="41"/>
  <c r="AR32" i="41"/>
  <c r="AQ32" i="41"/>
  <c r="AW32" i="41" s="1"/>
  <c r="AN32" i="41"/>
  <c r="AL32" i="41"/>
  <c r="AB32" i="41"/>
  <c r="AA32" i="41"/>
  <c r="X32" i="41"/>
  <c r="U32" i="41"/>
  <c r="AD32" i="41" s="1"/>
  <c r="R32" i="41"/>
  <c r="Q32" i="41"/>
  <c r="E32" i="41"/>
  <c r="L32" i="41" s="1"/>
  <c r="AU31" i="41"/>
  <c r="AT31" i="41"/>
  <c r="AR31" i="41"/>
  <c r="AN31" i="41"/>
  <c r="AL31" i="41"/>
  <c r="AB31" i="41"/>
  <c r="AA31" i="41"/>
  <c r="X31" i="41"/>
  <c r="U31" i="41"/>
  <c r="Q31" i="41"/>
  <c r="E31" i="41"/>
  <c r="L31" i="41" s="1"/>
  <c r="AU30" i="41"/>
  <c r="AT30" i="41"/>
  <c r="AR30" i="41"/>
  <c r="AN30" i="41"/>
  <c r="AL30" i="41"/>
  <c r="AB30" i="41"/>
  <c r="AA30" i="41"/>
  <c r="X30" i="41"/>
  <c r="U30" i="41"/>
  <c r="AS30" i="41" s="1"/>
  <c r="Q30" i="41"/>
  <c r="L30" i="41"/>
  <c r="E30" i="41"/>
  <c r="AU29" i="41"/>
  <c r="AT29" i="41"/>
  <c r="AS29" i="41"/>
  <c r="AR29" i="41"/>
  <c r="AQ29" i="41"/>
  <c r="AW29" i="41" s="1"/>
  <c r="AN29" i="41"/>
  <c r="AL29" i="41"/>
  <c r="AF29" i="41"/>
  <c r="AD29" i="41"/>
  <c r="AB29" i="41"/>
  <c r="AA29" i="41"/>
  <c r="X29" i="41"/>
  <c r="U29" i="41"/>
  <c r="R29" i="41"/>
  <c r="Q29" i="41"/>
  <c r="L29" i="41"/>
  <c r="E29" i="41"/>
  <c r="AU28" i="41"/>
  <c r="AT28" i="41"/>
  <c r="AS28" i="41"/>
  <c r="AR28" i="41"/>
  <c r="AQ28" i="41"/>
  <c r="AW28" i="41" s="1"/>
  <c r="AO28" i="41"/>
  <c r="AV28" i="41" s="1"/>
  <c r="AZ28" i="41" s="1"/>
  <c r="AL28" i="41"/>
  <c r="AF28" i="41"/>
  <c r="AD28" i="41"/>
  <c r="AB28" i="41"/>
  <c r="AA28" i="41"/>
  <c r="X28" i="41"/>
  <c r="AN28" i="41" s="1"/>
  <c r="U28" i="41"/>
  <c r="R28" i="41"/>
  <c r="Q28" i="41"/>
  <c r="E28" i="41"/>
  <c r="L28" i="41" s="1"/>
  <c r="AU27" i="41"/>
  <c r="AT27" i="41"/>
  <c r="AR27" i="41"/>
  <c r="AQ27" i="41"/>
  <c r="AW27" i="41" s="1"/>
  <c r="AL27" i="41"/>
  <c r="AD27" i="41"/>
  <c r="AB27" i="41"/>
  <c r="AA27" i="41"/>
  <c r="X27" i="41"/>
  <c r="AN27" i="41" s="1"/>
  <c r="U27" i="41"/>
  <c r="AS27" i="41" s="1"/>
  <c r="R27" i="41"/>
  <c r="Q27" i="41"/>
  <c r="L27" i="41"/>
  <c r="E27" i="41"/>
  <c r="AU26" i="41"/>
  <c r="AT26" i="41"/>
  <c r="AR26" i="41"/>
  <c r="AQ26" i="41"/>
  <c r="AW26" i="41" s="1"/>
  <c r="AL26" i="41"/>
  <c r="AD26" i="41"/>
  <c r="AB26" i="41"/>
  <c r="AA26" i="41"/>
  <c r="X26" i="41"/>
  <c r="AN26" i="41" s="1"/>
  <c r="U26" i="41"/>
  <c r="AS26" i="41" s="1"/>
  <c r="R26" i="41"/>
  <c r="Q26" i="41"/>
  <c r="L26" i="41"/>
  <c r="E26" i="41"/>
  <c r="AU25" i="41"/>
  <c r="AT25" i="41"/>
  <c r="AR25" i="41"/>
  <c r="AQ25" i="41"/>
  <c r="AW25" i="41" s="1"/>
  <c r="AL25" i="41"/>
  <c r="AD25" i="41"/>
  <c r="AB25" i="41"/>
  <c r="AA25" i="41"/>
  <c r="X25" i="41"/>
  <c r="AN25" i="41" s="1"/>
  <c r="U25" i="41"/>
  <c r="AS25" i="41" s="1"/>
  <c r="R25" i="41"/>
  <c r="Q25" i="41"/>
  <c r="L25" i="41"/>
  <c r="E25" i="41"/>
  <c r="AU24" i="41"/>
  <c r="AT24" i="41"/>
  <c r="AR24" i="41"/>
  <c r="AQ24" i="41"/>
  <c r="AW24" i="41" s="1"/>
  <c r="AL24" i="41"/>
  <c r="AD24" i="41"/>
  <c r="AB24" i="41"/>
  <c r="AA24" i="41"/>
  <c r="X24" i="41"/>
  <c r="AN24" i="41" s="1"/>
  <c r="U24" i="41"/>
  <c r="AS24" i="41" s="1"/>
  <c r="R24" i="41"/>
  <c r="Q24" i="41"/>
  <c r="L24" i="41"/>
  <c r="E24" i="41"/>
  <c r="AU23" i="41"/>
  <c r="AT23" i="41"/>
  <c r="AR23" i="41"/>
  <c r="AQ23" i="41"/>
  <c r="AW23" i="41" s="1"/>
  <c r="AL23" i="41"/>
  <c r="AD23" i="41"/>
  <c r="AB23" i="41"/>
  <c r="AA23" i="41"/>
  <c r="X23" i="41"/>
  <c r="AN23" i="41" s="1"/>
  <c r="U23" i="41"/>
  <c r="AS23" i="41" s="1"/>
  <c r="R23" i="41"/>
  <c r="Q23" i="41"/>
  <c r="L23" i="41"/>
  <c r="E23" i="41"/>
  <c r="AU22" i="41"/>
  <c r="AT22" i="41"/>
  <c r="AR22" i="41"/>
  <c r="AQ22" i="41"/>
  <c r="AW22" i="41" s="1"/>
  <c r="AL22" i="41"/>
  <c r="AD22" i="41"/>
  <c r="AB22" i="41"/>
  <c r="AA22" i="41"/>
  <c r="X22" i="41"/>
  <c r="AN22" i="41" s="1"/>
  <c r="U22" i="41"/>
  <c r="AS22" i="41" s="1"/>
  <c r="R22" i="41"/>
  <c r="Q22" i="41"/>
  <c r="L22" i="41"/>
  <c r="E22" i="41"/>
  <c r="AU21" i="41"/>
  <c r="AT21" i="41"/>
  <c r="AR21" i="41"/>
  <c r="AQ21" i="41"/>
  <c r="AW21" i="41" s="1"/>
  <c r="AL21" i="41"/>
  <c r="AD21" i="41"/>
  <c r="AB21" i="41"/>
  <c r="AA21" i="41"/>
  <c r="X21" i="41"/>
  <c r="AN21" i="41" s="1"/>
  <c r="U21" i="41"/>
  <c r="AS21" i="41" s="1"/>
  <c r="R21" i="41"/>
  <c r="Q21" i="41"/>
  <c r="L21" i="41"/>
  <c r="E21" i="41"/>
  <c r="AU20" i="41"/>
  <c r="AT20" i="41"/>
  <c r="AR20" i="41"/>
  <c r="AQ20" i="41"/>
  <c r="AW20" i="41" s="1"/>
  <c r="AL20" i="41"/>
  <c r="AD20" i="41"/>
  <c r="AB20" i="41"/>
  <c r="AA20" i="41"/>
  <c r="X20" i="41"/>
  <c r="AN20" i="41" s="1"/>
  <c r="U20" i="41"/>
  <c r="AS20" i="41" s="1"/>
  <c r="R20" i="41"/>
  <c r="Q20" i="41"/>
  <c r="L20" i="41"/>
  <c r="E20" i="41"/>
  <c r="AU19" i="41"/>
  <c r="AT19" i="41"/>
  <c r="AR19" i="41"/>
  <c r="AQ19" i="41"/>
  <c r="AW19" i="41" s="1"/>
  <c r="AL19" i="41"/>
  <c r="AD19" i="41"/>
  <c r="AB19" i="41"/>
  <c r="AA19" i="41"/>
  <c r="X19" i="41"/>
  <c r="AN19" i="41" s="1"/>
  <c r="U19" i="41"/>
  <c r="AS19" i="41" s="1"/>
  <c r="R19" i="41"/>
  <c r="Q19" i="41"/>
  <c r="L19" i="41"/>
  <c r="E19" i="41"/>
  <c r="AU18" i="41"/>
  <c r="AT18" i="41"/>
  <c r="AR18" i="41"/>
  <c r="AQ18" i="41"/>
  <c r="AW18" i="41" s="1"/>
  <c r="AL18" i="41"/>
  <c r="AD18" i="41"/>
  <c r="AB18" i="41"/>
  <c r="AA18" i="41"/>
  <c r="X18" i="41"/>
  <c r="AN18" i="41" s="1"/>
  <c r="U18" i="41"/>
  <c r="AS18" i="41" s="1"/>
  <c r="R18" i="41"/>
  <c r="Q18" i="41"/>
  <c r="L18" i="41"/>
  <c r="E18" i="41"/>
  <c r="AU17" i="41"/>
  <c r="AT17" i="41"/>
  <c r="AR17" i="41"/>
  <c r="AQ17" i="41"/>
  <c r="AW17" i="41" s="1"/>
  <c r="AL17" i="41"/>
  <c r="AD17" i="41"/>
  <c r="AB17" i="41"/>
  <c r="AA17" i="41"/>
  <c r="X17" i="41"/>
  <c r="AN17" i="41" s="1"/>
  <c r="U17" i="41"/>
  <c r="AS17" i="41" s="1"/>
  <c r="R17" i="41"/>
  <c r="Q17" i="41"/>
  <c r="L17" i="41"/>
  <c r="E17" i="41"/>
  <c r="AU16" i="41"/>
  <c r="AT16" i="41"/>
  <c r="AR16" i="41"/>
  <c r="AQ16" i="41"/>
  <c r="AW16" i="41" s="1"/>
  <c r="AL16" i="41"/>
  <c r="AD16" i="41"/>
  <c r="AB16" i="41"/>
  <c r="AA16" i="41"/>
  <c r="X16" i="41"/>
  <c r="AN16" i="41" s="1"/>
  <c r="U16" i="41"/>
  <c r="AS16" i="41" s="1"/>
  <c r="R16" i="41"/>
  <c r="Q16" i="41"/>
  <c r="L16" i="41"/>
  <c r="E16" i="41"/>
  <c r="AU15" i="41"/>
  <c r="AT15" i="41"/>
  <c r="AR15" i="41"/>
  <c r="AQ15" i="41"/>
  <c r="AW15" i="41" s="1"/>
  <c r="AO15" i="41"/>
  <c r="AV15" i="41" s="1" a="1"/>
  <c r="AV15" i="41" s="1"/>
  <c r="AZ15" i="41" s="1"/>
  <c r="AL15" i="41"/>
  <c r="AD15" i="41"/>
  <c r="AB15" i="41"/>
  <c r="AA15" i="41"/>
  <c r="AF15" i="41" s="1"/>
  <c r="X15" i="41"/>
  <c r="AN15" i="41" s="1"/>
  <c r="U15" i="41"/>
  <c r="AS15" i="41" s="1"/>
  <c r="R15" i="41"/>
  <c r="Q15" i="41"/>
  <c r="L15" i="41"/>
  <c r="E15" i="41"/>
  <c r="AW14" i="41"/>
  <c r="AU14" i="41"/>
  <c r="AT14" i="41"/>
  <c r="AR14" i="41"/>
  <c r="AQ14" i="41"/>
  <c r="AO14" i="41"/>
  <c r="AV14" i="41" s="1" a="1"/>
  <c r="AV14" i="41" s="1"/>
  <c r="AL14" i="41"/>
  <c r="AF14" i="41"/>
  <c r="AD14" i="41"/>
  <c r="AB14" i="41"/>
  <c r="AA14" i="41"/>
  <c r="X14" i="41"/>
  <c r="AN14" i="41" s="1"/>
  <c r="U14" i="41"/>
  <c r="AS14" i="41" s="1"/>
  <c r="R14" i="41"/>
  <c r="Q14" i="41"/>
  <c r="L14" i="41"/>
  <c r="E14" i="41"/>
  <c r="AU13" i="41"/>
  <c r="AT13" i="41"/>
  <c r="AR13" i="41"/>
  <c r="AQ13" i="41"/>
  <c r="AW13" i="41" s="1"/>
  <c r="AO13" i="41"/>
  <c r="AV13" i="41" s="1" a="1"/>
  <c r="AV13" i="41" s="1"/>
  <c r="AZ13" i="41" s="1"/>
  <c r="AL13" i="41"/>
  <c r="AD13" i="41"/>
  <c r="AB13" i="41"/>
  <c r="AA13" i="41"/>
  <c r="AF13" i="41" s="1"/>
  <c r="X13" i="41"/>
  <c r="AN13" i="41" s="1"/>
  <c r="U13" i="41"/>
  <c r="AS13" i="41" s="1"/>
  <c r="R13" i="41"/>
  <c r="Q13" i="41"/>
  <c r="L13" i="41"/>
  <c r="E13" i="41"/>
  <c r="AU12" i="41"/>
  <c r="AT12" i="41"/>
  <c r="AR12" i="41"/>
  <c r="AQ12" i="41"/>
  <c r="AW12" i="41" s="1"/>
  <c r="AL12" i="41"/>
  <c r="AF12" i="41"/>
  <c r="AD12" i="41"/>
  <c r="AO12" i="41" s="1"/>
  <c r="AV12" i="41" s="1" a="1"/>
  <c r="AV12" i="41" s="1"/>
  <c r="AB12" i="41"/>
  <c r="AA12" i="41"/>
  <c r="X12" i="41"/>
  <c r="AN12" i="41" s="1"/>
  <c r="U12" i="41"/>
  <c r="AS12" i="41" s="1"/>
  <c r="R12" i="41"/>
  <c r="Q12" i="41"/>
  <c r="L12" i="41"/>
  <c r="E12" i="41"/>
  <c r="AU11" i="41"/>
  <c r="AT11" i="41"/>
  <c r="AR11" i="41"/>
  <c r="AL11" i="41"/>
  <c r="AF11" i="41"/>
  <c r="AD11" i="41"/>
  <c r="AB11" i="41"/>
  <c r="AA11" i="41"/>
  <c r="X11" i="41"/>
  <c r="AN11" i="41" s="1"/>
  <c r="U11" i="41"/>
  <c r="AS11" i="41" s="1"/>
  <c r="R11" i="41"/>
  <c r="Q11" i="41"/>
  <c r="L11" i="41"/>
  <c r="E11" i="41"/>
  <c r="AU10" i="41"/>
  <c r="AT10" i="41"/>
  <c r="AR10" i="41"/>
  <c r="AL10" i="41"/>
  <c r="AF10" i="41"/>
  <c r="AD10" i="41"/>
  <c r="AB10" i="41"/>
  <c r="AA10" i="41"/>
  <c r="X10" i="41"/>
  <c r="AN10" i="41" s="1"/>
  <c r="U10" i="41"/>
  <c r="AS10" i="41" s="1"/>
  <c r="R10" i="41"/>
  <c r="Q10" i="41"/>
  <c r="L10" i="41"/>
  <c r="E10" i="41"/>
  <c r="AU9" i="41"/>
  <c r="AT9" i="41"/>
  <c r="AR9" i="41"/>
  <c r="AX9" i="41" s="1"/>
  <c r="AL9" i="41"/>
  <c r="AF9" i="41"/>
  <c r="AD9" i="41"/>
  <c r="AO9" i="41" s="1"/>
  <c r="AV9" i="41" s="1" a="1"/>
  <c r="AV9" i="41" s="1"/>
  <c r="AZ9" i="41" s="1"/>
  <c r="AB9" i="41"/>
  <c r="AA9" i="41"/>
  <c r="X9" i="41"/>
  <c r="AN9" i="41" s="1"/>
  <c r="U9" i="41"/>
  <c r="AS9" i="41" s="1"/>
  <c r="R9" i="41"/>
  <c r="Q9" i="41"/>
  <c r="L9" i="41"/>
  <c r="E9" i="41"/>
  <c r="AU8" i="41"/>
  <c r="AT8" i="41"/>
  <c r="AR8" i="41"/>
  <c r="AL8" i="41"/>
  <c r="AF8" i="41"/>
  <c r="AD8" i="41"/>
  <c r="AO8" i="41" s="1"/>
  <c r="AV8" i="41" s="1" a="1"/>
  <c r="AV8" i="41" s="1"/>
  <c r="AZ8" i="41" s="1"/>
  <c r="AB8" i="41"/>
  <c r="AA8" i="41"/>
  <c r="X8" i="41"/>
  <c r="AN8" i="41" s="1"/>
  <c r="U8" i="41"/>
  <c r="AS8" i="41" s="1"/>
  <c r="R8" i="41"/>
  <c r="Q8" i="41"/>
  <c r="L8" i="41"/>
  <c r="E8" i="41"/>
  <c r="AU7" i="41"/>
  <c r="AT7" i="41"/>
  <c r="AT104" i="41" s="1"/>
  <c r="AR7" i="41"/>
  <c r="AL7" i="41"/>
  <c r="AF7" i="41"/>
  <c r="AD7" i="41"/>
  <c r="AB7" i="41"/>
  <c r="AA7" i="41"/>
  <c r="X7" i="41"/>
  <c r="AN7" i="41" s="1"/>
  <c r="U7" i="41"/>
  <c r="AS7" i="41" s="1"/>
  <c r="R7" i="41"/>
  <c r="Q7" i="41"/>
  <c r="L7" i="41"/>
  <c r="E7" i="41"/>
  <c r="AU6" i="41"/>
  <c r="AT6" i="41"/>
  <c r="AR6" i="41"/>
  <c r="AL6" i="41"/>
  <c r="AF6" i="41"/>
  <c r="AD6" i="41"/>
  <c r="AB6" i="41"/>
  <c r="AA6" i="41"/>
  <c r="X6" i="41"/>
  <c r="AN6" i="41" s="1"/>
  <c r="U6" i="41"/>
  <c r="AS6" i="41" s="1"/>
  <c r="R6" i="41"/>
  <c r="Q6" i="41"/>
  <c r="L6" i="41"/>
  <c r="E6" i="41"/>
  <c r="AU5" i="41"/>
  <c r="AT5" i="41"/>
  <c r="AR5" i="41"/>
  <c r="AX5" i="41" s="1"/>
  <c r="AL5" i="41"/>
  <c r="AF5" i="41"/>
  <c r="AD5" i="41"/>
  <c r="AB5" i="41"/>
  <c r="AA5" i="41"/>
  <c r="X5" i="41"/>
  <c r="AN5" i="41" s="1"/>
  <c r="AO5" i="41" s="1"/>
  <c r="AV5" i="41" s="1" a="1"/>
  <c r="AV5" i="41" s="1"/>
  <c r="AZ5" i="41" s="1"/>
  <c r="U5" i="41"/>
  <c r="AS5" i="41" s="1"/>
  <c r="R5" i="41"/>
  <c r="Q5" i="41"/>
  <c r="L5" i="41"/>
  <c r="E5" i="41"/>
  <c r="AU4" i="41"/>
  <c r="AT4" i="41"/>
  <c r="AR4" i="41"/>
  <c r="AL4" i="41"/>
  <c r="AF4" i="41"/>
  <c r="AD4" i="41"/>
  <c r="AO4" i="41" s="1"/>
  <c r="AV4" i="41" s="1" a="1"/>
  <c r="AV4" i="41" s="1"/>
  <c r="AZ4" i="41" s="1"/>
  <c r="AB4" i="41"/>
  <c r="AA4" i="41"/>
  <c r="X4" i="41"/>
  <c r="AN4" i="41" s="1"/>
  <c r="U4" i="41"/>
  <c r="AS4" i="41" s="1"/>
  <c r="R4" i="41"/>
  <c r="Q4" i="41"/>
  <c r="L4" i="41"/>
  <c r="E4" i="41"/>
  <c r="AU3" i="41"/>
  <c r="AT3" i="41"/>
  <c r="AR3" i="41"/>
  <c r="AN3" i="41"/>
  <c r="AL3" i="41"/>
  <c r="AF3" i="41"/>
  <c r="AB3" i="41"/>
  <c r="AA3" i="41"/>
  <c r="X3" i="41"/>
  <c r="U3" i="41"/>
  <c r="U105" i="41" s="1"/>
  <c r="U126" i="41" s="1"/>
  <c r="Q3" i="41"/>
  <c r="E3" i="41"/>
  <c r="E105" i="41" s="1"/>
  <c r="E126" i="41" s="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L71" i="43" s="1"/>
  <c r="AL71" i="38" s="1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L70" i="43" s="1"/>
  <c r="AL70" i="38" s="1"/>
  <c r="AN70" i="40"/>
  <c r="R70" i="40"/>
  <c r="Q70" i="40"/>
  <c r="E70" i="40"/>
  <c r="L70" i="40" s="1"/>
  <c r="AU69" i="40"/>
  <c r="AT69" i="40"/>
  <c r="AS69" i="40"/>
  <c r="AR69" i="40"/>
  <c r="AQ69" i="40"/>
  <c r="AL69" i="40"/>
  <c r="AL69" i="43" s="1"/>
  <c r="AL69" i="38" s="1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L68" i="43" s="1"/>
  <c r="AL68" i="38" s="1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L67" i="43" s="1"/>
  <c r="AL67" i="38" s="1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L66" i="43" s="1"/>
  <c r="AL66" i="38" s="1"/>
  <c r="AN66" i="40"/>
  <c r="R66" i="40"/>
  <c r="Q66" i="40"/>
  <c r="E66" i="40"/>
  <c r="L66" i="40" s="1"/>
  <c r="AU65" i="40"/>
  <c r="AT65" i="40"/>
  <c r="AR65" i="40"/>
  <c r="AL65" i="40"/>
  <c r="AL65" i="43" s="1"/>
  <c r="AL65" i="38" s="1"/>
  <c r="AN65" i="40"/>
  <c r="Q65" i="40"/>
  <c r="E65" i="40"/>
  <c r="L65" i="40" s="1"/>
  <c r="AU64" i="40"/>
  <c r="AT64" i="40"/>
  <c r="AR64" i="40"/>
  <c r="AN64" i="40"/>
  <c r="AL64" i="40"/>
  <c r="AL64" i="43" s="1"/>
  <c r="AL64" i="38" s="1"/>
  <c r="AO64" i="40"/>
  <c r="Q64" i="40"/>
  <c r="E64" i="40"/>
  <c r="L64" i="40" s="1"/>
  <c r="AU63" i="40"/>
  <c r="AT63" i="40"/>
  <c r="AR63" i="40"/>
  <c r="AN63" i="40"/>
  <c r="AL63" i="40"/>
  <c r="AL63" i="43" s="1"/>
  <c r="AL63" i="38" s="1"/>
  <c r="Q63" i="40"/>
  <c r="E63" i="40"/>
  <c r="L63" i="40" s="1"/>
  <c r="AU62" i="40"/>
  <c r="AT62" i="40"/>
  <c r="AR62" i="40"/>
  <c r="AN62" i="40"/>
  <c r="AL62" i="40"/>
  <c r="AL62" i="43" s="1"/>
  <c r="AL62" i="38" s="1"/>
  <c r="Q62" i="40"/>
  <c r="E62" i="40"/>
  <c r="L62" i="40" s="1"/>
  <c r="AU61" i="40"/>
  <c r="AT61" i="40"/>
  <c r="AR61" i="40"/>
  <c r="AN61" i="40"/>
  <c r="AL61" i="40"/>
  <c r="AL61" i="43" s="1"/>
  <c r="AL61" i="38" s="1"/>
  <c r="Q61" i="40"/>
  <c r="E61" i="40"/>
  <c r="L61" i="40" s="1"/>
  <c r="AU60" i="40"/>
  <c r="AT60" i="40"/>
  <c r="AR60" i="40"/>
  <c r="AN60" i="40"/>
  <c r="AL60" i="40"/>
  <c r="AL60" i="43" s="1"/>
  <c r="AL60" i="38" s="1"/>
  <c r="Q60" i="40"/>
  <c r="E60" i="40"/>
  <c r="L60" i="40" s="1"/>
  <c r="AU59" i="40"/>
  <c r="AT59" i="40"/>
  <c r="AR59" i="40"/>
  <c r="AN59" i="40"/>
  <c r="AL59" i="40"/>
  <c r="AL59" i="43" s="1"/>
  <c r="AL59" i="38" s="1"/>
  <c r="Q59" i="40"/>
  <c r="E59" i="40"/>
  <c r="L59" i="40" s="1"/>
  <c r="AU58" i="40"/>
  <c r="AT58" i="40"/>
  <c r="AR58" i="40"/>
  <c r="AN58" i="40"/>
  <c r="AL58" i="40"/>
  <c r="AL58" i="43" s="1"/>
  <c r="AL58" i="38" s="1"/>
  <c r="Q58" i="40"/>
  <c r="E58" i="40"/>
  <c r="L58" i="40" s="1"/>
  <c r="AU57" i="40"/>
  <c r="AT57" i="40"/>
  <c r="AR57" i="40"/>
  <c r="AN57" i="40"/>
  <c r="AL57" i="40"/>
  <c r="AL57" i="43" s="1"/>
  <c r="AL57" i="38" s="1"/>
  <c r="Q57" i="40"/>
  <c r="E57" i="40"/>
  <c r="L57" i="40" s="1"/>
  <c r="AU56" i="40"/>
  <c r="AT56" i="40"/>
  <c r="AR56" i="40"/>
  <c r="AN56" i="40"/>
  <c r="AL56" i="40"/>
  <c r="AL56" i="43" s="1"/>
  <c r="AL56" i="38" s="1"/>
  <c r="Q56" i="40"/>
  <c r="E56" i="40"/>
  <c r="L56" i="40" s="1"/>
  <c r="AU55" i="40"/>
  <c r="AT55" i="40"/>
  <c r="AR55" i="40"/>
  <c r="AN55" i="40"/>
  <c r="AL55" i="40"/>
  <c r="AL55" i="43" s="1"/>
  <c r="AL55" i="38" s="1"/>
  <c r="Q55" i="40"/>
  <c r="E55" i="40"/>
  <c r="L55" i="40" s="1"/>
  <c r="AU54" i="40"/>
  <c r="AT54" i="40"/>
  <c r="AR54" i="40"/>
  <c r="AN54" i="40"/>
  <c r="AL54" i="40"/>
  <c r="AL54" i="43" s="1"/>
  <c r="AL54" i="38" s="1"/>
  <c r="Q54" i="40"/>
  <c r="E54" i="40"/>
  <c r="L54" i="40" s="1"/>
  <c r="AU53" i="40"/>
  <c r="AT53" i="40"/>
  <c r="AR53" i="40"/>
  <c r="AN53" i="40"/>
  <c r="AL53" i="40"/>
  <c r="AL53" i="43" s="1"/>
  <c r="AL53" i="38" s="1"/>
  <c r="Q53" i="40"/>
  <c r="E53" i="40"/>
  <c r="L53" i="40" s="1"/>
  <c r="AU52" i="40"/>
  <c r="AT52" i="40"/>
  <c r="AR52" i="40"/>
  <c r="AN52" i="40"/>
  <c r="AL52" i="40"/>
  <c r="AL52" i="43" s="1"/>
  <c r="AL52" i="38" s="1"/>
  <c r="Q52" i="40"/>
  <c r="E52" i="40"/>
  <c r="L52" i="40" s="1"/>
  <c r="AU51" i="40"/>
  <c r="AT51" i="40"/>
  <c r="AR51" i="40"/>
  <c r="AN51" i="40"/>
  <c r="AL51" i="40"/>
  <c r="AL51" i="43" s="1"/>
  <c r="AL51" i="38" s="1"/>
  <c r="R51" i="40"/>
  <c r="Q51" i="40"/>
  <c r="E51" i="40"/>
  <c r="L51" i="40" s="1"/>
  <c r="AU50" i="40"/>
  <c r="AT50" i="40"/>
  <c r="AR50" i="40"/>
  <c r="AN50" i="40"/>
  <c r="AL50" i="40"/>
  <c r="AL50" i="43" s="1"/>
  <c r="AL50" i="38" s="1"/>
  <c r="R50" i="40"/>
  <c r="Q50" i="40"/>
  <c r="E50" i="40"/>
  <c r="L50" i="40" s="1"/>
  <c r="AU49" i="40"/>
  <c r="AT49" i="40"/>
  <c r="AR49" i="40"/>
  <c r="AN49" i="40"/>
  <c r="AL49" i="40"/>
  <c r="AL49" i="43" s="1"/>
  <c r="AL49" i="38" s="1"/>
  <c r="R49" i="40"/>
  <c r="Q49" i="40"/>
  <c r="E49" i="40"/>
  <c r="L49" i="40" s="1"/>
  <c r="AU48" i="40"/>
  <c r="AT48" i="40"/>
  <c r="AR48" i="40"/>
  <c r="AN48" i="40"/>
  <c r="AL48" i="40"/>
  <c r="AL48" i="43" s="1"/>
  <c r="AL48" i="38" s="1"/>
  <c r="R48" i="40"/>
  <c r="Q48" i="40"/>
  <c r="E48" i="40"/>
  <c r="L48" i="40" s="1"/>
  <c r="AU47" i="40"/>
  <c r="AT47" i="40"/>
  <c r="AR47" i="40"/>
  <c r="AN47" i="40"/>
  <c r="AL47" i="40"/>
  <c r="AL47" i="43" s="1"/>
  <c r="AL47" i="38" s="1"/>
  <c r="R47" i="40"/>
  <c r="Q47" i="40"/>
  <c r="E47" i="40"/>
  <c r="L47" i="40" s="1"/>
  <c r="AU46" i="40"/>
  <c r="AT46" i="40"/>
  <c r="AR46" i="40"/>
  <c r="AN46" i="40"/>
  <c r="AL46" i="40"/>
  <c r="AL46" i="43" s="1"/>
  <c r="AL46" i="38" s="1"/>
  <c r="R46" i="40"/>
  <c r="Q46" i="40"/>
  <c r="E46" i="40"/>
  <c r="L46" i="40" s="1"/>
  <c r="AU45" i="40"/>
  <c r="AT45" i="40"/>
  <c r="AR45" i="40"/>
  <c r="AN45" i="40"/>
  <c r="AL45" i="40"/>
  <c r="AL45" i="43" s="1"/>
  <c r="AL45" i="38" s="1"/>
  <c r="R45" i="40"/>
  <c r="Q45" i="40"/>
  <c r="E45" i="40"/>
  <c r="L45" i="40" s="1"/>
  <c r="AU44" i="40"/>
  <c r="AT44" i="40"/>
  <c r="AR44" i="40"/>
  <c r="AN44" i="40"/>
  <c r="AL44" i="40"/>
  <c r="AL44" i="43" s="1"/>
  <c r="AL44" i="38" s="1"/>
  <c r="R44" i="40"/>
  <c r="Q44" i="40"/>
  <c r="E44" i="40"/>
  <c r="L44" i="40" s="1"/>
  <c r="AU43" i="40"/>
  <c r="AT43" i="40"/>
  <c r="AR43" i="40"/>
  <c r="AN43" i="40"/>
  <c r="AL43" i="40"/>
  <c r="AL43" i="43" s="1"/>
  <c r="AL43" i="38" s="1"/>
  <c r="R43" i="40"/>
  <c r="Q43" i="40"/>
  <c r="E43" i="40"/>
  <c r="L43" i="40" s="1"/>
  <c r="AU42" i="40"/>
  <c r="AT42" i="40"/>
  <c r="AR42" i="40"/>
  <c r="AN42" i="40"/>
  <c r="AL42" i="40"/>
  <c r="AL42" i="43" s="1"/>
  <c r="AL42" i="38" s="1"/>
  <c r="R42" i="40"/>
  <c r="Q42" i="40"/>
  <c r="E42" i="40"/>
  <c r="L42" i="40" s="1"/>
  <c r="AU41" i="40"/>
  <c r="AT41" i="40"/>
  <c r="AR41" i="40"/>
  <c r="AN41" i="40"/>
  <c r="AL41" i="40"/>
  <c r="AL41" i="43" s="1"/>
  <c r="AL41" i="38" s="1"/>
  <c r="R41" i="40"/>
  <c r="Q41" i="40"/>
  <c r="E41" i="40"/>
  <c r="L41" i="40" s="1"/>
  <c r="AU40" i="40"/>
  <c r="AT40" i="40"/>
  <c r="AS40" i="40"/>
  <c r="AR40" i="40"/>
  <c r="AN40" i="40"/>
  <c r="AL40" i="40"/>
  <c r="AL40" i="43" s="1"/>
  <c r="AL40" i="38" s="1"/>
  <c r="R40" i="40"/>
  <c r="Q40" i="40"/>
  <c r="E40" i="40"/>
  <c r="L40" i="40" s="1"/>
  <c r="AU39" i="40"/>
  <c r="AT39" i="40"/>
  <c r="AR39" i="40"/>
  <c r="AN39" i="40"/>
  <c r="AL39" i="40"/>
  <c r="AL39" i="43" s="1"/>
  <c r="AL39" i="38" s="1"/>
  <c r="R39" i="40"/>
  <c r="Q39" i="40"/>
  <c r="E39" i="40"/>
  <c r="L39" i="40" s="1"/>
  <c r="AU38" i="40"/>
  <c r="AT38" i="40"/>
  <c r="AS38" i="40"/>
  <c r="AR38" i="40"/>
  <c r="AN38" i="40"/>
  <c r="AL38" i="40"/>
  <c r="AL38" i="43" s="1"/>
  <c r="AL38" i="38" s="1"/>
  <c r="R38" i="40"/>
  <c r="Q38" i="40"/>
  <c r="E38" i="40"/>
  <c r="L38" i="40" s="1"/>
  <c r="AU37" i="40"/>
  <c r="AT37" i="40"/>
  <c r="AR37" i="40"/>
  <c r="AN37" i="40"/>
  <c r="AL37" i="40"/>
  <c r="AL37" i="43" s="1"/>
  <c r="AL37" i="38" s="1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AL35" i="43" s="1"/>
  <c r="AL35" i="38" s="1"/>
  <c r="R35" i="40"/>
  <c r="Q35" i="40"/>
  <c r="E35" i="40"/>
  <c r="L35" i="40" s="1"/>
  <c r="AU34" i="40"/>
  <c r="AT34" i="40"/>
  <c r="AS34" i="40"/>
  <c r="AR34" i="40"/>
  <c r="AN34" i="40"/>
  <c r="AL34" i="40"/>
  <c r="AL34" i="43" s="1"/>
  <c r="AL34" i="38" s="1"/>
  <c r="R34" i="40"/>
  <c r="Q34" i="40"/>
  <c r="E34" i="40"/>
  <c r="L34" i="40" s="1"/>
  <c r="AU33" i="40"/>
  <c r="AT33" i="40"/>
  <c r="AR33" i="40"/>
  <c r="AN33" i="40"/>
  <c r="AL33" i="40"/>
  <c r="AL33" i="43" s="1"/>
  <c r="AL33" i="38" s="1"/>
  <c r="Q33" i="40"/>
  <c r="E33" i="40"/>
  <c r="L33" i="40" s="1"/>
  <c r="AU32" i="40"/>
  <c r="AT32" i="40"/>
  <c r="AR32" i="40"/>
  <c r="AN32" i="40"/>
  <c r="AL32" i="40"/>
  <c r="AL32" i="43" s="1"/>
  <c r="AL32" i="38" s="1"/>
  <c r="R32" i="40"/>
  <c r="Q32" i="40"/>
  <c r="E32" i="40"/>
  <c r="L32" i="40" s="1"/>
  <c r="AU31" i="40"/>
  <c r="AT31" i="40"/>
  <c r="AR31" i="40"/>
  <c r="AN31" i="40"/>
  <c r="AL31" i="40"/>
  <c r="AL31" i="43" s="1"/>
  <c r="AL31" i="38" s="1"/>
  <c r="Q31" i="40"/>
  <c r="E31" i="40"/>
  <c r="L31" i="40" s="1"/>
  <c r="AU30" i="40"/>
  <c r="AT30" i="40"/>
  <c r="AR30" i="40"/>
  <c r="AN30" i="40"/>
  <c r="AL30" i="40"/>
  <c r="AL30" i="43" s="1"/>
  <c r="AL30" i="38" s="1"/>
  <c r="R30" i="40"/>
  <c r="Q30" i="40"/>
  <c r="E30" i="40"/>
  <c r="L30" i="40" s="1"/>
  <c r="AU29" i="40"/>
  <c r="AT29" i="40"/>
  <c r="AR29" i="40"/>
  <c r="AN29" i="40"/>
  <c r="AL29" i="40"/>
  <c r="AL29" i="43" s="1"/>
  <c r="AL29" i="38" s="1"/>
  <c r="R29" i="40"/>
  <c r="Q29" i="40"/>
  <c r="E29" i="40"/>
  <c r="L29" i="40" s="1"/>
  <c r="AU28" i="40"/>
  <c r="AT28" i="40"/>
  <c r="AS28" i="40"/>
  <c r="AR28" i="40"/>
  <c r="AQ28" i="40"/>
  <c r="AN28" i="40"/>
  <c r="AL28" i="40"/>
  <c r="AL28" i="43" s="1"/>
  <c r="AL28" i="38" s="1"/>
  <c r="R28" i="40"/>
  <c r="Q28" i="40"/>
  <c r="E28" i="40"/>
  <c r="L28" i="40" s="1"/>
  <c r="AU27" i="40"/>
  <c r="AT27" i="40"/>
  <c r="AS27" i="40"/>
  <c r="AR27" i="40"/>
  <c r="AQ27" i="40"/>
  <c r="AN27" i="40"/>
  <c r="AL27" i="40"/>
  <c r="AL27" i="43" s="1"/>
  <c r="AL27" i="38" s="1"/>
  <c r="R27" i="40"/>
  <c r="Q27" i="40"/>
  <c r="E27" i="40"/>
  <c r="L27" i="40" s="1"/>
  <c r="AU26" i="40"/>
  <c r="AT26" i="40"/>
  <c r="AS26" i="40"/>
  <c r="AR26" i="40"/>
  <c r="AQ26" i="40"/>
  <c r="AN26" i="40"/>
  <c r="AL26" i="40"/>
  <c r="AL26" i="43" s="1"/>
  <c r="AL26" i="38" s="1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L25" i="43" s="1"/>
  <c r="AL25" i="38" s="1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AL24" i="43" s="1"/>
  <c r="AL24" i="38" s="1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AL23" i="43" s="1"/>
  <c r="AL23" i="38" s="1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AL22" i="43" s="1"/>
  <c r="AL22" i="38" s="1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AL21" i="43" s="1"/>
  <c r="AL21" i="38" s="1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AL20" i="43" s="1"/>
  <c r="AL20" i="38" s="1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AL19" i="43" s="1"/>
  <c r="AL19" i="38" s="1"/>
  <c r="R19" i="40"/>
  <c r="Q19" i="40"/>
  <c r="E19" i="40"/>
  <c r="L19" i="40" s="1"/>
  <c r="AU18" i="40"/>
  <c r="AT18" i="40"/>
  <c r="AS18" i="40"/>
  <c r="AR18" i="40"/>
  <c r="AQ18" i="40"/>
  <c r="AN18" i="40"/>
  <c r="AL18" i="40"/>
  <c r="AL18" i="43" s="1"/>
  <c r="AL18" i="38" s="1"/>
  <c r="R18" i="40"/>
  <c r="Q18" i="40"/>
  <c r="E18" i="40"/>
  <c r="L18" i="40" s="1"/>
  <c r="AU17" i="40"/>
  <c r="AT17" i="40"/>
  <c r="AS17" i="40"/>
  <c r="AR17" i="40"/>
  <c r="AQ17" i="40"/>
  <c r="AN17" i="40"/>
  <c r="AL17" i="40"/>
  <c r="AL17" i="43" s="1"/>
  <c r="AL17" i="38" s="1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AL16" i="43" s="1"/>
  <c r="AL16" i="38" s="1"/>
  <c r="R16" i="40"/>
  <c r="Q16" i="40"/>
  <c r="E16" i="40"/>
  <c r="L16" i="40" s="1"/>
  <c r="AU15" i="40"/>
  <c r="AT15" i="40"/>
  <c r="AS15" i="40"/>
  <c r="AR15" i="40"/>
  <c r="AQ15" i="40"/>
  <c r="AN15" i="40"/>
  <c r="AL15" i="40"/>
  <c r="AL15" i="43" s="1"/>
  <c r="AL15" i="38" s="1"/>
  <c r="R15" i="40"/>
  <c r="Q15" i="40"/>
  <c r="E15" i="40"/>
  <c r="L15" i="40" s="1"/>
  <c r="AU14" i="40"/>
  <c r="AT14" i="40"/>
  <c r="AS14" i="40"/>
  <c r="AR14" i="40"/>
  <c r="AQ14" i="40"/>
  <c r="AL14" i="40"/>
  <c r="AL14" i="43" s="1"/>
  <c r="AL14" i="38" s="1"/>
  <c r="AN14" i="40"/>
  <c r="R14" i="40"/>
  <c r="Q14" i="40"/>
  <c r="E14" i="40"/>
  <c r="L14" i="40" s="1"/>
  <c r="AU13" i="40"/>
  <c r="AT13" i="40"/>
  <c r="AS13" i="40"/>
  <c r="AR13" i="40"/>
  <c r="AQ13" i="40"/>
  <c r="AL13" i="40"/>
  <c r="AL13" i="43" s="1"/>
  <c r="AL13" i="38" s="1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AL12" i="43" s="1"/>
  <c r="AL12" i="38" s="1"/>
  <c r="R12" i="40"/>
  <c r="Q12" i="40"/>
  <c r="E12" i="40"/>
  <c r="L12" i="40" s="1"/>
  <c r="AU11" i="40"/>
  <c r="AT11" i="40"/>
  <c r="AS11" i="40"/>
  <c r="AR11" i="40"/>
  <c r="AQ11" i="40"/>
  <c r="AN11" i="40"/>
  <c r="AL11" i="40"/>
  <c r="AL11" i="43" s="1"/>
  <c r="AL11" i="38" s="1"/>
  <c r="R11" i="40"/>
  <c r="Q11" i="40"/>
  <c r="E11" i="40"/>
  <c r="L11" i="40" s="1"/>
  <c r="AU10" i="40"/>
  <c r="AT10" i="40"/>
  <c r="AS10" i="40"/>
  <c r="AR10" i="40"/>
  <c r="AQ10" i="40"/>
  <c r="AN10" i="40"/>
  <c r="AL10" i="40"/>
  <c r="AL10" i="43" s="1"/>
  <c r="AL10" i="38" s="1"/>
  <c r="R10" i="40"/>
  <c r="Q10" i="40"/>
  <c r="E10" i="40"/>
  <c r="L10" i="40" s="1"/>
  <c r="AU9" i="40"/>
  <c r="AT9" i="40"/>
  <c r="AS9" i="40"/>
  <c r="AR9" i="40"/>
  <c r="AQ9" i="40"/>
  <c r="AN9" i="40"/>
  <c r="AL9" i="40"/>
  <c r="AL9" i="43" s="1"/>
  <c r="AL9" i="38" s="1"/>
  <c r="R9" i="40"/>
  <c r="Q9" i="40"/>
  <c r="E9" i="40"/>
  <c r="L9" i="40" s="1"/>
  <c r="AU8" i="40"/>
  <c r="AT8" i="40"/>
  <c r="AS8" i="40"/>
  <c r="AR8" i="40"/>
  <c r="AQ8" i="40"/>
  <c r="AL8" i="40"/>
  <c r="AL8" i="43" s="1"/>
  <c r="AL8" i="38" s="1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L7" i="43" s="1"/>
  <c r="AL7" i="38" s="1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L5" i="43" s="1"/>
  <c r="AL5" i="38" s="1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L4" i="43" s="1"/>
  <c r="AL4" i="38" s="1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Y42" i="3" s="1"/>
  <c r="AJ105" i="39"/>
  <c r="AI105" i="39"/>
  <c r="AH105" i="39"/>
  <c r="W17" i="3" s="1"/>
  <c r="W42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I42" i="3" s="1"/>
  <c r="S105" i="39"/>
  <c r="H17" i="3" s="1"/>
  <c r="N105" i="39"/>
  <c r="G17" i="3" s="1"/>
  <c r="G42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K17" i="45" l="1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J42" i="3" s="1"/>
  <c r="W126" i="40"/>
  <c r="K18" i="3"/>
  <c r="K42" i="3" s="1"/>
  <c r="M42" i="3"/>
  <c r="U42" i="3"/>
  <c r="Y126" i="40"/>
  <c r="M18" i="3"/>
  <c r="AM126" i="40"/>
  <c r="U18" i="3"/>
  <c r="U25" i="3" s="1"/>
  <c r="Z126" i="40"/>
  <c r="N18" i="3"/>
  <c r="N42" i="3" s="1"/>
  <c r="AE126" i="40"/>
  <c r="R18" i="3"/>
  <c r="R42" i="3" s="1"/>
  <c r="AG126" i="40"/>
  <c r="Q18" i="3"/>
  <c r="Q42" i="3" s="1"/>
  <c r="AQ31" i="43"/>
  <c r="H42" i="3"/>
  <c r="S126" i="40"/>
  <c r="H18" i="3"/>
  <c r="X5" i="43"/>
  <c r="AN5" i="43" s="1"/>
  <c r="AN5" i="38" s="1"/>
  <c r="AT12" i="43"/>
  <c r="U15" i="43"/>
  <c r="R15" i="43" s="1"/>
  <c r="X29" i="43"/>
  <c r="AN29" i="43" s="1"/>
  <c r="AN29" i="38" s="1"/>
  <c r="AA43" i="43"/>
  <c r="AF43" i="43" s="1"/>
  <c r="AT60" i="43"/>
  <c r="AA83" i="43"/>
  <c r="AF83" i="43" s="1"/>
  <c r="AA94" i="43"/>
  <c r="AU24" i="43"/>
  <c r="S24" i="38"/>
  <c r="AU64" i="43"/>
  <c r="S64" i="38"/>
  <c r="AU96" i="43"/>
  <c r="S96" i="38"/>
  <c r="AT20" i="43"/>
  <c r="AU23" i="43"/>
  <c r="AA35" i="43"/>
  <c r="AF35" i="43" s="1"/>
  <c r="X37" i="43"/>
  <c r="AN37" i="43" s="1"/>
  <c r="AN37" i="38" s="1"/>
  <c r="AS73" i="43"/>
  <c r="U74" i="43"/>
  <c r="AD74" i="43" s="1"/>
  <c r="AT76" i="43"/>
  <c r="U79" i="43"/>
  <c r="AS79" i="43" s="1"/>
  <c r="AT84" i="43"/>
  <c r="U87" i="43"/>
  <c r="AS87" i="43" s="1"/>
  <c r="AT100" i="43"/>
  <c r="X13" i="43"/>
  <c r="AN13" i="43" s="1"/>
  <c r="AN13" i="38" s="1"/>
  <c r="U34" i="43"/>
  <c r="AD34" i="43" s="1"/>
  <c r="AO34" i="43" s="1"/>
  <c r="AV34" i="43" s="1" a="1"/>
  <c r="AV34" i="43" s="1"/>
  <c r="AT44" i="43"/>
  <c r="AA51" i="43"/>
  <c r="AF51" i="43" s="1"/>
  <c r="U63" i="43"/>
  <c r="AS63" i="43" s="1"/>
  <c r="AA67" i="43"/>
  <c r="AT71" i="43"/>
  <c r="AU95" i="43"/>
  <c r="U103" i="43"/>
  <c r="AS103" i="43" s="1"/>
  <c r="U18" i="43"/>
  <c r="AS18" i="43" s="1"/>
  <c r="S18" i="38"/>
  <c r="AT26" i="43"/>
  <c r="S26" i="38"/>
  <c r="AU34" i="43"/>
  <c r="S34" i="38"/>
  <c r="U42" i="43"/>
  <c r="S42" i="38"/>
  <c r="AU50" i="43"/>
  <c r="S50" i="38"/>
  <c r="U58" i="43"/>
  <c r="S58" i="38"/>
  <c r="AU66" i="43"/>
  <c r="S66" i="38"/>
  <c r="AU74" i="43"/>
  <c r="S74" i="38"/>
  <c r="U82" i="43"/>
  <c r="AS82" i="43" s="1"/>
  <c r="S82" i="38"/>
  <c r="AU90" i="43"/>
  <c r="S90" i="38"/>
  <c r="U98" i="43"/>
  <c r="AS98" i="43" s="1"/>
  <c r="S98" i="38"/>
  <c r="X11" i="43"/>
  <c r="AN11" i="43" s="1"/>
  <c r="AN11" i="38" s="1"/>
  <c r="W11" i="38"/>
  <c r="AA6" i="43"/>
  <c r="AF6" i="43" s="1"/>
  <c r="Y6" i="38"/>
  <c r="AA14" i="43"/>
  <c r="AF14" i="43" s="1"/>
  <c r="Y14" i="38"/>
  <c r="AA30" i="43"/>
  <c r="AF30" i="43" s="1"/>
  <c r="Y30" i="38"/>
  <c r="AA38" i="43"/>
  <c r="AF38" i="43" s="1"/>
  <c r="Y38" i="38"/>
  <c r="AA54" i="43"/>
  <c r="AF54" i="43" s="1"/>
  <c r="Y54" i="38"/>
  <c r="AA62" i="43"/>
  <c r="Y62" i="38"/>
  <c r="AA70" i="43"/>
  <c r="AF70" i="43" s="1"/>
  <c r="Y70" i="38"/>
  <c r="AA78" i="43"/>
  <c r="Y78" i="38"/>
  <c r="AA86" i="43"/>
  <c r="AF86" i="43" s="1"/>
  <c r="Y86" i="38"/>
  <c r="AA102" i="43"/>
  <c r="Y102" i="38"/>
  <c r="AT104" i="40"/>
  <c r="AA27" i="43"/>
  <c r="AF27" i="43" s="1"/>
  <c r="U47" i="43"/>
  <c r="U50" i="43"/>
  <c r="AU55" i="43"/>
  <c r="X61" i="43"/>
  <c r="AN61" i="43" s="1"/>
  <c r="AN61" i="38" s="1"/>
  <c r="AT68" i="43"/>
  <c r="AU71" i="43"/>
  <c r="AA91" i="43"/>
  <c r="AW5" i="40"/>
  <c r="AA11" i="43"/>
  <c r="AF11" i="43" s="1"/>
  <c r="X21" i="43"/>
  <c r="AN21" i="43" s="1"/>
  <c r="AN21" i="38" s="1"/>
  <c r="U23" i="43"/>
  <c r="R23" i="43" s="1"/>
  <c r="AU31" i="43"/>
  <c r="AT52" i="43"/>
  <c r="X77" i="43"/>
  <c r="AN77" i="43" s="1"/>
  <c r="AN77" i="38" s="1"/>
  <c r="X85" i="43"/>
  <c r="AN85" i="43" s="1"/>
  <c r="AN85" i="38" s="1"/>
  <c r="U90" i="43"/>
  <c r="AS90" i="43" s="1"/>
  <c r="AT92" i="43"/>
  <c r="X101" i="43"/>
  <c r="AN101" i="43" s="1"/>
  <c r="AN101" i="38" s="1"/>
  <c r="AW17" i="40"/>
  <c r="AT4" i="43"/>
  <c r="AU15" i="43"/>
  <c r="AT28" i="43"/>
  <c r="AT36" i="43"/>
  <c r="X45" i="43"/>
  <c r="AN45" i="43" s="1"/>
  <c r="AN45" i="38" s="1"/>
  <c r="AU87" i="43"/>
  <c r="AS89" i="43"/>
  <c r="U95" i="43"/>
  <c r="AS95" i="43" s="1"/>
  <c r="U7" i="43"/>
  <c r="R7" i="43" s="1"/>
  <c r="AA19" i="43"/>
  <c r="AF19" i="43" s="1"/>
  <c r="AA22" i="43"/>
  <c r="AF22" i="43" s="1"/>
  <c r="AA46" i="43"/>
  <c r="AF46" i="43" s="1"/>
  <c r="U55" i="43"/>
  <c r="AU63" i="43"/>
  <c r="X69" i="43"/>
  <c r="AN69" i="43" s="1"/>
  <c r="AN69" i="38" s="1"/>
  <c r="U71" i="43"/>
  <c r="AD71" i="43" s="1"/>
  <c r="AQ75" i="43"/>
  <c r="AU79" i="43"/>
  <c r="AU103" i="43"/>
  <c r="AO7" i="40"/>
  <c r="AV7" i="40" s="1" a="1"/>
  <c r="AV7" i="40" s="1"/>
  <c r="AW7" i="40" s="1"/>
  <c r="AE105" i="43"/>
  <c r="AE126" i="43" s="1"/>
  <c r="AA3" i="43"/>
  <c r="AF3" i="43" s="1"/>
  <c r="Y105" i="43"/>
  <c r="Y126" i="43" s="1"/>
  <c r="X3" i="43"/>
  <c r="AN3" i="43" s="1"/>
  <c r="AN3" i="38" s="1"/>
  <c r="V3" i="38"/>
  <c r="T126" i="40"/>
  <c r="AD3" i="40"/>
  <c r="S105" i="43"/>
  <c r="S126" i="43" s="1"/>
  <c r="R3" i="40"/>
  <c r="AQ3" i="40"/>
  <c r="AU12" i="43"/>
  <c r="AU27" i="43"/>
  <c r="AU47" i="43"/>
  <c r="AU7" i="43"/>
  <c r="AU39" i="43"/>
  <c r="AU104" i="40"/>
  <c r="AB103" i="43"/>
  <c r="N103" i="38"/>
  <c r="Q95" i="43"/>
  <c r="N95" i="38"/>
  <c r="Q87" i="43"/>
  <c r="N87" i="38"/>
  <c r="Q79" i="43"/>
  <c r="N79" i="38"/>
  <c r="AB71" i="43"/>
  <c r="N71" i="38"/>
  <c r="AB63" i="43"/>
  <c r="N63" i="38"/>
  <c r="AB47" i="43"/>
  <c r="N47" i="38"/>
  <c r="AB102" i="43"/>
  <c r="N102" i="38"/>
  <c r="Q100" i="43"/>
  <c r="N100" i="38"/>
  <c r="Q92" i="43"/>
  <c r="N92" i="38"/>
  <c r="Q84" i="43"/>
  <c r="N84" i="38"/>
  <c r="AB76" i="43"/>
  <c r="N76" i="38"/>
  <c r="Q68" i="43"/>
  <c r="N68" i="38"/>
  <c r="AB60" i="43"/>
  <c r="N60" i="38"/>
  <c r="Q52" i="43"/>
  <c r="N52" i="38"/>
  <c r="AB44" i="43"/>
  <c r="N44" i="38"/>
  <c r="Q99" i="43"/>
  <c r="N99" i="38"/>
  <c r="AB91" i="43"/>
  <c r="N91" i="38"/>
  <c r="Q83" i="43"/>
  <c r="N83" i="38"/>
  <c r="Q75" i="43"/>
  <c r="N75" i="38"/>
  <c r="AB67" i="43"/>
  <c r="N67" i="38"/>
  <c r="AB59" i="43"/>
  <c r="N59" i="38"/>
  <c r="Q51" i="43"/>
  <c r="N51" i="38"/>
  <c r="Q43" i="43"/>
  <c r="N43" i="38"/>
  <c r="Q35" i="43"/>
  <c r="N35" i="38"/>
  <c r="AB27" i="43"/>
  <c r="N27" i="38"/>
  <c r="AB19" i="43"/>
  <c r="N19" i="38"/>
  <c r="Q11" i="43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G14" i="46" s="1"/>
  <c r="L15" i="46"/>
  <c r="K8" i="44"/>
  <c r="R67" i="43"/>
  <c r="U13" i="43"/>
  <c r="R13" i="43" s="1"/>
  <c r="U21" i="43"/>
  <c r="R21" i="43" s="1"/>
  <c r="U29" i="43"/>
  <c r="AQ29" i="43" s="1"/>
  <c r="AW29" i="43" s="1"/>
  <c r="X19" i="43"/>
  <c r="AN19" i="43" s="1"/>
  <c r="AN19" i="38" s="1"/>
  <c r="X43" i="43"/>
  <c r="AN43" i="43" s="1"/>
  <c r="AN43" i="38" s="1"/>
  <c r="X51" i="43"/>
  <c r="AN51" i="43" s="1"/>
  <c r="AN51" i="38" s="1"/>
  <c r="AU33" i="43"/>
  <c r="AU81" i="43"/>
  <c r="AU4" i="43"/>
  <c r="U45" i="43"/>
  <c r="U53" i="43"/>
  <c r="U61" i="43"/>
  <c r="AS61" i="43" s="1"/>
  <c r="U69" i="43"/>
  <c r="AS69" i="43" s="1"/>
  <c r="U77" i="43"/>
  <c r="AS77" i="43" s="1"/>
  <c r="U85" i="43"/>
  <c r="AS85" i="43" s="1"/>
  <c r="U93" i="43"/>
  <c r="AS93" i="43" s="1"/>
  <c r="U101" i="43"/>
  <c r="AS101" i="43" s="1"/>
  <c r="X27" i="43"/>
  <c r="AN27" i="43" s="1"/>
  <c r="AN27" i="38" s="1"/>
  <c r="X59" i="43"/>
  <c r="AN59" i="43" s="1"/>
  <c r="AN59" i="38" s="1"/>
  <c r="X67" i="43"/>
  <c r="AN67" i="43" s="1"/>
  <c r="AN67" i="38" s="1"/>
  <c r="X75" i="43"/>
  <c r="AN75" i="43" s="1"/>
  <c r="AN75" i="38" s="1"/>
  <c r="X83" i="43"/>
  <c r="AN83" i="43" s="1"/>
  <c r="AN83" i="38" s="1"/>
  <c r="X99" i="43"/>
  <c r="AN99" i="43" s="1"/>
  <c r="AN99" i="38" s="1"/>
  <c r="AA9" i="43"/>
  <c r="AF9" i="43" s="1"/>
  <c r="AA17" i="43"/>
  <c r="AF17" i="43" s="1"/>
  <c r="AA25" i="43"/>
  <c r="AF25" i="43" s="1"/>
  <c r="AA33" i="43"/>
  <c r="AF33" i="43" s="1"/>
  <c r="AA49" i="43"/>
  <c r="AQ49" i="43" s="1"/>
  <c r="AA65" i="43"/>
  <c r="AF65" i="43" s="1"/>
  <c r="AA73" i="43"/>
  <c r="AF73" i="43" s="1"/>
  <c r="AA81" i="43"/>
  <c r="AF81" i="43" s="1"/>
  <c r="AA89" i="43"/>
  <c r="AF89" i="43" s="1"/>
  <c r="AA97" i="43"/>
  <c r="AT7" i="43"/>
  <c r="AT15" i="43"/>
  <c r="AT23" i="43"/>
  <c r="AT31" i="43"/>
  <c r="AT39" i="43"/>
  <c r="AT47" i="43"/>
  <c r="AT55" i="43"/>
  <c r="AT63" i="43"/>
  <c r="AT79" i="43"/>
  <c r="AT87" i="43"/>
  <c r="AT95" i="43"/>
  <c r="AT103" i="43"/>
  <c r="AU5" i="43"/>
  <c r="AU37" i="43"/>
  <c r="AU45" i="43"/>
  <c r="AU77" i="43"/>
  <c r="AU85" i="43"/>
  <c r="AU93" i="43"/>
  <c r="AD67" i="43"/>
  <c r="AO67" i="43" s="1"/>
  <c r="AV67" i="43" s="1" a="1"/>
  <c r="AV67" i="43" s="1"/>
  <c r="AQ68" i="43"/>
  <c r="AW68" i="43" s="1"/>
  <c r="AU17" i="43"/>
  <c r="AU26" i="43"/>
  <c r="AU13" i="43"/>
  <c r="AH105" i="43"/>
  <c r="AH126" i="43" s="1"/>
  <c r="AF12" i="43"/>
  <c r="AS28" i="43"/>
  <c r="U66" i="43"/>
  <c r="AS66" i="43" s="1"/>
  <c r="AT82" i="43"/>
  <c r="AU98" i="43"/>
  <c r="AG105" i="43"/>
  <c r="AG126" i="43" s="1"/>
  <c r="AQ33" i="43"/>
  <c r="AF4" i="43"/>
  <c r="AT18" i="43"/>
  <c r="U26" i="43"/>
  <c r="AS26" i="43" s="1"/>
  <c r="AF76" i="43"/>
  <c r="AU82" i="43"/>
  <c r="AI126" i="39"/>
  <c r="X17" i="3"/>
  <c r="AT10" i="43"/>
  <c r="AU18" i="43"/>
  <c r="AF28" i="43"/>
  <c r="AF52" i="43"/>
  <c r="AT58" i="43"/>
  <c r="T105" i="43"/>
  <c r="T126" i="43" s="1"/>
  <c r="U24" i="43"/>
  <c r="AS24" i="43" s="1"/>
  <c r="AI105" i="43"/>
  <c r="AI126" i="43" s="1"/>
  <c r="AU10" i="43"/>
  <c r="AT42" i="43"/>
  <c r="AU58" i="43"/>
  <c r="AQ74" i="43"/>
  <c r="AW74" i="43" s="1"/>
  <c r="U10" i="43"/>
  <c r="AS10" i="43" s="1"/>
  <c r="AT34" i="43"/>
  <c r="AU42" i="43"/>
  <c r="AD87" i="43"/>
  <c r="AT90" i="43"/>
  <c r="AJ126" i="39"/>
  <c r="AT50" i="43"/>
  <c r="AT66" i="43"/>
  <c r="AT74" i="43"/>
  <c r="AU72" i="43"/>
  <c r="AU80" i="43"/>
  <c r="AU88" i="43"/>
  <c r="AS12" i="43"/>
  <c r="AA24" i="43"/>
  <c r="AF24" i="43" s="1"/>
  <c r="AM105" i="43"/>
  <c r="AM126" i="43" s="1"/>
  <c r="Z105" i="43"/>
  <c r="Z126" i="43" s="1"/>
  <c r="W105" i="43"/>
  <c r="W126" i="43" s="1"/>
  <c r="V105" i="43"/>
  <c r="V126" i="43" s="1"/>
  <c r="AS3" i="39"/>
  <c r="R3" i="39"/>
  <c r="AJ105" i="43"/>
  <c r="AJ126" i="43" s="1"/>
  <c r="AT32" i="43"/>
  <c r="AT40" i="43"/>
  <c r="AA8" i="43"/>
  <c r="AF8" i="43" s="1"/>
  <c r="AA16" i="43"/>
  <c r="AF16" i="43" s="1"/>
  <c r="AA32" i="43"/>
  <c r="AF32" i="43" s="1"/>
  <c r="AA40" i="43"/>
  <c r="AF40" i="43" s="1"/>
  <c r="AA48" i="43"/>
  <c r="AF48" i="43" s="1"/>
  <c r="AA56" i="43"/>
  <c r="AF56" i="43" s="1"/>
  <c r="AA64" i="43"/>
  <c r="AF64" i="43" s="1"/>
  <c r="AA72" i="43"/>
  <c r="AA80" i="43"/>
  <c r="AF80" i="43" s="1"/>
  <c r="AA88" i="43"/>
  <c r="AF88" i="43" s="1"/>
  <c r="AA96" i="43"/>
  <c r="AF96" i="43" s="1"/>
  <c r="X8" i="43"/>
  <c r="AN8" i="43" s="1"/>
  <c r="AN8" i="38" s="1"/>
  <c r="X16" i="43"/>
  <c r="AN16" i="43" s="1"/>
  <c r="AN16" i="38" s="1"/>
  <c r="X24" i="43"/>
  <c r="AN24" i="43" s="1"/>
  <c r="AN24" i="38" s="1"/>
  <c r="X32" i="43"/>
  <c r="AN32" i="43" s="1"/>
  <c r="AN32" i="38" s="1"/>
  <c r="X40" i="43"/>
  <c r="AN40" i="43" s="1"/>
  <c r="AN40" i="38" s="1"/>
  <c r="X48" i="43"/>
  <c r="AN48" i="43" s="1"/>
  <c r="AN48" i="38" s="1"/>
  <c r="X56" i="43"/>
  <c r="X64" i="43"/>
  <c r="AN64" i="43" s="1"/>
  <c r="AN64" i="38" s="1"/>
  <c r="X72" i="43"/>
  <c r="AN72" i="43" s="1"/>
  <c r="AN72" i="38" s="1"/>
  <c r="X80" i="43"/>
  <c r="AN80" i="43" s="1"/>
  <c r="AN80" i="38" s="1"/>
  <c r="X88" i="43"/>
  <c r="AN88" i="43" s="1"/>
  <c r="AN88" i="38" s="1"/>
  <c r="X96" i="43"/>
  <c r="AN96" i="43" s="1"/>
  <c r="AN96" i="38" s="1"/>
  <c r="AS75" i="43"/>
  <c r="AQ76" i="43"/>
  <c r="AS68" i="43"/>
  <c r="R74" i="43"/>
  <c r="AQ81" i="43"/>
  <c r="AS92" i="43"/>
  <c r="R20" i="43"/>
  <c r="R68" i="43"/>
  <c r="AD78" i="43"/>
  <c r="AQ83" i="43"/>
  <c r="AW83" i="43" s="1"/>
  <c r="R86" i="43"/>
  <c r="AD90" i="43"/>
  <c r="AQ94" i="43"/>
  <c r="U8" i="43"/>
  <c r="AD8" i="43" s="1"/>
  <c r="AO8" i="43" s="1"/>
  <c r="AV8" i="43" s="1" a="1"/>
  <c r="AV8" i="43" s="1"/>
  <c r="AZ8" i="43" s="1"/>
  <c r="U16" i="43"/>
  <c r="AS16" i="43" s="1"/>
  <c r="U48" i="43"/>
  <c r="U56" i="43"/>
  <c r="R12" i="43"/>
  <c r="R28" i="43"/>
  <c r="AD65" i="43"/>
  <c r="AD73" i="43"/>
  <c r="R75" i="43"/>
  <c r="AD85" i="43"/>
  <c r="AD98" i="43"/>
  <c r="AQ65" i="43"/>
  <c r="AW65" i="43" s="1"/>
  <c r="AQ71" i="43"/>
  <c r="AQ98" i="43"/>
  <c r="AW98" i="43" s="1"/>
  <c r="AQ100" i="43"/>
  <c r="R6" i="43"/>
  <c r="AD102" i="43"/>
  <c r="R22" i="43"/>
  <c r="R98" i="43"/>
  <c r="AQ102" i="43"/>
  <c r="R16" i="43"/>
  <c r="AT16" i="43"/>
  <c r="U40" i="43"/>
  <c r="R40" i="43" s="1"/>
  <c r="AQ67" i="43"/>
  <c r="AD70" i="43"/>
  <c r="AO70" i="43" s="1"/>
  <c r="AV70" i="43" s="1" a="1"/>
  <c r="AV70" i="43" s="1"/>
  <c r="R71" i="43"/>
  <c r="AS71" i="43"/>
  <c r="AQ73" i="43"/>
  <c r="AS74" i="43"/>
  <c r="AD75" i="43"/>
  <c r="AS76" i="43"/>
  <c r="AQ78" i="43"/>
  <c r="R81" i="43"/>
  <c r="AS81" i="43"/>
  <c r="AQ85" i="43"/>
  <c r="AS86" i="43"/>
  <c r="AQ90" i="43"/>
  <c r="AW90" i="43" s="1"/>
  <c r="R92" i="43"/>
  <c r="R94" i="43"/>
  <c r="AS94" i="43"/>
  <c r="AD95" i="43"/>
  <c r="R100" i="43"/>
  <c r="AS100" i="43"/>
  <c r="AS102" i="43"/>
  <c r="AD103" i="43"/>
  <c r="AU16" i="43"/>
  <c r="U32" i="43"/>
  <c r="AD32" i="43" s="1"/>
  <c r="R65" i="43"/>
  <c r="AQ70" i="43"/>
  <c r="AW70" i="43" s="1"/>
  <c r="R76" i="43"/>
  <c r="R83" i="43"/>
  <c r="AS83" i="43"/>
  <c r="AD84" i="43"/>
  <c r="R85" i="43"/>
  <c r="AQ87" i="43"/>
  <c r="U88" i="43"/>
  <c r="AD91" i="43"/>
  <c r="AQ95" i="43"/>
  <c r="AW95" i="43" s="1"/>
  <c r="U96" i="43"/>
  <c r="AT96" i="43"/>
  <c r="AD99" i="43"/>
  <c r="AD101" i="43"/>
  <c r="AT8" i="43"/>
  <c r="R26" i="43"/>
  <c r="AT56" i="43"/>
  <c r="R73" i="43"/>
  <c r="AD77" i="43"/>
  <c r="R78" i="43"/>
  <c r="AD79" i="43"/>
  <c r="AT88" i="43"/>
  <c r="R90" i="43"/>
  <c r="AQ91" i="43"/>
  <c r="AW91" i="43" s="1"/>
  <c r="AQ99" i="43"/>
  <c r="AW99" i="43" s="1"/>
  <c r="AQ101" i="43"/>
  <c r="AW101" i="43" s="1"/>
  <c r="AQ103" i="43"/>
  <c r="AW103" i="43" s="1"/>
  <c r="AU8" i="43"/>
  <c r="AT48" i="43"/>
  <c r="AU56" i="43"/>
  <c r="AD66" i="43"/>
  <c r="R70" i="43"/>
  <c r="AQ77" i="43"/>
  <c r="AQ79" i="43"/>
  <c r="AW79" i="43" s="1"/>
  <c r="U80" i="43"/>
  <c r="AQ84" i="43"/>
  <c r="AW84" i="43" s="1"/>
  <c r="R87" i="43"/>
  <c r="AD89" i="43"/>
  <c r="R95" i="43"/>
  <c r="AD97" i="43"/>
  <c r="AU48" i="43"/>
  <c r="AT64" i="43"/>
  <c r="AT80" i="43"/>
  <c r="AQ89" i="43"/>
  <c r="AS91" i="43"/>
  <c r="AD92" i="43"/>
  <c r="AQ97" i="43"/>
  <c r="AW97" i="43" s="1"/>
  <c r="AS99" i="43"/>
  <c r="R101" i="43"/>
  <c r="R103" i="43"/>
  <c r="AT24" i="43"/>
  <c r="U64" i="43"/>
  <c r="AD64" i="43" s="1"/>
  <c r="U72" i="43"/>
  <c r="AT72" i="43"/>
  <c r="R77" i="43"/>
  <c r="R79" i="43"/>
  <c r="R84" i="43"/>
  <c r="R14" i="43"/>
  <c r="R24" i="43"/>
  <c r="R97" i="43"/>
  <c r="AB43" i="43"/>
  <c r="Q91" i="43"/>
  <c r="Q27" i="43"/>
  <c r="Q47" i="43"/>
  <c r="Q60" i="43"/>
  <c r="AB84" i="43"/>
  <c r="AB87" i="43"/>
  <c r="Q19" i="43"/>
  <c r="AB51" i="43"/>
  <c r="AB68" i="43"/>
  <c r="AB75" i="43"/>
  <c r="AB92" i="43"/>
  <c r="AB99" i="43"/>
  <c r="AB83" i="43"/>
  <c r="Q3" i="43"/>
  <c r="N105" i="43"/>
  <c r="N126" i="43" s="1"/>
  <c r="E8" i="43"/>
  <c r="L8" i="43" s="1"/>
  <c r="E11" i="43"/>
  <c r="L11" i="43" s="1"/>
  <c r="F105" i="43"/>
  <c r="E5" i="43"/>
  <c r="L5" i="43" s="1"/>
  <c r="G105" i="43"/>
  <c r="G126" i="43" s="1"/>
  <c r="AO71" i="43"/>
  <c r="AV71" i="43" s="1" a="1"/>
  <c r="AV71" i="43" s="1"/>
  <c r="AZ71" i="43" s="1"/>
  <c r="AO68" i="43"/>
  <c r="AV68" i="43" s="1" a="1"/>
  <c r="AV68" i="43" s="1"/>
  <c r="AZ68" i="43" s="1"/>
  <c r="AO36" i="43"/>
  <c r="AV36" i="43" s="1" a="1"/>
  <c r="AV36" i="43" s="1"/>
  <c r="AO32" i="43"/>
  <c r="AV32" i="43" s="1" a="1"/>
  <c r="AV32" i="43" s="1"/>
  <c r="AO30" i="43"/>
  <c r="AV30" i="43" s="1" a="1"/>
  <c r="AV30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D3" i="43"/>
  <c r="AS4" i="43"/>
  <c r="AS30" i="43"/>
  <c r="AS32" i="43"/>
  <c r="AS36" i="43"/>
  <c r="AF41" i="43"/>
  <c r="R51" i="43"/>
  <c r="AD51" i="43"/>
  <c r="AS51" i="43"/>
  <c r="AQ51" i="43"/>
  <c r="R52" i="43"/>
  <c r="AD52" i="43"/>
  <c r="AO52" i="43" s="1"/>
  <c r="AV52" i="43" s="1" a="1"/>
  <c r="AV52" i="43" s="1"/>
  <c r="AS52" i="43"/>
  <c r="AQ52" i="43"/>
  <c r="AF57" i="43"/>
  <c r="AS64" i="43"/>
  <c r="L105" i="43"/>
  <c r="L126" i="43" s="1"/>
  <c r="R29" i="43"/>
  <c r="R31" i="43"/>
  <c r="R33" i="43"/>
  <c r="R35" i="43"/>
  <c r="AD37" i="43"/>
  <c r="R37" i="43"/>
  <c r="AS37" i="43"/>
  <c r="AQ37" i="43"/>
  <c r="R38" i="43"/>
  <c r="AD38" i="43"/>
  <c r="AO38" i="43" s="1"/>
  <c r="AV38" i="43" s="1" a="1"/>
  <c r="AV38" i="43" s="1"/>
  <c r="AS38" i="43"/>
  <c r="AQ38" i="43"/>
  <c r="AW38" i="43" s="1"/>
  <c r="R53" i="43"/>
  <c r="AD53" i="43"/>
  <c r="AS53" i="43"/>
  <c r="AQ53" i="43"/>
  <c r="AW53" i="43" s="1"/>
  <c r="R54" i="43"/>
  <c r="AD54" i="43"/>
  <c r="AS54" i="43"/>
  <c r="AD5" i="43"/>
  <c r="AQ5" i="43"/>
  <c r="AD7" i="43"/>
  <c r="AQ7" i="43"/>
  <c r="AD9" i="43"/>
  <c r="AD11" i="43"/>
  <c r="AQ11" i="43"/>
  <c r="AD13" i="43"/>
  <c r="AQ13" i="43"/>
  <c r="AD15" i="43"/>
  <c r="AQ15" i="43"/>
  <c r="AD17" i="43"/>
  <c r="AQ17" i="43"/>
  <c r="AD19" i="43"/>
  <c r="AQ19" i="43"/>
  <c r="AW19" i="43" s="1"/>
  <c r="AD21" i="43"/>
  <c r="AQ21" i="43"/>
  <c r="AW21" i="43" s="1"/>
  <c r="AD23" i="43"/>
  <c r="AO23" i="43" s="1"/>
  <c r="AV23" i="43" s="1" a="1"/>
  <c r="AV23" i="43" s="1"/>
  <c r="AZ23" i="43" s="1"/>
  <c r="AQ23" i="43"/>
  <c r="AW23" i="43" s="1"/>
  <c r="AD25" i="43"/>
  <c r="AO25" i="43" s="1"/>
  <c r="AV25" i="43" s="1" a="1"/>
  <c r="AV25" i="43" s="1"/>
  <c r="AZ25" i="43" s="1"/>
  <c r="AQ25" i="43"/>
  <c r="AW25" i="43" s="1"/>
  <c r="AD27" i="43"/>
  <c r="AQ27" i="43"/>
  <c r="R39" i="43"/>
  <c r="AD39" i="43"/>
  <c r="AS39" i="43"/>
  <c r="AQ39" i="43"/>
  <c r="AF45" i="43"/>
  <c r="R55" i="43"/>
  <c r="AD55" i="43"/>
  <c r="AO55" i="43" s="1"/>
  <c r="AV55" i="43" s="1" a="1"/>
  <c r="AV55" i="43" s="1"/>
  <c r="AS55" i="43"/>
  <c r="AQ55" i="43"/>
  <c r="AW55" i="43" s="1"/>
  <c r="R56" i="43"/>
  <c r="AD56" i="43"/>
  <c r="AS56" i="43"/>
  <c r="AQ56" i="43"/>
  <c r="AW56" i="43" s="1"/>
  <c r="AR104" i="43"/>
  <c r="R41" i="43"/>
  <c r="AD41" i="43"/>
  <c r="AS41" i="43"/>
  <c r="AQ41" i="43"/>
  <c r="R42" i="43"/>
  <c r="AD42" i="43"/>
  <c r="AO42" i="43" s="1"/>
  <c r="AV42" i="43" s="1" a="1"/>
  <c r="AV42" i="43" s="1"/>
  <c r="AS42" i="43"/>
  <c r="AQ42" i="43"/>
  <c r="R57" i="43"/>
  <c r="AD57" i="43"/>
  <c r="AO57" i="43" s="1"/>
  <c r="AV57" i="43" s="1" a="1"/>
  <c r="AV57" i="43" s="1"/>
  <c r="AS57" i="43"/>
  <c r="AQ57" i="43"/>
  <c r="AW57" i="43" s="1"/>
  <c r="R58" i="43"/>
  <c r="AD58" i="43"/>
  <c r="AS58" i="43"/>
  <c r="AQ58" i="43"/>
  <c r="R62" i="43"/>
  <c r="AD62" i="43"/>
  <c r="AS62" i="43"/>
  <c r="AS3" i="43"/>
  <c r="AQ3" i="43"/>
  <c r="AS5" i="43"/>
  <c r="AS7" i="43"/>
  <c r="AS9" i="43"/>
  <c r="AS11" i="43"/>
  <c r="AS13" i="43"/>
  <c r="AS15" i="43"/>
  <c r="AS17" i="43"/>
  <c r="AS19" i="43"/>
  <c r="AS21" i="43"/>
  <c r="AS23" i="43"/>
  <c r="AS25" i="43"/>
  <c r="AS27" i="43"/>
  <c r="AS29" i="43"/>
  <c r="AS31" i="43"/>
  <c r="AS33" i="43"/>
  <c r="AS35" i="43"/>
  <c r="R43" i="43"/>
  <c r="AD43" i="43"/>
  <c r="AS43" i="43"/>
  <c r="AQ43" i="43"/>
  <c r="R44" i="43"/>
  <c r="AD44" i="43"/>
  <c r="AO44" i="43" s="1"/>
  <c r="AV44" i="43" s="1" a="1"/>
  <c r="AV44" i="43" s="1"/>
  <c r="AS44" i="43"/>
  <c r="AQ44" i="43"/>
  <c r="R59" i="43"/>
  <c r="AD59" i="43"/>
  <c r="AO59" i="43" s="1"/>
  <c r="AV59" i="43" s="1" a="1"/>
  <c r="AV59" i="43" s="1"/>
  <c r="AZ59" i="43" s="1"/>
  <c r="AS59" i="43"/>
  <c r="AQ59" i="43"/>
  <c r="AW59" i="43" s="1"/>
  <c r="R60" i="43"/>
  <c r="AD60" i="43"/>
  <c r="AO60" i="43" s="1"/>
  <c r="AV60" i="43" s="1" a="1"/>
  <c r="AV60" i="43" s="1"/>
  <c r="AS60" i="43"/>
  <c r="AQ60" i="43"/>
  <c r="AF72" i="43"/>
  <c r="AF78" i="43"/>
  <c r="R30" i="43"/>
  <c r="R32" i="43"/>
  <c r="R36" i="43"/>
  <c r="R45" i="43"/>
  <c r="AD45" i="43"/>
  <c r="AO45" i="43" s="1"/>
  <c r="AV45" i="43" s="1" a="1"/>
  <c r="AV45" i="43" s="1"/>
  <c r="AS45" i="43"/>
  <c r="AQ45" i="43"/>
  <c r="R46" i="43"/>
  <c r="AD46" i="43"/>
  <c r="AO46" i="43" s="1"/>
  <c r="AV46" i="43" s="1" a="1"/>
  <c r="AV46" i="43" s="1"/>
  <c r="AS46" i="43"/>
  <c r="AQ46" i="43"/>
  <c r="AW46" i="43" s="1"/>
  <c r="AD4" i="43"/>
  <c r="AO4" i="43" s="1"/>
  <c r="AV4" i="43" s="1" a="1"/>
  <c r="AV4" i="43" s="1"/>
  <c r="AZ4" i="43" s="1"/>
  <c r="AQ4" i="43"/>
  <c r="AD6" i="43"/>
  <c r="AQ8" i="43"/>
  <c r="AD12" i="43"/>
  <c r="AO12" i="43" s="1"/>
  <c r="AV12" i="43" s="1" a="1"/>
  <c r="AV12" i="43" s="1"/>
  <c r="AZ12" i="43" s="1"/>
  <c r="AQ12" i="43"/>
  <c r="AD14" i="43"/>
  <c r="AO14" i="43" s="1"/>
  <c r="AV14" i="43" s="1" a="1"/>
  <c r="AV14" i="43" s="1"/>
  <c r="AZ14" i="43" s="1"/>
  <c r="AQ14" i="43"/>
  <c r="AD16" i="43"/>
  <c r="AD20" i="43"/>
  <c r="AQ20" i="43"/>
  <c r="AW20" i="43" s="1"/>
  <c r="AD22" i="43"/>
  <c r="AQ22" i="43"/>
  <c r="AD24" i="43"/>
  <c r="AQ24" i="43"/>
  <c r="AW24" i="43" s="1"/>
  <c r="AD26" i="43"/>
  <c r="AO26" i="43" s="1"/>
  <c r="AV26" i="43" s="1" a="1"/>
  <c r="AV26" i="43" s="1"/>
  <c r="AZ26" i="43" s="1"/>
  <c r="AQ26" i="43"/>
  <c r="AD28" i="43"/>
  <c r="AQ28" i="43"/>
  <c r="AD29" i="43"/>
  <c r="AQ30" i="43"/>
  <c r="AW30" i="43" s="1"/>
  <c r="AD31" i="43"/>
  <c r="AQ32" i="43"/>
  <c r="AW32" i="43" s="1"/>
  <c r="AD33" i="43"/>
  <c r="AD35" i="43"/>
  <c r="AQ36" i="43"/>
  <c r="AW36" i="43" s="1"/>
  <c r="R47" i="43"/>
  <c r="AD47" i="43"/>
  <c r="AS47" i="43"/>
  <c r="AQ47" i="43"/>
  <c r="R48" i="43"/>
  <c r="AD48" i="43"/>
  <c r="AO48" i="43" s="1"/>
  <c r="AV48" i="43" s="1" a="1"/>
  <c r="AV48" i="43" s="1"/>
  <c r="AS48" i="43"/>
  <c r="AQ48" i="43"/>
  <c r="AF75" i="43"/>
  <c r="R49" i="43"/>
  <c r="AD49" i="43"/>
  <c r="AS49" i="43"/>
  <c r="R50" i="43"/>
  <c r="AD50" i="43"/>
  <c r="AS50" i="43"/>
  <c r="AQ50" i="43"/>
  <c r="AF79" i="43"/>
  <c r="R63" i="43"/>
  <c r="AD63" i="43"/>
  <c r="AQ63" i="43"/>
  <c r="AW63" i="43" s="1"/>
  <c r="AF93" i="43"/>
  <c r="AF97" i="43"/>
  <c r="AF101" i="43"/>
  <c r="AF92" i="43"/>
  <c r="AF100" i="43"/>
  <c r="E105" i="43"/>
  <c r="E126" i="43" s="1"/>
  <c r="AF62" i="43"/>
  <c r="AD61" i="43"/>
  <c r="AF67" i="43"/>
  <c r="AF82" i="43"/>
  <c r="AF91" i="43"/>
  <c r="AF95" i="43"/>
  <c r="AF99" i="43"/>
  <c r="AF90" i="43"/>
  <c r="AF94" i="43"/>
  <c r="AF98" i="43"/>
  <c r="AF102" i="43"/>
  <c r="F126" i="43"/>
  <c r="AU124" i="43"/>
  <c r="R89" i="43"/>
  <c r="AZ65" i="42"/>
  <c r="AX65" i="42"/>
  <c r="AZ29" i="42"/>
  <c r="AX29" i="42"/>
  <c r="AZ30" i="42"/>
  <c r="AX30" i="42"/>
  <c r="AX40" i="42"/>
  <c r="AW7" i="42"/>
  <c r="AX39" i="42"/>
  <c r="AF3" i="42"/>
  <c r="R4" i="42"/>
  <c r="AV4" i="42" a="1"/>
  <c r="AV4" i="42" s="1"/>
  <c r="AZ4" i="42" s="1"/>
  <c r="R5" i="42"/>
  <c r="AV5" i="42" a="1"/>
  <c r="AV5" i="42" s="1"/>
  <c r="AZ5" i="42" s="1"/>
  <c r="R6" i="42"/>
  <c r="AV6" i="42" a="1"/>
  <c r="AV6" i="42" s="1"/>
  <c r="AZ6" i="42" s="1"/>
  <c r="R7" i="42"/>
  <c r="AV7" i="42" a="1"/>
  <c r="AV7" i="42" s="1"/>
  <c r="R8" i="42"/>
  <c r="AV8" i="42" a="1"/>
  <c r="AV8" i="42" s="1"/>
  <c r="AZ8" i="42" s="1"/>
  <c r="R9" i="42"/>
  <c r="AV9" i="42" a="1"/>
  <c r="AV9" i="42" s="1"/>
  <c r="AZ9" i="42" s="1"/>
  <c r="R10" i="42"/>
  <c r="AV10" i="42" a="1"/>
  <c r="AV10" i="42" s="1"/>
  <c r="AZ10" i="42" s="1"/>
  <c r="R11" i="42"/>
  <c r="AV11" i="42" a="1"/>
  <c r="AV11" i="42" s="1"/>
  <c r="AZ11" i="42" s="1"/>
  <c r="R12" i="42"/>
  <c r="AV12" i="42" a="1"/>
  <c r="AV12" i="42" s="1"/>
  <c r="AZ12" i="42" s="1"/>
  <c r="R13" i="42"/>
  <c r="AV13" i="42" a="1"/>
  <c r="AV13" i="42" s="1"/>
  <c r="AZ13" i="42" s="1"/>
  <c r="R14" i="42"/>
  <c r="AV14" i="42" a="1"/>
  <c r="AV14" i="42" s="1"/>
  <c r="AZ14" i="42" s="1"/>
  <c r="R15" i="42"/>
  <c r="AV15" i="42" a="1"/>
  <c r="AV15" i="42" s="1"/>
  <c r="AZ15" i="42" s="1"/>
  <c r="R16" i="42"/>
  <c r="AV16" i="42" a="1"/>
  <c r="AV16" i="42" s="1"/>
  <c r="AZ16" i="42" s="1"/>
  <c r="R17" i="42"/>
  <c r="AV17" i="42" a="1"/>
  <c r="AV17" i="42" s="1"/>
  <c r="AZ17" i="42" s="1"/>
  <c r="R18" i="42"/>
  <c r="AV18" i="42" a="1"/>
  <c r="AV18" i="42" s="1"/>
  <c r="AZ18" i="42" s="1"/>
  <c r="R19" i="42"/>
  <c r="AV19" i="42" a="1"/>
  <c r="AV19" i="42" s="1"/>
  <c r="AZ19" i="42" s="1"/>
  <c r="R20" i="42"/>
  <c r="AV20" i="42" a="1"/>
  <c r="AV20" i="42" s="1"/>
  <c r="AZ20" i="42" s="1"/>
  <c r="R21" i="42"/>
  <c r="AV21" i="42" a="1"/>
  <c r="AV21" i="42" s="1"/>
  <c r="AZ21" i="42" s="1"/>
  <c r="R22" i="42"/>
  <c r="AV22" i="42" a="1"/>
  <c r="AV22" i="42" s="1"/>
  <c r="AZ22" i="42" s="1"/>
  <c r="R23" i="42"/>
  <c r="AV23" i="42" a="1"/>
  <c r="AV23" i="42" s="1"/>
  <c r="AZ23" i="42" s="1"/>
  <c r="R24" i="42"/>
  <c r="AV24" i="42" a="1"/>
  <c r="AV24" i="42" s="1"/>
  <c r="AZ24" i="42" s="1"/>
  <c r="R25" i="42"/>
  <c r="AV25" i="42" a="1"/>
  <c r="AV25" i="42" s="1"/>
  <c r="AZ25" i="42" s="1"/>
  <c r="R26" i="42"/>
  <c r="AV26" i="42" a="1"/>
  <c r="AV26" i="42" s="1"/>
  <c r="AZ26" i="42" s="1"/>
  <c r="R27" i="42"/>
  <c r="AV27" i="42" a="1"/>
  <c r="AV27" i="42" s="1"/>
  <c r="AZ27" i="42" s="1"/>
  <c r="R28" i="42"/>
  <c r="AF31" i="42"/>
  <c r="AO32" i="42"/>
  <c r="AV32" i="42" s="1" a="1"/>
  <c r="AV32" i="42" s="1"/>
  <c r="AZ32" i="42" s="1"/>
  <c r="AO40" i="42"/>
  <c r="AV40" i="42" s="1" a="1"/>
  <c r="AV40" i="42" s="1"/>
  <c r="AZ40" i="42" s="1"/>
  <c r="AO46" i="42"/>
  <c r="AV46" i="42" s="1" a="1"/>
  <c r="AV46" i="42" s="1"/>
  <c r="AC63" i="42"/>
  <c r="AO64" i="42"/>
  <c r="AV64" i="42" s="1" a="1"/>
  <c r="AV64" i="42" s="1"/>
  <c r="AZ64" i="42" s="1"/>
  <c r="R3" i="42"/>
  <c r="AO28" i="42"/>
  <c r="AV28" i="42" s="1"/>
  <c r="AO35" i="42"/>
  <c r="AV35" i="42" s="1" a="1"/>
  <c r="AV35" i="42" s="1"/>
  <c r="AC37" i="42"/>
  <c r="AO43" i="42"/>
  <c r="AV43" i="42" s="1" a="1"/>
  <c r="AV43" i="42" s="1"/>
  <c r="AC50" i="42"/>
  <c r="AC55" i="42"/>
  <c r="AC59" i="42"/>
  <c r="AN105" i="42"/>
  <c r="AN126" i="42" s="1"/>
  <c r="AC29" i="42"/>
  <c r="AO31" i="42"/>
  <c r="AV31" i="42" s="1" a="1"/>
  <c r="AV31" i="42" s="1"/>
  <c r="AZ31" i="42" s="1"/>
  <c r="AC32" i="42"/>
  <c r="AX37" i="42"/>
  <c r="AO38" i="42"/>
  <c r="AV38" i="42" s="1" a="1"/>
  <c r="AV38" i="42" s="1"/>
  <c r="AC40" i="42"/>
  <c r="AC46" i="42"/>
  <c r="AO52" i="42"/>
  <c r="AV52" i="42" s="1" a="1"/>
  <c r="AV52" i="42" s="1"/>
  <c r="AC64" i="42"/>
  <c r="X105" i="42"/>
  <c r="X126" i="42" s="1"/>
  <c r="AO3" i="42"/>
  <c r="AV3" i="42" s="1"/>
  <c r="AX7" i="42"/>
  <c r="AO33" i="42"/>
  <c r="AV33" i="42" s="1" a="1"/>
  <c r="AV33" i="42" s="1"/>
  <c r="AZ33" i="42" s="1"/>
  <c r="AC35" i="42"/>
  <c r="AF37" i="42"/>
  <c r="AO41" i="42"/>
  <c r="AV41" i="42" s="1" a="1"/>
  <c r="AV41" i="42" s="1"/>
  <c r="AZ41" i="42" s="1"/>
  <c r="AC43" i="42"/>
  <c r="AC51" i="42"/>
  <c r="AC56" i="42"/>
  <c r="AC60" i="42"/>
  <c r="AC100" i="42"/>
  <c r="AC99" i="42"/>
  <c r="AC97" i="42"/>
  <c r="AC96" i="42"/>
  <c r="AC95" i="42"/>
  <c r="AC94" i="42"/>
  <c r="AC93" i="42"/>
  <c r="AC28" i="42"/>
  <c r="AO36" i="42"/>
  <c r="AV36" i="42" s="1" a="1"/>
  <c r="AV36" i="42" s="1"/>
  <c r="AC38" i="42"/>
  <c r="AC47" i="42"/>
  <c r="AC52" i="42"/>
  <c r="AC61" i="42"/>
  <c r="AO62" i="42"/>
  <c r="AV62" i="42" s="1" a="1"/>
  <c r="AV62" i="42" s="1"/>
  <c r="AC70" i="42"/>
  <c r="AF126" i="42"/>
  <c r="AC4" i="42"/>
  <c r="AC5" i="42"/>
  <c r="AC6" i="42"/>
  <c r="AC7" i="42"/>
  <c r="AC8" i="42"/>
  <c r="AC9" i="42"/>
  <c r="AC10" i="42"/>
  <c r="AC11" i="42"/>
  <c r="AC12" i="42"/>
  <c r="AC13" i="42"/>
  <c r="AC14" i="42"/>
  <c r="AC15" i="42"/>
  <c r="AC16" i="42"/>
  <c r="AC17" i="42"/>
  <c r="AC18" i="42"/>
  <c r="AC19" i="42"/>
  <c r="AC20" i="42"/>
  <c r="AC21" i="42"/>
  <c r="AC22" i="42"/>
  <c r="AC23" i="42"/>
  <c r="AC24" i="42"/>
  <c r="AC25" i="42"/>
  <c r="AC26" i="42"/>
  <c r="AC27" i="42"/>
  <c r="AC33" i="42"/>
  <c r="AO39" i="42"/>
  <c r="AV39" i="42" s="1" a="1"/>
  <c r="AV39" i="42" s="1"/>
  <c r="AZ39" i="42" s="1"/>
  <c r="AC41" i="42"/>
  <c r="AV55" i="42" a="1"/>
  <c r="AV55" i="42" s="1"/>
  <c r="AZ55" i="42" s="1"/>
  <c r="AC57" i="42"/>
  <c r="AV59" i="42" a="1"/>
  <c r="AV59" i="42" s="1"/>
  <c r="AZ59" i="42" s="1"/>
  <c r="AO66" i="42"/>
  <c r="AV66" i="42" s="1" a="1"/>
  <c r="AV66" i="42" s="1"/>
  <c r="AZ66" i="42" s="1"/>
  <c r="AF66" i="42"/>
  <c r="AC66" i="42"/>
  <c r="E105" i="42"/>
  <c r="E126" i="42" s="1"/>
  <c r="AC3" i="42"/>
  <c r="AC105" i="42" s="1"/>
  <c r="AC126" i="42" s="1"/>
  <c r="AS3" i="42"/>
  <c r="AT104" i="42"/>
  <c r="AO34" i="42"/>
  <c r="AV34" i="42" s="1" a="1"/>
  <c r="AV34" i="42" s="1"/>
  <c r="AZ34" i="42" s="1"/>
  <c r="AC36" i="42"/>
  <c r="AF38" i="42"/>
  <c r="AO42" i="42"/>
  <c r="AV42" i="42" s="1" a="1"/>
  <c r="AV42" i="42" s="1"/>
  <c r="AZ42" i="42" s="1"/>
  <c r="AC44" i="42"/>
  <c r="AF47" i="42"/>
  <c r="AC48" i="42"/>
  <c r="AF52" i="42"/>
  <c r="AC53" i="42"/>
  <c r="AF61" i="42"/>
  <c r="AC62" i="42"/>
  <c r="AX64" i="42"/>
  <c r="AC77" i="42"/>
  <c r="AC81" i="42"/>
  <c r="AC85" i="42"/>
  <c r="AC92" i="42"/>
  <c r="AO97" i="42"/>
  <c r="AV97" i="42" s="1" a="1"/>
  <c r="AV97" i="42" s="1"/>
  <c r="AZ97" i="42" s="1"/>
  <c r="L105" i="42"/>
  <c r="L126" i="42" s="1"/>
  <c r="AC39" i="42"/>
  <c r="AO50" i="42"/>
  <c r="AV50" i="42" s="1" a="1"/>
  <c r="AV50" i="42" s="1"/>
  <c r="AO55" i="42"/>
  <c r="AC58" i="42"/>
  <c r="AO59" i="42"/>
  <c r="AL44" i="42"/>
  <c r="AL105" i="42" s="1"/>
  <c r="AL45" i="42"/>
  <c r="AO45" i="42" s="1"/>
  <c r="AV45" i="42" s="1" a="1"/>
  <c r="AV45" i="42" s="1"/>
  <c r="AL46" i="42"/>
  <c r="AL47" i="42"/>
  <c r="AO47" i="42" s="1"/>
  <c r="AV47" i="42" s="1" a="1"/>
  <c r="AV47" i="42" s="1"/>
  <c r="AL48" i="42"/>
  <c r="AO48" i="42" s="1"/>
  <c r="AV48" i="42" s="1" a="1"/>
  <c r="AV48" i="42" s="1"/>
  <c r="AL49" i="42"/>
  <c r="AO49" i="42" s="1"/>
  <c r="AV49" i="42" s="1" a="1"/>
  <c r="AV49" i="42" s="1"/>
  <c r="R50" i="42"/>
  <c r="AL50" i="42"/>
  <c r="AL51" i="42"/>
  <c r="AO51" i="42" s="1"/>
  <c r="AV51" i="42" s="1" a="1"/>
  <c r="AV51" i="42" s="1"/>
  <c r="R52" i="42"/>
  <c r="AL52" i="42"/>
  <c r="AL53" i="42"/>
  <c r="AO53" i="42" s="1"/>
  <c r="AV53" i="42" s="1" a="1"/>
  <c r="AV53" i="42" s="1"/>
  <c r="AL54" i="42"/>
  <c r="AO54" i="42" s="1"/>
  <c r="AV54" i="42" s="1" a="1"/>
  <c r="AV54" i="42" s="1"/>
  <c r="R55" i="42"/>
  <c r="AL55" i="42"/>
  <c r="AL56" i="42"/>
  <c r="AO56" i="42" s="1"/>
  <c r="AV56" i="42" s="1" a="1"/>
  <c r="AV56" i="42" s="1"/>
  <c r="AL57" i="42"/>
  <c r="AO57" i="42" s="1"/>
  <c r="AV57" i="42" s="1" a="1"/>
  <c r="AV57" i="42" s="1"/>
  <c r="AL58" i="42"/>
  <c r="AO58" i="42" s="1"/>
  <c r="AV58" i="42" s="1" a="1"/>
  <c r="AV58" i="42" s="1"/>
  <c r="AL59" i="42"/>
  <c r="AL60" i="42"/>
  <c r="AO60" i="42" s="1"/>
  <c r="AV60" i="42" s="1" a="1"/>
  <c r="AV60" i="42" s="1"/>
  <c r="R61" i="42"/>
  <c r="AL61" i="42"/>
  <c r="AO61" i="42" s="1"/>
  <c r="AV61" i="42" s="1" a="1"/>
  <c r="AV61" i="42" s="1"/>
  <c r="AL62" i="42"/>
  <c r="AL63" i="42"/>
  <c r="AO63" i="42" s="1"/>
  <c r="AV63" i="42" s="1" a="1"/>
  <c r="AV63" i="42" s="1"/>
  <c r="AC67" i="42"/>
  <c r="AO67" i="42"/>
  <c r="AV67" i="42" s="1" a="1"/>
  <c r="AV67" i="42" s="1"/>
  <c r="AO94" i="42"/>
  <c r="AV94" i="42" s="1" a="1"/>
  <c r="AV94" i="42" s="1"/>
  <c r="AZ94" i="42" s="1"/>
  <c r="AC103" i="42"/>
  <c r="AC68" i="42"/>
  <c r="AO68" i="42"/>
  <c r="AV68" i="42" s="1" a="1"/>
  <c r="AV68" i="42" s="1"/>
  <c r="AC76" i="42"/>
  <c r="AC80" i="42"/>
  <c r="AC84" i="42"/>
  <c r="AC88" i="42"/>
  <c r="AC91" i="42"/>
  <c r="F126" i="42"/>
  <c r="AF124" i="42"/>
  <c r="AC69" i="42"/>
  <c r="AO69" i="42"/>
  <c r="AV69" i="42" s="1" a="1"/>
  <c r="AV69" i="42" s="1"/>
  <c r="AC102" i="42"/>
  <c r="AI126" i="42"/>
  <c r="AU126" i="42" s="1"/>
  <c r="AC71" i="42"/>
  <c r="AC72" i="42"/>
  <c r="AC73" i="42"/>
  <c r="AC74" i="42"/>
  <c r="AC75" i="42"/>
  <c r="AC79" i="42"/>
  <c r="AC83" i="42"/>
  <c r="AC87" i="42"/>
  <c r="AC90" i="42"/>
  <c r="AX94" i="42"/>
  <c r="AL103" i="42"/>
  <c r="AO103" i="42" s="1"/>
  <c r="AV103" i="42" s="1" a="1"/>
  <c r="AV103" i="42" s="1"/>
  <c r="AL102" i="42"/>
  <c r="AL101" i="42"/>
  <c r="AL100" i="42"/>
  <c r="AO100" i="42" s="1"/>
  <c r="AV100" i="42" s="1" a="1"/>
  <c r="AV100" i="42" s="1"/>
  <c r="AL99" i="42"/>
  <c r="AO99" i="42" s="1"/>
  <c r="AV99" i="42" s="1" a="1"/>
  <c r="AV99" i="42" s="1"/>
  <c r="AL98" i="42"/>
  <c r="AL97" i="42"/>
  <c r="AL96" i="42"/>
  <c r="AO96" i="42" s="1"/>
  <c r="AV96" i="42" s="1" a="1"/>
  <c r="AV96" i="42" s="1"/>
  <c r="AL95" i="42"/>
  <c r="AO95" i="42" s="1"/>
  <c r="AV95" i="42" s="1" a="1"/>
  <c r="AV95" i="42" s="1"/>
  <c r="AL94" i="42"/>
  <c r="AL93" i="42"/>
  <c r="AO93" i="42" s="1"/>
  <c r="AV93" i="42" s="1" a="1"/>
  <c r="AV93" i="42" s="1"/>
  <c r="AL92" i="42"/>
  <c r="AL91" i="42"/>
  <c r="AO91" i="42" s="1"/>
  <c r="AV91" i="42" s="1" a="1"/>
  <c r="AV91" i="42" s="1"/>
  <c r="AL90" i="42"/>
  <c r="AL89" i="42"/>
  <c r="AL88" i="42"/>
  <c r="AL87" i="42"/>
  <c r="AO87" i="42" s="1"/>
  <c r="AV87" i="42" s="1" a="1"/>
  <c r="AV87" i="42" s="1"/>
  <c r="AL86" i="42"/>
  <c r="AL85" i="42"/>
  <c r="AL84" i="42"/>
  <c r="AL83" i="42"/>
  <c r="AO83" i="42" s="1"/>
  <c r="AV83" i="42" s="1" a="1"/>
  <c r="AV83" i="42" s="1"/>
  <c r="AL82" i="42"/>
  <c r="AL81" i="42"/>
  <c r="AL80" i="42"/>
  <c r="AL79" i="42"/>
  <c r="AO79" i="42" s="1"/>
  <c r="AV79" i="42" s="1" a="1"/>
  <c r="AV79" i="42" s="1"/>
  <c r="AL78" i="42"/>
  <c r="AL77" i="42"/>
  <c r="AL76" i="42"/>
  <c r="AL75" i="42"/>
  <c r="AO75" i="42" s="1"/>
  <c r="AV75" i="42" s="1" a="1"/>
  <c r="AV75" i="42" s="1"/>
  <c r="AU113" i="42"/>
  <c r="AC78" i="42"/>
  <c r="AC82" i="42"/>
  <c r="AC86" i="42"/>
  <c r="AC89" i="42"/>
  <c r="AC98" i="42"/>
  <c r="AC101" i="42"/>
  <c r="R100" i="42"/>
  <c r="R101" i="42"/>
  <c r="R102" i="42"/>
  <c r="AV102" i="42" a="1"/>
  <c r="AV102" i="42" s="1"/>
  <c r="AZ102" i="42" s="1"/>
  <c r="AO70" i="42"/>
  <c r="AV70" i="42" s="1" a="1"/>
  <c r="AV70" i="42" s="1"/>
  <c r="AO71" i="42"/>
  <c r="AV71" i="42" s="1" a="1"/>
  <c r="AV71" i="42" s="1"/>
  <c r="AO72" i="42"/>
  <c r="AV72" i="42" s="1" a="1"/>
  <c r="AV72" i="42" s="1"/>
  <c r="AO73" i="42"/>
  <c r="AV73" i="42" s="1" a="1"/>
  <c r="AV73" i="42" s="1"/>
  <c r="AO74" i="42"/>
  <c r="AV74" i="42" s="1" a="1"/>
  <c r="AV74" i="42" s="1"/>
  <c r="AO76" i="42"/>
  <c r="AV76" i="42" s="1" a="1"/>
  <c r="AV76" i="42" s="1"/>
  <c r="AO77" i="42"/>
  <c r="AV77" i="42" s="1" a="1"/>
  <c r="AV77" i="42" s="1"/>
  <c r="AO78" i="42"/>
  <c r="AV78" i="42" s="1" a="1"/>
  <c r="AV78" i="42" s="1"/>
  <c r="AO80" i="42"/>
  <c r="AV80" i="42" s="1" a="1"/>
  <c r="AV80" i="42" s="1"/>
  <c r="AO81" i="42"/>
  <c r="AV81" i="42" s="1" a="1"/>
  <c r="AV81" i="42" s="1"/>
  <c r="AO82" i="42"/>
  <c r="AV82" i="42" s="1" a="1"/>
  <c r="AV82" i="42" s="1"/>
  <c r="AO84" i="42"/>
  <c r="AV84" i="42" s="1" a="1"/>
  <c r="AV84" i="42" s="1"/>
  <c r="AO85" i="42"/>
  <c r="AV85" i="42" s="1" a="1"/>
  <c r="AV85" i="42" s="1"/>
  <c r="AO86" i="42"/>
  <c r="AV86" i="42" s="1" a="1"/>
  <c r="AV86" i="42" s="1"/>
  <c r="AO88" i="42"/>
  <c r="AV88" i="42" s="1" a="1"/>
  <c r="AV88" i="42" s="1"/>
  <c r="AO89" i="42"/>
  <c r="AV89" i="42" s="1" a="1"/>
  <c r="AV89" i="42" s="1"/>
  <c r="AO90" i="42"/>
  <c r="AV90" i="42" s="1" a="1"/>
  <c r="AV90" i="42" s="1"/>
  <c r="AO92" i="42"/>
  <c r="AV92" i="42" s="1" a="1"/>
  <c r="AV92" i="42" s="1"/>
  <c r="AZ92" i="42" s="1"/>
  <c r="AO98" i="42"/>
  <c r="AV98" i="42" s="1" a="1"/>
  <c r="AV98" i="42" s="1"/>
  <c r="AZ98" i="42" s="1"/>
  <c r="AO101" i="42"/>
  <c r="AV101" i="42" s="1" a="1"/>
  <c r="AV101" i="42" s="1"/>
  <c r="AO102" i="42"/>
  <c r="AF105" i="42"/>
  <c r="AQ93" i="42"/>
  <c r="AW93" i="42" s="1"/>
  <c r="AQ94" i="42"/>
  <c r="AW94" i="42" s="1"/>
  <c r="AQ96" i="42"/>
  <c r="AW96" i="42" s="1"/>
  <c r="AQ97" i="42"/>
  <c r="AW97" i="42" s="1"/>
  <c r="AQ98" i="42"/>
  <c r="AW98" i="42" s="1"/>
  <c r="AQ99" i="42"/>
  <c r="AW99" i="42" s="1"/>
  <c r="AQ100" i="42"/>
  <c r="AW100" i="42" s="1"/>
  <c r="AQ101" i="42"/>
  <c r="AW101" i="42" s="1"/>
  <c r="AQ102" i="42"/>
  <c r="AW102" i="42" s="1"/>
  <c r="AQ103" i="42"/>
  <c r="AW103" i="42" s="1"/>
  <c r="AU105" i="42"/>
  <c r="AS88" i="42"/>
  <c r="AS104" i="42" s="1"/>
  <c r="AO6" i="41"/>
  <c r="AV6" i="41" s="1" a="1"/>
  <c r="AV6" i="41" s="1"/>
  <c r="AZ6" i="41" s="1"/>
  <c r="AO10" i="41"/>
  <c r="AV10" i="41" s="1" a="1"/>
  <c r="AV10" i="41" s="1"/>
  <c r="AZ10" i="41" s="1"/>
  <c r="AX6" i="41"/>
  <c r="AX10" i="4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W6" i="41" s="1"/>
  <c r="AQ7" i="41"/>
  <c r="AQ8" i="41"/>
  <c r="AW8" i="41" s="1"/>
  <c r="AQ9" i="41"/>
  <c r="AW9" i="41" s="1"/>
  <c r="AQ10" i="41"/>
  <c r="AW10" i="41" s="1"/>
  <c r="AQ11" i="41"/>
  <c r="AW11" i="41" s="1"/>
  <c r="AF22" i="41"/>
  <c r="AO22" i="41"/>
  <c r="AV22" i="41" s="1" a="1"/>
  <c r="AV22" i="41" s="1"/>
  <c r="AZ22" i="41" s="1"/>
  <c r="AF31" i="41"/>
  <c r="AA105" i="41"/>
  <c r="AA126" i="41" s="1"/>
  <c r="AC22" i="41" s="1"/>
  <c r="AQ3" i="41"/>
  <c r="AW3" i="41" s="1"/>
  <c r="AR104" i="41"/>
  <c r="AF23" i="41"/>
  <c r="AO23" i="41"/>
  <c r="AV23" i="41" s="1" a="1"/>
  <c r="AV23" i="41" s="1"/>
  <c r="AZ23" i="41" s="1"/>
  <c r="AD30" i="41"/>
  <c r="AQ30" i="41"/>
  <c r="AW30" i="41" s="1"/>
  <c r="R30" i="41"/>
  <c r="AD39" i="41"/>
  <c r="AS39" i="41"/>
  <c r="AQ39" i="41"/>
  <c r="AW39" i="41" s="1"/>
  <c r="R39" i="41"/>
  <c r="AF43" i="41"/>
  <c r="AN105" i="41"/>
  <c r="AN126" i="41" s="1"/>
  <c r="AB105" i="41"/>
  <c r="AB126" i="41" s="1"/>
  <c r="AF16" i="41"/>
  <c r="AO16" i="41"/>
  <c r="AV16" i="41" s="1" a="1"/>
  <c r="AV16" i="41" s="1"/>
  <c r="AZ16" i="41" s="1"/>
  <c r="AF24" i="41"/>
  <c r="AC24" i="41"/>
  <c r="AO24" i="41"/>
  <c r="AV24" i="41" s="1" a="1"/>
  <c r="AV24" i="41" s="1"/>
  <c r="AZ24" i="41" s="1"/>
  <c r="AX27" i="41"/>
  <c r="AO35" i="41"/>
  <c r="AV35" i="41" s="1" a="1"/>
  <c r="AV35" i="41" s="1"/>
  <c r="AF35" i="41"/>
  <c r="AC36" i="41"/>
  <c r="AS3" i="41"/>
  <c r="AF17" i="41"/>
  <c r="AO17" i="41"/>
  <c r="AV17" i="41" s="1" a="1"/>
  <c r="AV17" i="41" s="1"/>
  <c r="AF25" i="41"/>
  <c r="AC25" i="41"/>
  <c r="AO25" i="41"/>
  <c r="AV25" i="41" s="1" a="1"/>
  <c r="AV25" i="41" s="1"/>
  <c r="AD33" i="41"/>
  <c r="AO33" i="41" s="1"/>
  <c r="AV33" i="41" s="1" a="1"/>
  <c r="AV33" i="41" s="1"/>
  <c r="AS33" i="41"/>
  <c r="AQ33" i="41"/>
  <c r="AW33" i="41" s="1"/>
  <c r="R33" i="41"/>
  <c r="AO39" i="41"/>
  <c r="AV39" i="41" s="1" a="1"/>
  <c r="AV39" i="41" s="1"/>
  <c r="AF39" i="41"/>
  <c r="AC39" i="41"/>
  <c r="R41" i="41"/>
  <c r="AD41" i="41"/>
  <c r="AQ41" i="41"/>
  <c r="AW41" i="41" s="1"/>
  <c r="AS41" i="41"/>
  <c r="R45" i="41"/>
  <c r="AD45" i="41"/>
  <c r="AS45" i="41"/>
  <c r="AQ45" i="41"/>
  <c r="AW45" i="41" s="1"/>
  <c r="L3" i="41"/>
  <c r="L105" i="41" s="1"/>
  <c r="L126" i="41" s="1"/>
  <c r="AD3" i="41"/>
  <c r="AO3" i="41" s="1"/>
  <c r="AU104" i="41"/>
  <c r="AF18" i="41"/>
  <c r="AC18" i="41"/>
  <c r="AO18" i="41"/>
  <c r="AV18" i="41" s="1" a="1"/>
  <c r="AV18" i="41" s="1"/>
  <c r="AF26" i="41"/>
  <c r="AC26" i="41"/>
  <c r="AO26" i="41"/>
  <c r="AV26" i="41" s="1" a="1"/>
  <c r="AV26" i="41" s="1"/>
  <c r="AX28" i="41"/>
  <c r="AC80" i="41"/>
  <c r="AC88" i="41"/>
  <c r="AF19" i="41"/>
  <c r="AC19" i="41"/>
  <c r="AO19" i="41"/>
  <c r="AV19" i="41" s="1" a="1"/>
  <c r="AV19" i="41" s="1"/>
  <c r="AF27" i="41"/>
  <c r="AC27" i="41"/>
  <c r="AO27" i="41"/>
  <c r="AV27" i="41" s="1" a="1"/>
  <c r="AV27" i="41" s="1"/>
  <c r="AZ27" i="41" s="1"/>
  <c r="AF33" i="41"/>
  <c r="AO45" i="41"/>
  <c r="AV45" i="41" s="1" a="1"/>
  <c r="AV45" i="41" s="1"/>
  <c r="AF45" i="41"/>
  <c r="AC71" i="41"/>
  <c r="AO71" i="41"/>
  <c r="AV71" i="41" s="1" a="1"/>
  <c r="AV71" i="41" s="1"/>
  <c r="AF71" i="41"/>
  <c r="R3" i="41"/>
  <c r="AC13" i="41"/>
  <c r="AC15" i="41"/>
  <c r="AF20" i="41"/>
  <c r="AC20" i="41"/>
  <c r="AO20" i="41"/>
  <c r="AV20" i="41" s="1" a="1"/>
  <c r="AV20" i="41" s="1"/>
  <c r="AD31" i="41"/>
  <c r="AO31" i="41" s="1"/>
  <c r="AV31" i="41" s="1" a="1"/>
  <c r="AV31" i="41" s="1"/>
  <c r="AS31" i="41"/>
  <c r="AS104" i="41" s="1"/>
  <c r="AQ31" i="41"/>
  <c r="AW31" i="41" s="1"/>
  <c r="R31" i="41"/>
  <c r="AO32" i="41"/>
  <c r="AF32" i="41"/>
  <c r="AC32" i="41"/>
  <c r="AD37" i="41"/>
  <c r="AQ37" i="41"/>
  <c r="AW37" i="41" s="1"/>
  <c r="R37" i="41"/>
  <c r="AS37" i="41"/>
  <c r="AC78" i="41"/>
  <c r="AC86" i="41"/>
  <c r="AC94" i="41"/>
  <c r="AC98" i="41"/>
  <c r="AC101" i="41"/>
  <c r="AF21" i="41"/>
  <c r="AC21" i="41"/>
  <c r="AO21" i="41"/>
  <c r="AV21" i="41" s="1" a="1"/>
  <c r="AV21" i="41" s="1"/>
  <c r="AZ21" i="41" s="1"/>
  <c r="AF65" i="41"/>
  <c r="AC65" i="41"/>
  <c r="AC67" i="41"/>
  <c r="AF67" i="41"/>
  <c r="AO34" i="41"/>
  <c r="AV34" i="41" s="1" a="1"/>
  <c r="AV34" i="41" s="1"/>
  <c r="AZ34" i="41" s="1"/>
  <c r="AF34" i="41"/>
  <c r="R35" i="41"/>
  <c r="AQ35" i="41"/>
  <c r="AW35" i="41" s="1"/>
  <c r="AF40" i="41"/>
  <c r="R42" i="41"/>
  <c r="AD42" i="41"/>
  <c r="AO37" i="41"/>
  <c r="AV37" i="41" s="1" a="1"/>
  <c r="AV37" i="41" s="1"/>
  <c r="AF37" i="41"/>
  <c r="R38" i="41"/>
  <c r="AQ38" i="41"/>
  <c r="AW38" i="41" s="1"/>
  <c r="AO41" i="41"/>
  <c r="AV41" i="41" s="1" a="1"/>
  <c r="AV41" i="41" s="1"/>
  <c r="AF41" i="41"/>
  <c r="R43" i="41"/>
  <c r="AD43" i="41"/>
  <c r="AO43" i="41" s="1"/>
  <c r="AV43" i="41" s="1" a="1"/>
  <c r="AV43" i="41" s="1"/>
  <c r="AC74" i="41"/>
  <c r="AC82" i="41"/>
  <c r="AO42" i="41"/>
  <c r="AV42" i="41" s="1" a="1"/>
  <c r="AV42" i="41" s="1"/>
  <c r="AF42" i="41"/>
  <c r="R44" i="41"/>
  <c r="AD44" i="41"/>
  <c r="AF126" i="41"/>
  <c r="AO30" i="41"/>
  <c r="AV30" i="41" s="1" a="1"/>
  <c r="AV30" i="41" s="1"/>
  <c r="AF30" i="41"/>
  <c r="AV32" i="41" a="1"/>
  <c r="AV32" i="41" s="1"/>
  <c r="AO38" i="41"/>
  <c r="AF38" i="41"/>
  <c r="AC42" i="41"/>
  <c r="AO44" i="41"/>
  <c r="AV44" i="41" s="1" a="1"/>
  <c r="AV44" i="41" s="1"/>
  <c r="AF44" i="41"/>
  <c r="R46" i="41"/>
  <c r="AD46" i="41"/>
  <c r="AS46" i="41"/>
  <c r="R47" i="41"/>
  <c r="AD47" i="41"/>
  <c r="AS47" i="41"/>
  <c r="R48" i="41"/>
  <c r="AD48" i="41"/>
  <c r="AO48" i="41" s="1"/>
  <c r="AV48" i="41" s="1" a="1"/>
  <c r="AV48" i="41" s="1"/>
  <c r="AS48" i="41"/>
  <c r="R49" i="41"/>
  <c r="AD49" i="41"/>
  <c r="AS49" i="41"/>
  <c r="R50" i="41"/>
  <c r="AD50" i="41"/>
  <c r="AS50" i="41"/>
  <c r="R51" i="41"/>
  <c r="AD51" i="41"/>
  <c r="AS51" i="41"/>
  <c r="R52" i="41"/>
  <c r="AD52" i="41"/>
  <c r="AO52" i="41" s="1"/>
  <c r="AV52" i="41" s="1" a="1"/>
  <c r="AV52" i="41" s="1"/>
  <c r="AS52" i="41"/>
  <c r="R53" i="41"/>
  <c r="AD53" i="41"/>
  <c r="AS53" i="41"/>
  <c r="R54" i="41"/>
  <c r="AD54" i="41"/>
  <c r="AS54" i="41"/>
  <c r="R55" i="41"/>
  <c r="AD55" i="41"/>
  <c r="AS55" i="41"/>
  <c r="R56" i="41"/>
  <c r="AD56" i="41"/>
  <c r="AO56" i="41" s="1"/>
  <c r="AV56" i="41" s="1" a="1"/>
  <c r="AV56" i="41" s="1"/>
  <c r="AS56" i="41"/>
  <c r="R57" i="41"/>
  <c r="AD57" i="41"/>
  <c r="AS57" i="41"/>
  <c r="R58" i="41"/>
  <c r="AD58" i="41"/>
  <c r="AS58" i="41"/>
  <c r="R59" i="41"/>
  <c r="AD59" i="41"/>
  <c r="AS59" i="41"/>
  <c r="R60" i="41"/>
  <c r="AD60" i="41"/>
  <c r="AO60" i="41" s="1"/>
  <c r="AV60" i="41" s="1" a="1"/>
  <c r="AV60" i="41" s="1"/>
  <c r="AS60" i="41"/>
  <c r="R61" i="41"/>
  <c r="AD61" i="41"/>
  <c r="AS61" i="41"/>
  <c r="R62" i="41"/>
  <c r="AD62" i="41"/>
  <c r="AS62" i="41"/>
  <c r="R63" i="41"/>
  <c r="AD63" i="41"/>
  <c r="AS63" i="41"/>
  <c r="R64" i="41"/>
  <c r="AD64" i="41"/>
  <c r="AO64" i="41" s="1"/>
  <c r="AV64" i="41" s="1" a="1"/>
  <c r="AV64" i="41" s="1"/>
  <c r="AS64" i="41"/>
  <c r="AO29" i="41"/>
  <c r="AV29" i="41" s="1" a="1"/>
  <c r="AV29" i="41" s="1"/>
  <c r="AZ29" i="41" s="1"/>
  <c r="AO36" i="41"/>
  <c r="AV36" i="41" s="1" a="1"/>
  <c r="AV36" i="41" s="1"/>
  <c r="AF36" i="41"/>
  <c r="AV38" i="41" a="1"/>
  <c r="AV38" i="41" s="1"/>
  <c r="AZ38" i="41" s="1"/>
  <c r="R40" i="41"/>
  <c r="AD40" i="41"/>
  <c r="AO40" i="41" s="1"/>
  <c r="AV40" i="41" s="1" a="1"/>
  <c r="AV40" i="41" s="1"/>
  <c r="AC44" i="41"/>
  <c r="AF46" i="41"/>
  <c r="AF47" i="41"/>
  <c r="AF48" i="41"/>
  <c r="AO49" i="41"/>
  <c r="AV49" i="41" s="1" a="1"/>
  <c r="AV49" i="41" s="1"/>
  <c r="AF49" i="41"/>
  <c r="AF50" i="41"/>
  <c r="AF51" i="41"/>
  <c r="AF52" i="41"/>
  <c r="AO53" i="41"/>
  <c r="AV53" i="41" s="1" a="1"/>
  <c r="AV53" i="41" s="1"/>
  <c r="AF53" i="41"/>
  <c r="AF54" i="41"/>
  <c r="AF55" i="41"/>
  <c r="AF56" i="41"/>
  <c r="AO57" i="41"/>
  <c r="AV57" i="41" s="1" a="1"/>
  <c r="AV57" i="41" s="1"/>
  <c r="AF57" i="41"/>
  <c r="AF58" i="41"/>
  <c r="AF59" i="41"/>
  <c r="AF60" i="41"/>
  <c r="AO61" i="41"/>
  <c r="AV61" i="41" s="1" a="1"/>
  <c r="AV61" i="41" s="1"/>
  <c r="AF61" i="41"/>
  <c r="AF62" i="41"/>
  <c r="AF63" i="41"/>
  <c r="AF64" i="41"/>
  <c r="AC68" i="41"/>
  <c r="AL70" i="41"/>
  <c r="AC72" i="41"/>
  <c r="AC77" i="41"/>
  <c r="AC85" i="41"/>
  <c r="AC93" i="41"/>
  <c r="AC76" i="41"/>
  <c r="AC84" i="41"/>
  <c r="AC92" i="41"/>
  <c r="AC97" i="41"/>
  <c r="AC103" i="41"/>
  <c r="F126" i="41"/>
  <c r="AU126" i="41"/>
  <c r="AF124" i="41"/>
  <c r="AL46" i="41"/>
  <c r="AO46" i="41" s="1"/>
  <c r="AV46" i="41" s="1" a="1"/>
  <c r="AV46" i="41" s="1"/>
  <c r="AL47" i="41"/>
  <c r="AO47" i="41" s="1"/>
  <c r="AV47" i="41" s="1" a="1"/>
  <c r="AV47" i="41" s="1"/>
  <c r="AL48" i="41"/>
  <c r="AL49" i="41"/>
  <c r="AL50" i="41"/>
  <c r="AO50" i="41" s="1"/>
  <c r="AV50" i="41" s="1" a="1"/>
  <c r="AV50" i="41" s="1"/>
  <c r="AL51" i="41"/>
  <c r="AO51" i="41" s="1"/>
  <c r="AV51" i="41" s="1" a="1"/>
  <c r="AV51" i="41" s="1"/>
  <c r="AL52" i="41"/>
  <c r="AL53" i="41"/>
  <c r="AL54" i="41"/>
  <c r="AO54" i="41" s="1"/>
  <c r="AV54" i="41" s="1" a="1"/>
  <c r="AV54" i="41" s="1"/>
  <c r="AL55" i="41"/>
  <c r="AO55" i="41" s="1"/>
  <c r="AV55" i="41" s="1" a="1"/>
  <c r="AV55" i="41" s="1"/>
  <c r="AL56" i="41"/>
  <c r="AL57" i="41"/>
  <c r="AL58" i="41"/>
  <c r="AO58" i="41" s="1"/>
  <c r="AV58" i="41" s="1" a="1"/>
  <c r="AV58" i="41" s="1"/>
  <c r="AL59" i="41"/>
  <c r="AO59" i="41" s="1"/>
  <c r="AV59" i="41" s="1" a="1"/>
  <c r="AV59" i="41" s="1"/>
  <c r="AL60" i="41"/>
  <c r="AL61" i="41"/>
  <c r="AL62" i="41"/>
  <c r="AO62" i="41" s="1"/>
  <c r="AV62" i="41" s="1" a="1"/>
  <c r="AV62" i="41" s="1"/>
  <c r="AL63" i="41"/>
  <c r="AO63" i="41" s="1"/>
  <c r="AV63" i="41" s="1" a="1"/>
  <c r="AV63" i="41" s="1"/>
  <c r="AL64" i="41"/>
  <c r="AL65" i="41"/>
  <c r="AO65" i="41" s="1"/>
  <c r="AV65" i="41" s="1" a="1"/>
  <c r="AV65" i="41" s="1"/>
  <c r="AO66" i="41"/>
  <c r="AV66" i="41" s="1" a="1"/>
  <c r="AV66" i="41" s="1"/>
  <c r="AL67" i="41"/>
  <c r="AO67" i="41" s="1"/>
  <c r="AV67" i="41" s="1" a="1"/>
  <c r="AV67" i="41" s="1"/>
  <c r="AC69" i="41"/>
  <c r="AO69" i="41"/>
  <c r="AV69" i="41" s="1" a="1"/>
  <c r="AV69" i="41" s="1"/>
  <c r="AC73" i="41"/>
  <c r="AC75" i="41"/>
  <c r="AC83" i="41"/>
  <c r="AC91" i="41"/>
  <c r="AC100" i="41"/>
  <c r="AC90" i="41"/>
  <c r="AC96" i="41"/>
  <c r="AL103" i="41"/>
  <c r="AL102" i="41"/>
  <c r="AL101" i="41"/>
  <c r="AL100" i="41"/>
  <c r="AL99" i="41"/>
  <c r="AL98" i="41"/>
  <c r="AL97" i="41"/>
  <c r="AL96" i="41"/>
  <c r="AL95" i="41"/>
  <c r="AL94" i="41"/>
  <c r="AL93" i="41"/>
  <c r="AL92" i="41"/>
  <c r="AL91" i="41"/>
  <c r="AL90" i="41"/>
  <c r="AL89" i="41"/>
  <c r="AL88" i="41"/>
  <c r="AL87" i="41"/>
  <c r="AL86" i="41"/>
  <c r="AL85" i="41"/>
  <c r="AL84" i="41"/>
  <c r="AL83" i="41"/>
  <c r="AL82" i="41"/>
  <c r="AL81" i="41"/>
  <c r="AL80" i="41"/>
  <c r="AL79" i="41"/>
  <c r="AL78" i="41"/>
  <c r="AL77" i="41"/>
  <c r="AL76" i="41"/>
  <c r="AL75" i="41"/>
  <c r="AL74" i="41"/>
  <c r="AU124" i="41"/>
  <c r="AC66" i="41"/>
  <c r="AL68" i="41"/>
  <c r="AO68" i="41" s="1"/>
  <c r="AV68" i="41" s="1" a="1"/>
  <c r="AV68" i="41" s="1"/>
  <c r="AC70" i="41"/>
  <c r="AO70" i="41"/>
  <c r="AV70" i="41" s="1" a="1"/>
  <c r="AV70" i="41" s="1"/>
  <c r="AL72" i="41"/>
  <c r="AO72" i="41" s="1"/>
  <c r="AV72" i="41" s="1" a="1"/>
  <c r="AV72" i="41" s="1"/>
  <c r="AC81" i="41"/>
  <c r="AC89" i="41"/>
  <c r="AC102" i="41"/>
  <c r="AC95" i="41"/>
  <c r="AC99" i="41"/>
  <c r="AC79" i="41"/>
  <c r="AC87" i="41"/>
  <c r="AO73" i="41"/>
  <c r="AV73" i="41" s="1" a="1"/>
  <c r="AV73" i="41" s="1"/>
  <c r="AO74" i="41"/>
  <c r="AV74" i="41" s="1" a="1"/>
  <c r="AV74" i="41" s="1"/>
  <c r="AO75" i="41"/>
  <c r="AV75" i="41" s="1" a="1"/>
  <c r="AV75" i="41" s="1"/>
  <c r="AO76" i="41"/>
  <c r="AV76" i="41" s="1" a="1"/>
  <c r="AV76" i="41" s="1"/>
  <c r="AO77" i="41"/>
  <c r="AV77" i="41" s="1" a="1"/>
  <c r="AV77" i="41" s="1"/>
  <c r="AO78" i="41"/>
  <c r="AV78" i="41" s="1" a="1"/>
  <c r="AV78" i="41" s="1"/>
  <c r="AO79" i="41"/>
  <c r="AV79" i="41" s="1" a="1"/>
  <c r="AV79" i="41" s="1"/>
  <c r="AO80" i="41"/>
  <c r="AV80" i="41" s="1" a="1"/>
  <c r="AV80" i="41" s="1"/>
  <c r="AO81" i="41"/>
  <c r="AV81" i="41" s="1" a="1"/>
  <c r="AV81" i="41" s="1"/>
  <c r="AO82" i="41"/>
  <c r="AV82" i="41" s="1" a="1"/>
  <c r="AV82" i="41" s="1"/>
  <c r="AO83" i="41"/>
  <c r="AV83" i="41" s="1" a="1"/>
  <c r="AV83" i="41" s="1"/>
  <c r="AO84" i="41"/>
  <c r="AV84" i="41" s="1" a="1"/>
  <c r="AV84" i="41" s="1"/>
  <c r="AO85" i="41"/>
  <c r="AV85" i="41" s="1" a="1"/>
  <c r="AV85" i="41" s="1"/>
  <c r="AO86" i="41"/>
  <c r="AV86" i="41" s="1" a="1"/>
  <c r="AV86" i="41" s="1"/>
  <c r="AO87" i="41"/>
  <c r="AV87" i="41" s="1" a="1"/>
  <c r="AV87" i="41" s="1"/>
  <c r="AO88" i="41"/>
  <c r="AV88" i="41" s="1" a="1"/>
  <c r="AV88" i="41" s="1"/>
  <c r="AO89" i="41"/>
  <c r="AV89" i="41" s="1" a="1"/>
  <c r="AV89" i="41" s="1"/>
  <c r="AO90" i="41"/>
  <c r="AV90" i="41" s="1" a="1"/>
  <c r="AV90" i="41" s="1"/>
  <c r="AO91" i="41"/>
  <c r="AV91" i="41" s="1" a="1"/>
  <c r="AV91" i="41" s="1"/>
  <c r="AO92" i="41"/>
  <c r="AV92" i="41" s="1" a="1"/>
  <c r="AV92" i="41" s="1"/>
  <c r="AO93" i="41"/>
  <c r="AV93" i="41" s="1" a="1"/>
  <c r="AV93" i="41" s="1"/>
  <c r="AO94" i="41"/>
  <c r="AV94" i="41" s="1" a="1"/>
  <c r="AV94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O98" i="41"/>
  <c r="AV98" i="41" s="1" a="1"/>
  <c r="AV98" i="41" s="1"/>
  <c r="AZ98" i="41" s="1"/>
  <c r="AO99" i="41"/>
  <c r="AV99" i="41" s="1" a="1"/>
  <c r="AV99" i="41" s="1"/>
  <c r="AZ99" i="41" s="1"/>
  <c r="AO100" i="41"/>
  <c r="AV100" i="41" s="1" a="1"/>
  <c r="AV100" i="41" s="1"/>
  <c r="AZ100" i="41" s="1"/>
  <c r="AO101" i="41"/>
  <c r="AV101" i="41" s="1" a="1"/>
  <c r="AV101" i="41" s="1"/>
  <c r="AZ101" i="41" s="1"/>
  <c r="AO102" i="41"/>
  <c r="AV102" i="41" s="1" a="1"/>
  <c r="AV102" i="41" s="1"/>
  <c r="AZ102" i="41" s="1"/>
  <c r="AO103" i="41"/>
  <c r="AV103" i="41" s="1" a="1"/>
  <c r="AV103" i="41" s="1"/>
  <c r="AZ103" i="41" s="1"/>
  <c r="AF105" i="41"/>
  <c r="AQ99" i="41"/>
  <c r="AW99" i="41" s="1"/>
  <c r="AQ100" i="41"/>
  <c r="AW100" i="41" s="1"/>
  <c r="AQ101" i="41"/>
  <c r="AW101" i="41" s="1"/>
  <c r="AQ102" i="41"/>
  <c r="AW102" i="41" s="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3" i="43" s="1"/>
  <c r="AL103" i="38" s="1"/>
  <c r="AL102" i="40"/>
  <c r="AL102" i="43" s="1"/>
  <c r="AL102" i="38" s="1"/>
  <c r="AL101" i="40"/>
  <c r="AL101" i="43" s="1"/>
  <c r="AL101" i="38" s="1"/>
  <c r="AL100" i="40"/>
  <c r="AL100" i="43" s="1"/>
  <c r="AL100" i="38" s="1"/>
  <c r="AL99" i="40"/>
  <c r="AL98" i="40"/>
  <c r="AL98" i="43" s="1"/>
  <c r="AL98" i="38" s="1"/>
  <c r="AL97" i="40"/>
  <c r="AL96" i="40"/>
  <c r="AL96" i="43" s="1"/>
  <c r="AL96" i="38" s="1"/>
  <c r="AL95" i="40"/>
  <c r="AL95" i="43" s="1"/>
  <c r="AL95" i="38" s="1"/>
  <c r="AL94" i="40"/>
  <c r="AL94" i="43" s="1"/>
  <c r="AL94" i="38" s="1"/>
  <c r="AL93" i="40"/>
  <c r="AL93" i="43" s="1"/>
  <c r="AL93" i="38" s="1"/>
  <c r="AL92" i="40"/>
  <c r="AL92" i="43" s="1"/>
  <c r="AL92" i="38" s="1"/>
  <c r="AL91" i="40"/>
  <c r="AL90" i="40"/>
  <c r="AL90" i="43" s="1"/>
  <c r="AL90" i="38" s="1"/>
  <c r="AL89" i="40"/>
  <c r="AL88" i="40"/>
  <c r="AL88" i="43" s="1"/>
  <c r="AL88" i="38" s="1"/>
  <c r="AL87" i="40"/>
  <c r="AL86" i="40"/>
  <c r="AL86" i="43" s="1"/>
  <c r="AL86" i="38" s="1"/>
  <c r="AL85" i="40"/>
  <c r="AL85" i="43" s="1"/>
  <c r="AL85" i="38" s="1"/>
  <c r="AL84" i="40"/>
  <c r="AL84" i="43" s="1"/>
  <c r="AL84" i="38" s="1"/>
  <c r="AL83" i="40"/>
  <c r="AL82" i="40"/>
  <c r="AL82" i="43" s="1"/>
  <c r="AL82" i="38" s="1"/>
  <c r="AL81" i="40"/>
  <c r="AL80" i="40"/>
  <c r="AL80" i="43" s="1"/>
  <c r="AL80" i="38" s="1"/>
  <c r="AL79" i="40"/>
  <c r="AL78" i="40"/>
  <c r="AL78" i="43" s="1"/>
  <c r="AL78" i="38" s="1"/>
  <c r="AL77" i="40"/>
  <c r="AL77" i="43" s="1"/>
  <c r="AL77" i="38" s="1"/>
  <c r="AL76" i="40"/>
  <c r="AL76" i="43" s="1"/>
  <c r="AL76" i="38" s="1"/>
  <c r="AL75" i="40"/>
  <c r="AL74" i="40"/>
  <c r="AL74" i="43" s="1"/>
  <c r="AL74" i="38" s="1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Z17" i="3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K105" i="45" l="1"/>
  <c r="D105" i="45"/>
  <c r="AW10" i="40"/>
  <c r="AS8" i="43"/>
  <c r="AN126" i="40"/>
  <c r="Z18" i="3"/>
  <c r="Z25" i="3" s="1"/>
  <c r="L18" i="3"/>
  <c r="L42" i="3" s="1"/>
  <c r="O18" i="3"/>
  <c r="O42" i="3" s="1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Q54" i="43"/>
  <c r="AW71" i="43"/>
  <c r="AQ86" i="43"/>
  <c r="AW16" i="40"/>
  <c r="AW45" i="40"/>
  <c r="AO29" i="43"/>
  <c r="AV29" i="43" s="1" a="1"/>
  <c r="AV29" i="43" s="1"/>
  <c r="R34" i="43"/>
  <c r="AS34" i="43"/>
  <c r="R82" i="43"/>
  <c r="AW12" i="40"/>
  <c r="AW102" i="40"/>
  <c r="AW47" i="40"/>
  <c r="AW49" i="40"/>
  <c r="AW43" i="40"/>
  <c r="AW40" i="40"/>
  <c r="AO54" i="43"/>
  <c r="AV54" i="43" s="1" a="1"/>
  <c r="AV54" i="43" s="1"/>
  <c r="AQ69" i="43"/>
  <c r="AD69" i="43"/>
  <c r="AO69" i="43" s="1"/>
  <c r="AV69" i="43" s="1" a="1"/>
  <c r="AV69" i="43" s="1"/>
  <c r="AW28" i="40"/>
  <c r="AW11" i="40"/>
  <c r="AW39" i="40"/>
  <c r="R18" i="43"/>
  <c r="AQ82" i="43"/>
  <c r="AW42" i="40"/>
  <c r="AS104" i="40"/>
  <c r="AQ34" i="43"/>
  <c r="AW34" i="43" s="1"/>
  <c r="AQ18" i="43"/>
  <c r="AQ6" i="43"/>
  <c r="AO43" i="43"/>
  <c r="AV43" i="43" s="1" a="1"/>
  <c r="AV43" i="43" s="1"/>
  <c r="AX16" i="40"/>
  <c r="AD18" i="43"/>
  <c r="AO6" i="43"/>
  <c r="AV6" i="43" s="1" a="1"/>
  <c r="AV6" i="43" s="1"/>
  <c r="AZ6" i="43" s="1"/>
  <c r="R69" i="43"/>
  <c r="AD82" i="43"/>
  <c r="AW60" i="40"/>
  <c r="AW60" i="43"/>
  <c r="AO65" i="43"/>
  <c r="AV65" i="43" s="1" a="1"/>
  <c r="AV65" i="43" s="1"/>
  <c r="AZ65" i="43" s="1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6" i="43"/>
  <c r="AV86" i="43" s="1" a="1"/>
  <c r="AV86" i="43" s="1"/>
  <c r="AZ86" i="43" s="1"/>
  <c r="AO76" i="43"/>
  <c r="AV76" i="43" s="1" a="1"/>
  <c r="AV76" i="43" s="1"/>
  <c r="AX76" i="43" s="1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100" i="43"/>
  <c r="AV100" i="43" s="1" a="1"/>
  <c r="AV100" i="43" s="1"/>
  <c r="AZ100" i="43" s="1"/>
  <c r="AO85" i="43"/>
  <c r="AV85" i="43" s="1" a="1"/>
  <c r="AV85" i="43" s="1"/>
  <c r="AO73" i="40"/>
  <c r="AV73" i="40" s="1" a="1"/>
  <c r="AV73" i="40" s="1"/>
  <c r="AL73" i="43"/>
  <c r="AX54" i="40"/>
  <c r="AO98" i="43"/>
  <c r="AV98" i="43" s="1" a="1"/>
  <c r="AV98" i="43" s="1"/>
  <c r="AX98" i="43" s="1"/>
  <c r="AO74" i="43"/>
  <c r="AV74" i="43" s="1" a="1"/>
  <c r="AV74" i="43" s="1"/>
  <c r="AZ74" i="43" s="1"/>
  <c r="AO84" i="43"/>
  <c r="AV84" i="43" s="1" a="1"/>
  <c r="AV84" i="43" s="1"/>
  <c r="AZ84" i="43" s="1"/>
  <c r="AO82" i="43"/>
  <c r="AV82" i="43" s="1" a="1"/>
  <c r="AV82" i="43" s="1"/>
  <c r="AW82" i="43" s="1"/>
  <c r="AO94" i="43"/>
  <c r="AV94" i="43" s="1" a="1"/>
  <c r="AV94" i="43" s="1"/>
  <c r="AW94" i="43" s="1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O78" i="43"/>
  <c r="AV78" i="43" s="1" a="1"/>
  <c r="AV78" i="43" s="1"/>
  <c r="AW78" i="43" s="1"/>
  <c r="AH17" i="3"/>
  <c r="X42" i="3"/>
  <c r="AW42" i="43"/>
  <c r="L16" i="46"/>
  <c r="M15" i="46"/>
  <c r="G15" i="46" s="1"/>
  <c r="E16" i="46"/>
  <c r="F15" i="46"/>
  <c r="D54" i="44"/>
  <c r="D83" i="44"/>
  <c r="R61" i="43"/>
  <c r="AF49" i="43"/>
  <c r="R93" i="43"/>
  <c r="AQ93" i="43"/>
  <c r="AQ10" i="43"/>
  <c r="R8" i="43"/>
  <c r="AQ16" i="43"/>
  <c r="AQ66" i="43"/>
  <c r="AW66" i="43" s="1"/>
  <c r="AO95" i="43"/>
  <c r="AV95" i="43" s="1" a="1"/>
  <c r="AV95" i="43" s="1"/>
  <c r="AZ95" i="43" s="1"/>
  <c r="AO102" i="43"/>
  <c r="AV102" i="43" s="1" a="1"/>
  <c r="AV102" i="43" s="1"/>
  <c r="AW102" i="43" s="1"/>
  <c r="AQ61" i="43"/>
  <c r="AW61" i="43" s="1"/>
  <c r="AQ9" i="43"/>
  <c r="AO77" i="43"/>
  <c r="AV77" i="43" s="1" a="1"/>
  <c r="AV77" i="43" s="1"/>
  <c r="AW77" i="43" s="1"/>
  <c r="AO103" i="43"/>
  <c r="AV103" i="43" s="1" a="1"/>
  <c r="AV103" i="43" s="1"/>
  <c r="AZ103" i="43" s="1"/>
  <c r="R66" i="43"/>
  <c r="AD93" i="43"/>
  <c r="AO93" i="43" s="1"/>
  <c r="AV93" i="43" s="1" a="1"/>
  <c r="AV93" i="43" s="1"/>
  <c r="AX93" i="43" s="1"/>
  <c r="AW43" i="43"/>
  <c r="AW44" i="43"/>
  <c r="AW45" i="43"/>
  <c r="AW26" i="43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U105" i="43"/>
  <c r="AD10" i="43"/>
  <c r="AW85" i="43"/>
  <c r="AW8" i="43"/>
  <c r="AW52" i="43"/>
  <c r="AW54" i="43"/>
  <c r="AU126" i="43"/>
  <c r="AW14" i="43"/>
  <c r="AW6" i="43"/>
  <c r="AW67" i="43"/>
  <c r="AN56" i="43"/>
  <c r="AO90" i="43"/>
  <c r="AV90" i="43" s="1" a="1"/>
  <c r="AV90" i="43" s="1"/>
  <c r="AZ90" i="43" s="1"/>
  <c r="AW48" i="43"/>
  <c r="AW12" i="43"/>
  <c r="AW4" i="43"/>
  <c r="R10" i="43"/>
  <c r="AB105" i="43"/>
  <c r="AB126" i="43" s="1"/>
  <c r="AU104" i="43"/>
  <c r="AT104" i="43"/>
  <c r="AA105" i="43"/>
  <c r="AZ76" i="43"/>
  <c r="X105" i="43"/>
  <c r="X126" i="43" s="1"/>
  <c r="AX12" i="43"/>
  <c r="AX68" i="43"/>
  <c r="AO66" i="43"/>
  <c r="AV66" i="43" s="1" a="1"/>
  <c r="AV66" i="43" s="1"/>
  <c r="AZ66" i="43" s="1"/>
  <c r="AO64" i="43"/>
  <c r="AV64" i="43" s="1" a="1"/>
  <c r="AV64" i="43" s="1"/>
  <c r="AZ64" i="43" s="1"/>
  <c r="AX8" i="43"/>
  <c r="AQ64" i="43"/>
  <c r="AW64" i="43" s="1"/>
  <c r="AS72" i="43"/>
  <c r="R72" i="43"/>
  <c r="AQ72" i="43"/>
  <c r="AD72" i="43"/>
  <c r="AO72" i="43" s="1"/>
  <c r="AV72" i="43" s="1" a="1"/>
  <c r="AV72" i="43" s="1"/>
  <c r="AD80" i="43"/>
  <c r="AO80" i="43" s="1"/>
  <c r="AV80" i="43" s="1" a="1"/>
  <c r="AV80" i="43" s="1"/>
  <c r="AZ80" i="43" s="1"/>
  <c r="AS80" i="43"/>
  <c r="R80" i="43"/>
  <c r="AQ80" i="43"/>
  <c r="U105" i="43"/>
  <c r="U126" i="43" s="1"/>
  <c r="AQ40" i="43"/>
  <c r="R64" i="43"/>
  <c r="AQ96" i="43"/>
  <c r="AW96" i="43" s="1"/>
  <c r="AD96" i="43"/>
  <c r="AO96" i="43" s="1"/>
  <c r="AV96" i="43" s="1" a="1"/>
  <c r="AV96" i="43" s="1"/>
  <c r="AZ96" i="43" s="1"/>
  <c r="AS96" i="43"/>
  <c r="R96" i="43"/>
  <c r="AS40" i="43"/>
  <c r="AO53" i="43"/>
  <c r="AV53" i="43" s="1" a="1"/>
  <c r="AV53" i="43" s="1"/>
  <c r="AZ53" i="43" s="1"/>
  <c r="AO101" i="43"/>
  <c r="AV101" i="43" s="1" a="1"/>
  <c r="AV101" i="43" s="1"/>
  <c r="AX101" i="43" s="1"/>
  <c r="AX26" i="43"/>
  <c r="AD40" i="43"/>
  <c r="AD105" i="43" s="1"/>
  <c r="AD126" i="43" s="1"/>
  <c r="AO62" i="43"/>
  <c r="AV62" i="43" s="1" a="1"/>
  <c r="AV62" i="43" s="1"/>
  <c r="AZ62" i="43" s="1"/>
  <c r="AO75" i="43"/>
  <c r="AV75" i="43" s="1" a="1"/>
  <c r="AV75" i="43" s="1"/>
  <c r="AO37" i="43"/>
  <c r="AV37" i="43" s="1" a="1"/>
  <c r="AV37" i="43" s="1"/>
  <c r="AZ37" i="43" s="1"/>
  <c r="AO92" i="43"/>
  <c r="AV92" i="43" s="1" a="1"/>
  <c r="AV92" i="43" s="1"/>
  <c r="AZ92" i="43" s="1"/>
  <c r="AD88" i="43"/>
  <c r="AO88" i="43" s="1"/>
  <c r="AV88" i="43" s="1" a="1"/>
  <c r="AV88" i="43" s="1"/>
  <c r="AX88" i="43" s="1"/>
  <c r="AQ88" i="43"/>
  <c r="AS88" i="43"/>
  <c r="R88" i="43"/>
  <c r="AO33" i="43"/>
  <c r="AV33" i="43" s="1" a="1"/>
  <c r="AV33" i="43" s="1"/>
  <c r="AZ33" i="43" s="1"/>
  <c r="AO15" i="43"/>
  <c r="AV15" i="43" s="1" a="1"/>
  <c r="AV15" i="43" s="1"/>
  <c r="AZ15" i="43" s="1"/>
  <c r="AO31" i="43"/>
  <c r="AV31" i="43" s="1" a="1"/>
  <c r="AV31" i="43" s="1"/>
  <c r="AO41" i="43"/>
  <c r="AV41" i="43" s="1" a="1"/>
  <c r="AV41" i="43" s="1"/>
  <c r="AX41" i="43" s="1"/>
  <c r="AX6" i="43"/>
  <c r="AO47" i="43"/>
  <c r="AV47" i="43" s="1" a="1"/>
  <c r="AV47" i="43" s="1"/>
  <c r="AX47" i="43" s="1"/>
  <c r="AX71" i="43"/>
  <c r="AO56" i="43"/>
  <c r="AV56" i="43" s="1" a="1"/>
  <c r="AV56" i="43" s="1"/>
  <c r="AX56" i="43" s="1"/>
  <c r="AO22" i="43"/>
  <c r="AV22" i="43" s="1" a="1"/>
  <c r="AV22" i="43" s="1"/>
  <c r="AZ22" i="43" s="1"/>
  <c r="AO11" i="43"/>
  <c r="AV11" i="43" s="1" a="1"/>
  <c r="AV11" i="43" s="1"/>
  <c r="AW11" i="43" s="1"/>
  <c r="AO28" i="43"/>
  <c r="AV28" i="43" s="1"/>
  <c r="AZ28" i="43" s="1"/>
  <c r="AO58" i="43"/>
  <c r="AV58" i="43" s="1" a="1"/>
  <c r="AV58" i="43" s="1"/>
  <c r="AZ58" i="43" s="1"/>
  <c r="AO17" i="43"/>
  <c r="AV17" i="43" s="1" a="1"/>
  <c r="AV17" i="43" s="1"/>
  <c r="AZ17" i="43" s="1"/>
  <c r="AO9" i="43"/>
  <c r="AV9" i="43" s="1" a="1"/>
  <c r="AV9" i="43" s="1"/>
  <c r="AZ9" i="43" s="1"/>
  <c r="AX23" i="43"/>
  <c r="AO50" i="43"/>
  <c r="AV50" i="43" s="1" a="1"/>
  <c r="AV50" i="43" s="1"/>
  <c r="AZ50" i="43" s="1"/>
  <c r="AO51" i="43"/>
  <c r="AV51" i="43" s="1" a="1"/>
  <c r="AV51" i="43" s="1"/>
  <c r="AX51" i="43" s="1"/>
  <c r="AO35" i="43"/>
  <c r="AV35" i="43" s="1" a="1"/>
  <c r="AV35" i="43" s="1"/>
  <c r="AZ35" i="43" s="1"/>
  <c r="AO20" i="43"/>
  <c r="AV20" i="43" s="1" a="1"/>
  <c r="AV20" i="43" s="1"/>
  <c r="AO39" i="43"/>
  <c r="AV39" i="43" s="1" a="1"/>
  <c r="AV39" i="43" s="1"/>
  <c r="AZ39" i="43" s="1"/>
  <c r="AO7" i="43"/>
  <c r="AV7" i="43" s="1" a="1"/>
  <c r="AV7" i="43" s="1"/>
  <c r="AX7" i="43" s="1"/>
  <c r="AO3" i="43"/>
  <c r="AV3" i="43" s="1"/>
  <c r="AW3" i="43" s="1"/>
  <c r="AO63" i="43"/>
  <c r="AV63" i="43" s="1" a="1"/>
  <c r="AV63" i="43" s="1"/>
  <c r="AX63" i="43" s="1"/>
  <c r="AO18" i="43"/>
  <c r="AV18" i="43" s="1" a="1"/>
  <c r="AV18" i="43" s="1"/>
  <c r="AW18" i="43" s="1"/>
  <c r="AO10" i="43"/>
  <c r="AV10" i="43" s="1" a="1"/>
  <c r="AV10" i="43" s="1"/>
  <c r="AW10" i="43" s="1"/>
  <c r="AO21" i="43"/>
  <c r="AV21" i="43" s="1" a="1"/>
  <c r="AV21" i="43" s="1"/>
  <c r="AZ21" i="43" s="1"/>
  <c r="AO13" i="43"/>
  <c r="AV13" i="43" s="1" a="1"/>
  <c r="AV13" i="43" s="1"/>
  <c r="AZ13" i="43" s="1"/>
  <c r="AO5" i="43"/>
  <c r="AV5" i="43" s="1" a="1"/>
  <c r="AV5" i="43" s="1"/>
  <c r="AZ5" i="43" s="1"/>
  <c r="AX14" i="43"/>
  <c r="AX4" i="43"/>
  <c r="AO61" i="43"/>
  <c r="AV61" i="43" s="1" a="1"/>
  <c r="AV61" i="43" s="1"/>
  <c r="AX61" i="43" s="1"/>
  <c r="AO49" i="43"/>
  <c r="AV49" i="43" s="1" a="1"/>
  <c r="AV49" i="43" s="1"/>
  <c r="AZ49" i="43" s="1"/>
  <c r="AO24" i="43"/>
  <c r="AV24" i="43" s="1" a="1"/>
  <c r="AV24" i="43" s="1"/>
  <c r="AZ24" i="43" s="1"/>
  <c r="AO16" i="43"/>
  <c r="AV16" i="43" s="1" a="1"/>
  <c r="AV16" i="43" s="1"/>
  <c r="AZ16" i="43" s="1"/>
  <c r="AO27" i="43"/>
  <c r="AV27" i="43" s="1" a="1"/>
  <c r="AV27" i="43" s="1"/>
  <c r="AW27" i="43" s="1"/>
  <c r="AO19" i="43"/>
  <c r="AV19" i="43" s="1" a="1"/>
  <c r="AV19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82" i="43"/>
  <c r="AX82" i="43"/>
  <c r="AZ43" i="43"/>
  <c r="AX43" i="43"/>
  <c r="AX95" i="43"/>
  <c r="AZ45" i="43"/>
  <c r="AX45" i="43"/>
  <c r="AX60" i="43"/>
  <c r="AZ60" i="43"/>
  <c r="AZ78" i="43"/>
  <c r="AX78" i="43"/>
  <c r="AZ29" i="43"/>
  <c r="AX29" i="43"/>
  <c r="AZ55" i="43"/>
  <c r="AX55" i="43"/>
  <c r="AZ54" i="43"/>
  <c r="AX54" i="43"/>
  <c r="AZ85" i="43"/>
  <c r="AX85" i="43"/>
  <c r="AZ36" i="43"/>
  <c r="AX36" i="43"/>
  <c r="AZ30" i="43"/>
  <c r="AX30" i="43"/>
  <c r="AZ44" i="43"/>
  <c r="AX44" i="43"/>
  <c r="AZ42" i="43"/>
  <c r="AX42" i="43"/>
  <c r="AZ38" i="43"/>
  <c r="AX38" i="43"/>
  <c r="AZ48" i="43"/>
  <c r="AX48" i="43"/>
  <c r="AZ46" i="43"/>
  <c r="AX46" i="43"/>
  <c r="AX57" i="43"/>
  <c r="AZ57" i="43"/>
  <c r="AZ67" i="43"/>
  <c r="AX67" i="43"/>
  <c r="AZ70" i="43"/>
  <c r="AX70" i="43"/>
  <c r="AX103" i="43"/>
  <c r="AZ94" i="43"/>
  <c r="AX94" i="43"/>
  <c r="AZ32" i="43"/>
  <c r="AX32" i="43"/>
  <c r="AA126" i="43"/>
  <c r="AF105" i="43"/>
  <c r="AZ52" i="43"/>
  <c r="AX52" i="43"/>
  <c r="AZ98" i="43"/>
  <c r="AZ34" i="43"/>
  <c r="AX34" i="43"/>
  <c r="AX25" i="43"/>
  <c r="AX65" i="43"/>
  <c r="AZ69" i="43"/>
  <c r="AX69" i="43"/>
  <c r="AX59" i="43"/>
  <c r="AZ57" i="42"/>
  <c r="AX57" i="42"/>
  <c r="AZ28" i="42"/>
  <c r="AX28" i="42"/>
  <c r="AZ75" i="42"/>
  <c r="AX75" i="42"/>
  <c r="AZ91" i="42"/>
  <c r="AX91" i="42"/>
  <c r="AZ99" i="42"/>
  <c r="AX99" i="42"/>
  <c r="AZ63" i="42"/>
  <c r="AX63" i="42"/>
  <c r="AZ56" i="42"/>
  <c r="AX56" i="42"/>
  <c r="AZ52" i="42"/>
  <c r="AX52" i="42"/>
  <c r="AZ101" i="42"/>
  <c r="AX101" i="42"/>
  <c r="AZ100" i="42"/>
  <c r="AX100" i="42"/>
  <c r="AZ93" i="42"/>
  <c r="AX93" i="42"/>
  <c r="AZ61" i="42"/>
  <c r="AX61" i="42"/>
  <c r="AZ49" i="42"/>
  <c r="AX49" i="42"/>
  <c r="AZ50" i="42"/>
  <c r="AX50" i="42"/>
  <c r="AZ53" i="42"/>
  <c r="AX53" i="42"/>
  <c r="AZ48" i="42"/>
  <c r="AX48" i="42"/>
  <c r="AZ54" i="42"/>
  <c r="AX54" i="42"/>
  <c r="AZ79" i="42"/>
  <c r="AX79" i="42"/>
  <c r="AZ87" i="42"/>
  <c r="AX87" i="42"/>
  <c r="AZ95" i="42"/>
  <c r="AX95" i="42"/>
  <c r="AZ103" i="42"/>
  <c r="AX103" i="42"/>
  <c r="AZ60" i="42"/>
  <c r="AX60" i="42"/>
  <c r="AZ47" i="42"/>
  <c r="AX47" i="42"/>
  <c r="AZ96" i="42"/>
  <c r="AX96" i="42"/>
  <c r="AZ3" i="42"/>
  <c r="AX3" i="42"/>
  <c r="AX58" i="42"/>
  <c r="AZ58" i="42"/>
  <c r="AZ45" i="42"/>
  <c r="AX45" i="42"/>
  <c r="AZ51" i="42"/>
  <c r="AX51" i="42"/>
  <c r="AZ83" i="42"/>
  <c r="AX83" i="42"/>
  <c r="AZ88" i="42"/>
  <c r="AX88" i="42"/>
  <c r="AZ72" i="42"/>
  <c r="AX72" i="42"/>
  <c r="AZ71" i="42"/>
  <c r="AX71" i="42"/>
  <c r="AX102" i="42"/>
  <c r="AX11" i="42"/>
  <c r="AX17" i="42"/>
  <c r="AW104" i="42"/>
  <c r="AZ86" i="42"/>
  <c r="AX86" i="42"/>
  <c r="AZ78" i="42"/>
  <c r="AX78" i="42"/>
  <c r="AZ70" i="42"/>
  <c r="AX70" i="42"/>
  <c r="AX98" i="42"/>
  <c r="AZ62" i="42"/>
  <c r="AX62" i="42"/>
  <c r="AO44" i="42"/>
  <c r="AV44" i="42" s="1" a="1"/>
  <c r="AV44" i="42" s="1"/>
  <c r="AX66" i="42"/>
  <c r="AZ35" i="42"/>
  <c r="AX35" i="42"/>
  <c r="AZ7" i="42"/>
  <c r="AX9" i="42"/>
  <c r="AQ104" i="42"/>
  <c r="AZ85" i="42"/>
  <c r="AX85" i="42"/>
  <c r="AZ77" i="42"/>
  <c r="AX77" i="42"/>
  <c r="AX97" i="42"/>
  <c r="AZ38" i="42"/>
  <c r="AX38" i="42"/>
  <c r="AX59" i="42"/>
  <c r="AX4" i="42"/>
  <c r="AX23" i="42"/>
  <c r="AX26" i="42"/>
  <c r="AZ84" i="42"/>
  <c r="AX84" i="42"/>
  <c r="AZ69" i="42"/>
  <c r="AX69" i="42"/>
  <c r="AX36" i="42"/>
  <c r="AZ36" i="42"/>
  <c r="AX55" i="42"/>
  <c r="AX15" i="42"/>
  <c r="AX18" i="42"/>
  <c r="AZ76" i="42"/>
  <c r="AX76" i="42"/>
  <c r="AZ46" i="42"/>
  <c r="AX46" i="42"/>
  <c r="AX92" i="42"/>
  <c r="AX22" i="42"/>
  <c r="AX31" i="42"/>
  <c r="AX42" i="42"/>
  <c r="AX10" i="42"/>
  <c r="AX24" i="42"/>
  <c r="AZ90" i="42"/>
  <c r="AX90" i="42"/>
  <c r="AZ82" i="42"/>
  <c r="AX82" i="42"/>
  <c r="AZ74" i="42"/>
  <c r="AX74" i="42"/>
  <c r="AZ68" i="42"/>
  <c r="AX68" i="42"/>
  <c r="AZ67" i="42"/>
  <c r="AX67" i="42"/>
  <c r="AX14" i="42"/>
  <c r="AX41" i="42"/>
  <c r="AX21" i="42"/>
  <c r="AX16" i="42"/>
  <c r="AZ89" i="42"/>
  <c r="AX89" i="42"/>
  <c r="AZ81" i="42"/>
  <c r="AX81" i="42"/>
  <c r="AZ73" i="42"/>
  <c r="AX73" i="42"/>
  <c r="AX27" i="42"/>
  <c r="AX6" i="42"/>
  <c r="AX20" i="42"/>
  <c r="AX34" i="42"/>
  <c r="AX13" i="42"/>
  <c r="AX8" i="42"/>
  <c r="AZ80" i="42"/>
  <c r="AX80" i="42"/>
  <c r="AO105" i="42"/>
  <c r="AO126" i="42" s="1"/>
  <c r="AZ43" i="42"/>
  <c r="AX43" i="42"/>
  <c r="AX19" i="42"/>
  <c r="AX25" i="42"/>
  <c r="AX12" i="42"/>
  <c r="AX32" i="42"/>
  <c r="AX33" i="42"/>
  <c r="AX5" i="42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Z52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X64" i="41"/>
  <c r="AZ56" i="41"/>
  <c r="AX56" i="41"/>
  <c r="AZ48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O105" i="41"/>
  <c r="AO126" i="41" s="1"/>
  <c r="AV3" i="4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8" i="41"/>
  <c r="AC30" i="41"/>
  <c r="AC40" i="41"/>
  <c r="AC34" i="41"/>
  <c r="AC64" i="41"/>
  <c r="AC63" i="41"/>
  <c r="AC62" i="41"/>
  <c r="AC61" i="41"/>
  <c r="AC60" i="41"/>
  <c r="AC59" i="41"/>
  <c r="AC58" i="41"/>
  <c r="AC57" i="41"/>
  <c r="AC56" i="41"/>
  <c r="AC55" i="41"/>
  <c r="AC54" i="41"/>
  <c r="AC53" i="41"/>
  <c r="AC52" i="41"/>
  <c r="AC51" i="41"/>
  <c r="AC50" i="41"/>
  <c r="AC49" i="41"/>
  <c r="AC48" i="41"/>
  <c r="AC47" i="41"/>
  <c r="AC46" i="41"/>
  <c r="AC45" i="41"/>
  <c r="AC41" i="41"/>
  <c r="AC33" i="41"/>
  <c r="AC28" i="41"/>
  <c r="AC35" i="41"/>
  <c r="AC43" i="41"/>
  <c r="AC3" i="41"/>
  <c r="AC105" i="41" s="1"/>
  <c r="AC126" i="41" s="1"/>
  <c r="AC37" i="41"/>
  <c r="AC12" i="41"/>
  <c r="AC11" i="41"/>
  <c r="AC10" i="41"/>
  <c r="AC9" i="41"/>
  <c r="AC8" i="41"/>
  <c r="AC7" i="41"/>
  <c r="AC6" i="41"/>
  <c r="AC5" i="41"/>
  <c r="AC4" i="41"/>
  <c r="AX11" i="41"/>
  <c r="AZ94" i="41"/>
  <c r="AX94" i="41"/>
  <c r="AZ86" i="41"/>
  <c r="AX86" i="41"/>
  <c r="AZ78" i="41"/>
  <c r="AX78" i="41"/>
  <c r="AX99" i="41"/>
  <c r="AL105" i="41"/>
  <c r="AX38" i="41"/>
  <c r="AX34" i="41"/>
  <c r="AV10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C31" i="41"/>
  <c r="AZ92" i="41"/>
  <c r="AX92" i="41"/>
  <c r="AZ84" i="41"/>
  <c r="AX84" i="41"/>
  <c r="AZ76" i="41"/>
  <c r="AX76" i="41"/>
  <c r="AX29" i="41"/>
  <c r="AX20" i="41"/>
  <c r="AZ20" i="41"/>
  <c r="AC17" i="41"/>
  <c r="AC16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D126" i="41" s="1"/>
  <c r="AZ35" i="41"/>
  <c r="AX35" i="41"/>
  <c r="AC23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C14" i="41"/>
  <c r="AC29" i="41"/>
  <c r="AQ104" i="41"/>
  <c r="AW7" i="41"/>
  <c r="AW104" i="41" s="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AD126" i="40" l="1"/>
  <c r="P18" i="3"/>
  <c r="AE18" i="3" s="1"/>
  <c r="AC18" i="3"/>
  <c r="AB18" i="3"/>
  <c r="AB25" i="3" s="1"/>
  <c r="F18" i="3"/>
  <c r="AH18" i="3"/>
  <c r="Z42" i="3"/>
  <c r="AZ31" i="43"/>
  <c r="AW31" i="43"/>
  <c r="AX89" i="40"/>
  <c r="AW89" i="40"/>
  <c r="AZ73" i="40"/>
  <c r="AW73" i="40"/>
  <c r="AN105" i="43"/>
  <c r="AN126" i="43" s="1"/>
  <c r="AN56" i="38"/>
  <c r="AW76" i="43"/>
  <c r="AW86" i="43"/>
  <c r="AZ87" i="40"/>
  <c r="AW87" i="40"/>
  <c r="AZ88" i="40"/>
  <c r="AW88" i="40"/>
  <c r="AW100" i="43"/>
  <c r="AZ94" i="40"/>
  <c r="AW94" i="40"/>
  <c r="AW51" i="43"/>
  <c r="AX84" i="40"/>
  <c r="AZ85" i="40"/>
  <c r="AW85" i="40"/>
  <c r="AW69" i="43"/>
  <c r="AO91" i="43"/>
  <c r="AV91" i="43" s="1" a="1"/>
  <c r="AV91" i="43" s="1"/>
  <c r="AZ91" i="43" s="1"/>
  <c r="AX85" i="40"/>
  <c r="AL105" i="43"/>
  <c r="AL126" i="43" s="1"/>
  <c r="AX73" i="40"/>
  <c r="AX86" i="43"/>
  <c r="AX83" i="40"/>
  <c r="AX77" i="43"/>
  <c r="AZ77" i="43"/>
  <c r="AC105" i="40"/>
  <c r="AC126" i="40" s="1"/>
  <c r="AX100" i="43"/>
  <c r="AX94" i="40"/>
  <c r="AX99" i="40"/>
  <c r="AX102" i="43"/>
  <c r="AZ102" i="43"/>
  <c r="AV104" i="40"/>
  <c r="AX88" i="40"/>
  <c r="AX74" i="43"/>
  <c r="AX82" i="40"/>
  <c r="AX87" i="40"/>
  <c r="AX104" i="40" s="1"/>
  <c r="AL79" i="38"/>
  <c r="AO79" i="43"/>
  <c r="AV79" i="43" s="1" a="1"/>
  <c r="AV79" i="43" s="1"/>
  <c r="AZ82" i="40"/>
  <c r="AL81" i="38"/>
  <c r="AO81" i="43"/>
  <c r="AV81" i="43" s="1" a="1"/>
  <c r="AV81" i="43" s="1"/>
  <c r="AL89" i="38"/>
  <c r="AO89" i="43"/>
  <c r="AV89" i="43" s="1" a="1"/>
  <c r="AV89" i="43" s="1"/>
  <c r="AW89" i="43" s="1"/>
  <c r="AL73" i="38"/>
  <c r="AO73" i="43"/>
  <c r="AV73" i="43" s="1" a="1"/>
  <c r="AV73" i="43" s="1"/>
  <c r="AL83" i="38"/>
  <c r="AO83" i="43"/>
  <c r="AV83" i="43" s="1" a="1"/>
  <c r="AV83" i="43" s="1"/>
  <c r="AL99" i="38"/>
  <c r="AO99" i="43"/>
  <c r="AV99" i="43" s="1" a="1"/>
  <c r="AV99" i="43" s="1"/>
  <c r="AX84" i="43"/>
  <c r="AL97" i="38"/>
  <c r="AO97" i="43"/>
  <c r="AV97" i="43" s="1" a="1"/>
  <c r="AV97" i="43" s="1"/>
  <c r="AL87" i="38"/>
  <c r="AO87" i="43"/>
  <c r="AV87" i="43" s="1" a="1"/>
  <c r="AV87" i="43" s="1"/>
  <c r="E17" i="46"/>
  <c r="F16" i="46"/>
  <c r="L17" i="46"/>
  <c r="M16" i="46"/>
  <c r="G16" i="46" s="1"/>
  <c r="AW72" i="43"/>
  <c r="AW41" i="43"/>
  <c r="AW7" i="43"/>
  <c r="AZ7" i="43"/>
  <c r="AW9" i="43"/>
  <c r="AX90" i="43"/>
  <c r="AW88" i="43"/>
  <c r="AW17" i="43"/>
  <c r="AW16" i="43"/>
  <c r="AW58" i="43"/>
  <c r="AW47" i="43"/>
  <c r="AW33" i="43"/>
  <c r="AW37" i="43"/>
  <c r="AW93" i="43"/>
  <c r="AW15" i="43"/>
  <c r="AW22" i="43"/>
  <c r="AW39" i="43"/>
  <c r="AX75" i="43"/>
  <c r="AW75" i="43"/>
  <c r="AW80" i="43"/>
  <c r="AW28" i="43"/>
  <c r="AW50" i="43"/>
  <c r="AW5" i="43"/>
  <c r="AW49" i="43"/>
  <c r="AW13" i="43"/>
  <c r="AD126" i="39"/>
  <c r="P17" i="3"/>
  <c r="AX37" i="43"/>
  <c r="AX53" i="43"/>
  <c r="AX31" i="43"/>
  <c r="AX92" i="43"/>
  <c r="AX28" i="43"/>
  <c r="AX58" i="43"/>
  <c r="AX13" i="43"/>
  <c r="AZ101" i="43"/>
  <c r="AZ88" i="43"/>
  <c r="AZ41" i="43"/>
  <c r="AZ93" i="43"/>
  <c r="AZ47" i="43"/>
  <c r="AX91" i="43"/>
  <c r="AX9" i="43"/>
  <c r="AX64" i="43"/>
  <c r="AZ61" i="43"/>
  <c r="AZ75" i="43"/>
  <c r="AX35" i="43"/>
  <c r="AX24" i="43"/>
  <c r="AO40" i="43"/>
  <c r="AV40" i="43" s="1" a="1"/>
  <c r="AV40" i="43" s="1"/>
  <c r="AX40" i="43" s="1"/>
  <c r="AS104" i="43"/>
  <c r="AX66" i="43"/>
  <c r="AZ63" i="43"/>
  <c r="AQ104" i="43"/>
  <c r="AX72" i="43"/>
  <c r="AZ72" i="43"/>
  <c r="AX33" i="43"/>
  <c r="AX50" i="43"/>
  <c r="AX21" i="43"/>
  <c r="AZ51" i="43"/>
  <c r="AX22" i="43"/>
  <c r="AX17" i="43"/>
  <c r="AX62" i="43"/>
  <c r="AX96" i="43"/>
  <c r="AX16" i="43"/>
  <c r="AX80" i="43"/>
  <c r="AX15" i="43"/>
  <c r="AX5" i="43"/>
  <c r="AZ56" i="43"/>
  <c r="AZ11" i="43"/>
  <c r="AX11" i="43"/>
  <c r="AX49" i="43"/>
  <c r="AZ27" i="43"/>
  <c r="AX27" i="43"/>
  <c r="AZ10" i="43"/>
  <c r="AX10" i="43"/>
  <c r="AX39" i="43"/>
  <c r="AZ18" i="43"/>
  <c r="AX18" i="43"/>
  <c r="AZ20" i="43"/>
  <c r="AX20" i="43"/>
  <c r="AZ19" i="43"/>
  <c r="AX19" i="43"/>
  <c r="E7" i="45"/>
  <c r="F6" i="45"/>
  <c r="M5" i="45"/>
  <c r="G5" i="45" s="1"/>
  <c r="L6" i="45"/>
  <c r="D105" i="44"/>
  <c r="E4" i="44"/>
  <c r="L5" i="44"/>
  <c r="M4" i="44"/>
  <c r="AC82" i="43"/>
  <c r="AC81" i="43"/>
  <c r="AC76" i="43"/>
  <c r="AC73" i="43"/>
  <c r="AC62" i="43"/>
  <c r="AC58" i="43"/>
  <c r="AC57" i="43"/>
  <c r="AC42" i="43"/>
  <c r="AC41" i="43"/>
  <c r="AC68" i="43"/>
  <c r="AC56" i="43"/>
  <c r="AC55" i="43"/>
  <c r="AC40" i="43"/>
  <c r="AC39" i="43"/>
  <c r="AC27" i="43"/>
  <c r="AC25" i="43"/>
  <c r="AC23" i="43"/>
  <c r="AC21" i="43"/>
  <c r="AC19" i="43"/>
  <c r="AC17" i="43"/>
  <c r="AC15" i="43"/>
  <c r="AC13" i="43"/>
  <c r="AC11" i="43"/>
  <c r="AC9" i="43"/>
  <c r="AC7" i="43"/>
  <c r="AC5" i="43"/>
  <c r="AC54" i="43"/>
  <c r="AC53" i="43"/>
  <c r="AC38" i="43"/>
  <c r="AC37" i="43"/>
  <c r="AC35" i="43"/>
  <c r="AC33" i="43"/>
  <c r="AC31" i="43"/>
  <c r="AC29" i="43"/>
  <c r="AC66" i="43"/>
  <c r="AC65" i="43"/>
  <c r="AC64" i="43"/>
  <c r="AC52" i="43"/>
  <c r="AC74" i="43"/>
  <c r="AC50" i="43"/>
  <c r="AC49" i="43"/>
  <c r="AC48" i="43"/>
  <c r="AC47" i="43"/>
  <c r="AC28" i="43"/>
  <c r="AC26" i="43"/>
  <c r="AC24" i="43"/>
  <c r="AC22" i="43"/>
  <c r="AC20" i="43"/>
  <c r="AC18" i="43"/>
  <c r="AC16" i="43"/>
  <c r="AC14" i="43"/>
  <c r="AC12" i="43"/>
  <c r="AC10" i="43"/>
  <c r="AC8" i="43"/>
  <c r="AC6" i="43"/>
  <c r="AC4" i="43"/>
  <c r="AC71" i="43"/>
  <c r="AC46" i="43"/>
  <c r="AC60" i="43"/>
  <c r="AC44" i="43"/>
  <c r="AC80" i="43"/>
  <c r="AC97" i="43"/>
  <c r="AC103" i="43"/>
  <c r="AC98" i="43"/>
  <c r="AC84" i="43"/>
  <c r="AC72" i="43"/>
  <c r="AC69" i="43"/>
  <c r="AC96" i="43"/>
  <c r="AC88" i="43"/>
  <c r="AC51" i="43"/>
  <c r="AC32" i="43"/>
  <c r="AC36" i="43"/>
  <c r="AC89" i="43"/>
  <c r="AC95" i="43"/>
  <c r="AC90" i="43"/>
  <c r="AC78" i="43"/>
  <c r="AC101" i="43"/>
  <c r="AC67" i="43"/>
  <c r="AC102" i="43"/>
  <c r="AC85" i="43"/>
  <c r="AC86" i="43"/>
  <c r="AC100" i="43"/>
  <c r="AC77" i="43"/>
  <c r="AC45" i="43"/>
  <c r="AC63" i="43"/>
  <c r="AC93" i="43"/>
  <c r="AC99" i="43"/>
  <c r="AC94" i="43"/>
  <c r="AC30" i="43"/>
  <c r="AC34" i="43"/>
  <c r="AC3" i="43"/>
  <c r="AC61" i="43"/>
  <c r="AC70" i="43"/>
  <c r="AC79" i="43"/>
  <c r="AC92" i="43"/>
  <c r="AC43" i="43"/>
  <c r="AC59" i="43"/>
  <c r="AC75" i="43"/>
  <c r="AF126" i="43"/>
  <c r="AC91" i="43"/>
  <c r="AC83" i="43"/>
  <c r="AC87" i="43"/>
  <c r="AZ3" i="43"/>
  <c r="AX3" i="43"/>
  <c r="AX104" i="42"/>
  <c r="AZ44" i="42"/>
  <c r="AZ105" i="42" s="1"/>
  <c r="AZ126" i="42" s="1"/>
  <c r="AX44" i="42"/>
  <c r="AV104" i="42"/>
  <c r="AX104" i="41"/>
  <c r="AZ3" i="41"/>
  <c r="AZ105" i="41" s="1"/>
  <c r="AZ126" i="41" s="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2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AW104" i="40" l="1"/>
  <c r="AF18" i="3"/>
  <c r="AG18" i="3"/>
  <c r="AC42" i="3"/>
  <c r="AO128" i="43" s="1"/>
  <c r="AW40" i="43"/>
  <c r="AW87" i="43"/>
  <c r="AZ87" i="43"/>
  <c r="AX87" i="43"/>
  <c r="AZ83" i="43"/>
  <c r="AX83" i="43"/>
  <c r="AZ81" i="43"/>
  <c r="AX81" i="43"/>
  <c r="AW81" i="43"/>
  <c r="AZ97" i="43"/>
  <c r="AX97" i="43"/>
  <c r="AX73" i="43"/>
  <c r="AZ73" i="43"/>
  <c r="AW73" i="43"/>
  <c r="AZ79" i="43"/>
  <c r="AX79" i="43"/>
  <c r="AZ89" i="43"/>
  <c r="AX89" i="43"/>
  <c r="AX99" i="43"/>
  <c r="AZ99" i="43"/>
  <c r="AL105" i="38"/>
  <c r="AL126" i="38" s="1"/>
  <c r="AE17" i="3"/>
  <c r="P42" i="3"/>
  <c r="AB16" i="3"/>
  <c r="M17" i="46"/>
  <c r="G17" i="46" s="1"/>
  <c r="L18" i="46"/>
  <c r="F17" i="46"/>
  <c r="E18" i="46"/>
  <c r="AC105" i="43"/>
  <c r="AC126" i="43" s="1"/>
  <c r="F17" i="3"/>
  <c r="AB17" i="3"/>
  <c r="AB42" i="3" s="1"/>
  <c r="AC17" i="3"/>
  <c r="AV104" i="43"/>
  <c r="AO105" i="43"/>
  <c r="AO126" i="43" s="1"/>
  <c r="AZ40" i="4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AX104" i="43" l="1"/>
  <c r="AW104" i="43"/>
  <c r="AZ105" i="43"/>
  <c r="AZ126" i="43" s="1"/>
  <c r="AD17" i="3"/>
  <c r="AF17" i="3"/>
  <c r="AG17" i="3"/>
  <c r="F18" i="46"/>
  <c r="E19" i="46"/>
  <c r="M18" i="46"/>
  <c r="G18" i="46" s="1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L20" i="46" l="1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E21" i="46" l="1"/>
  <c r="F20" i="46"/>
  <c r="L21" i="46"/>
  <c r="M20" i="46"/>
  <c r="G20" i="46" s="1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M21" i="46" l="1"/>
  <c r="G21" i="46" s="1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G10" i="45" l="1"/>
  <c r="G6" i="45"/>
  <c r="F22" i="46"/>
  <c r="E23" i="46"/>
  <c r="M22" i="46"/>
  <c r="G22" i="46" s="1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11" i="45" l="1"/>
  <c r="G4" i="45"/>
  <c r="L24" i="46"/>
  <c r="M23" i="46"/>
  <c r="G23" i="46" s="1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E25" i="46" l="1"/>
  <c r="F24" i="46"/>
  <c r="L25" i="46"/>
  <c r="M24" i="46"/>
  <c r="G24" i="46" s="1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A25" i="3"/>
  <c r="V25" i="3"/>
  <c r="T25" i="3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AU51" i="38" s="1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X90" i="38"/>
  <c r="X26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AU97" i="38"/>
  <c r="U72" i="38"/>
  <c r="AD72" i="38" s="1"/>
  <c r="AT66" i="38"/>
  <c r="AU65" i="38"/>
  <c r="AU57" i="38"/>
  <c r="U26" i="38"/>
  <c r="AD26" i="38" s="1"/>
  <c r="U18" i="38"/>
  <c r="AD18" i="38" s="1"/>
  <c r="AT10" i="38"/>
  <c r="AU8" i="38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U103" i="38"/>
  <c r="AT103" i="38"/>
  <c r="AR103" i="38"/>
  <c r="X103" i="38"/>
  <c r="U103" i="38"/>
  <c r="E103" i="38"/>
  <c r="L103" i="38" s="1"/>
  <c r="AU102" i="38"/>
  <c r="AT102" i="38"/>
  <c r="AR102" i="38"/>
  <c r="X102" i="38"/>
  <c r="E102" i="38"/>
  <c r="L102" i="38" s="1"/>
  <c r="AU101" i="38"/>
  <c r="AT101" i="38"/>
  <c r="AR101" i="38"/>
  <c r="U101" i="38"/>
  <c r="E101" i="38"/>
  <c r="L101" i="38" s="1"/>
  <c r="AR100" i="38"/>
  <c r="E100" i="38"/>
  <c r="L100" i="38" s="1"/>
  <c r="AR99" i="38"/>
  <c r="L99" i="38"/>
  <c r="E99" i="38"/>
  <c r="AU98" i="38"/>
  <c r="AT98" i="38"/>
  <c r="AR98" i="38"/>
  <c r="X98" i="38"/>
  <c r="U98" i="38"/>
  <c r="AS98" i="38" s="1"/>
  <c r="L98" i="38"/>
  <c r="E98" i="38"/>
  <c r="AR97" i="38"/>
  <c r="L97" i="38"/>
  <c r="E97" i="38"/>
  <c r="AU96" i="38"/>
  <c r="AT96" i="38"/>
  <c r="AR96" i="38"/>
  <c r="U96" i="38"/>
  <c r="L96" i="38"/>
  <c r="E96" i="38"/>
  <c r="AT95" i="38"/>
  <c r="AR95" i="38"/>
  <c r="X95" i="38"/>
  <c r="E95" i="38"/>
  <c r="L95" i="38" s="1"/>
  <c r="AU94" i="38"/>
  <c r="AT94" i="38"/>
  <c r="AR94" i="38"/>
  <c r="X94" i="38"/>
  <c r="E94" i="38"/>
  <c r="L94" i="38" s="1"/>
  <c r="AU93" i="38"/>
  <c r="AT93" i="38"/>
  <c r="AR93" i="38"/>
  <c r="U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U88" i="38"/>
  <c r="AR88" i="38"/>
  <c r="U88" i="38"/>
  <c r="L88" i="38"/>
  <c r="E88" i="38"/>
  <c r="AT87" i="38"/>
  <c r="AR87" i="38"/>
  <c r="X87" i="38"/>
  <c r="U87" i="38"/>
  <c r="L87" i="38"/>
  <c r="E87" i="38"/>
  <c r="AU86" i="38"/>
  <c r="AT86" i="38"/>
  <c r="AR86" i="38"/>
  <c r="E86" i="38"/>
  <c r="L86" i="38" s="1"/>
  <c r="AU85" i="38"/>
  <c r="AR85" i="38"/>
  <c r="U85" i="38"/>
  <c r="E85" i="38"/>
  <c r="L85" i="38" s="1"/>
  <c r="AR84" i="38"/>
  <c r="E84" i="38"/>
  <c r="L84" i="38" s="1"/>
  <c r="AR83" i="38"/>
  <c r="L83" i="38"/>
  <c r="E83" i="38"/>
  <c r="AR82" i="38"/>
  <c r="X82" i="38"/>
  <c r="E82" i="38"/>
  <c r="L82" i="38" s="1"/>
  <c r="AR81" i="38"/>
  <c r="L81" i="38"/>
  <c r="E81" i="38"/>
  <c r="AU80" i="38"/>
  <c r="AT80" i="38"/>
  <c r="AR80" i="38"/>
  <c r="U80" i="38"/>
  <c r="E80" i="38"/>
  <c r="L80" i="38" s="1"/>
  <c r="AR79" i="38"/>
  <c r="X79" i="38"/>
  <c r="U79" i="38"/>
  <c r="E79" i="38"/>
  <c r="L79" i="38" s="1"/>
  <c r="AU78" i="38"/>
  <c r="AT78" i="38"/>
  <c r="AR78" i="38"/>
  <c r="X78" i="38"/>
  <c r="E78" i="38"/>
  <c r="L78" i="38" s="1"/>
  <c r="AU77" i="38"/>
  <c r="AR77" i="38"/>
  <c r="U77" i="38"/>
  <c r="AS77" i="38" s="1"/>
  <c r="L77" i="38"/>
  <c r="E77" i="38"/>
  <c r="AR76" i="38"/>
  <c r="E76" i="38"/>
  <c r="L76" i="38" s="1"/>
  <c r="AR75" i="38"/>
  <c r="E75" i="38"/>
  <c r="L75" i="38" s="1"/>
  <c r="AR74" i="38"/>
  <c r="X74" i="38"/>
  <c r="E74" i="38"/>
  <c r="L74" i="38" s="1"/>
  <c r="AR73" i="38"/>
  <c r="E73" i="38"/>
  <c r="L73" i="38" s="1"/>
  <c r="AR72" i="38"/>
  <c r="L72" i="38"/>
  <c r="E72" i="38"/>
  <c r="AT71" i="38"/>
  <c r="AR71" i="38"/>
  <c r="X71" i="38"/>
  <c r="U71" i="38"/>
  <c r="AD71" i="38" s="1"/>
  <c r="L71" i="38"/>
  <c r="E71" i="38"/>
  <c r="AU70" i="38"/>
  <c r="AT70" i="38"/>
  <c r="AR70" i="38"/>
  <c r="X70" i="38"/>
  <c r="E70" i="38"/>
  <c r="L70" i="38" s="1"/>
  <c r="AU69" i="38"/>
  <c r="AR69" i="38"/>
  <c r="U69" i="38"/>
  <c r="AS69" i="38" s="1"/>
  <c r="E69" i="38"/>
  <c r="L69" i="38" s="1"/>
  <c r="AR68" i="38"/>
  <c r="E68" i="38"/>
  <c r="L68" i="38" s="1"/>
  <c r="AR67" i="38"/>
  <c r="E67" i="38"/>
  <c r="L67" i="38" s="1"/>
  <c r="AU66" i="38"/>
  <c r="AR66" i="38"/>
  <c r="X66" i="38"/>
  <c r="E66" i="38"/>
  <c r="L66" i="38" s="1"/>
  <c r="AR65" i="38"/>
  <c r="E65" i="38"/>
  <c r="L65" i="38" s="1"/>
  <c r="AU64" i="38"/>
  <c r="AT64" i="38"/>
  <c r="AR64" i="38"/>
  <c r="U64" i="38"/>
  <c r="AD64" i="38" s="1"/>
  <c r="L64" i="38"/>
  <c r="E64" i="38"/>
  <c r="AU63" i="38"/>
  <c r="AT63" i="38"/>
  <c r="AR63" i="38"/>
  <c r="X63" i="38"/>
  <c r="U63" i="38"/>
  <c r="AQ63" i="38" s="1"/>
  <c r="AW63" i="38" s="1"/>
  <c r="L63" i="38"/>
  <c r="E63" i="38"/>
  <c r="AU62" i="38"/>
  <c r="AT62" i="38"/>
  <c r="AR62" i="38"/>
  <c r="X62" i="38"/>
  <c r="E62" i="38"/>
  <c r="L62" i="38" s="1"/>
  <c r="AU61" i="38"/>
  <c r="AR61" i="38"/>
  <c r="U61" i="38"/>
  <c r="AS61" i="38" s="1"/>
  <c r="E61" i="38"/>
  <c r="L61" i="38" s="1"/>
  <c r="AR60" i="38"/>
  <c r="E60" i="38"/>
  <c r="L60" i="38" s="1"/>
  <c r="AR59" i="38"/>
  <c r="E59" i="38"/>
  <c r="L59" i="38" s="1"/>
  <c r="AR58" i="38"/>
  <c r="X58" i="38"/>
  <c r="E58" i="38"/>
  <c r="L58" i="38" s="1"/>
  <c r="AR57" i="38"/>
  <c r="E57" i="38"/>
  <c r="L57" i="38" s="1"/>
  <c r="AU56" i="38"/>
  <c r="AT56" i="38"/>
  <c r="AR56" i="38"/>
  <c r="U56" i="38"/>
  <c r="AD56" i="38" s="1"/>
  <c r="L56" i="38"/>
  <c r="E56" i="38"/>
  <c r="AU55" i="38"/>
  <c r="AT55" i="38"/>
  <c r="AR55" i="38"/>
  <c r="X55" i="38"/>
  <c r="U55" i="38"/>
  <c r="AQ55" i="38" s="1"/>
  <c r="AW55" i="38" s="1"/>
  <c r="L55" i="38"/>
  <c r="E55" i="38"/>
  <c r="AU54" i="38"/>
  <c r="AT54" i="38"/>
  <c r="AR54" i="38"/>
  <c r="X54" i="38"/>
  <c r="E54" i="38"/>
  <c r="L54" i="38" s="1"/>
  <c r="AU53" i="38"/>
  <c r="AR53" i="38"/>
  <c r="U53" i="38"/>
  <c r="AS53" i="38" s="1"/>
  <c r="E53" i="38"/>
  <c r="L53" i="38" s="1"/>
  <c r="AR52" i="38"/>
  <c r="E52" i="38"/>
  <c r="L52" i="38" s="1"/>
  <c r="AR51" i="38"/>
  <c r="E51" i="38"/>
  <c r="L51" i="38" s="1"/>
  <c r="AR50" i="38"/>
  <c r="X50" i="38"/>
  <c r="E50" i="38"/>
  <c r="L50" i="38" s="1"/>
  <c r="AR49" i="38"/>
  <c r="E49" i="38"/>
  <c r="L49" i="38" s="1"/>
  <c r="AU48" i="38"/>
  <c r="AT48" i="38"/>
  <c r="AR48" i="38"/>
  <c r="U48" i="38"/>
  <c r="AD48" i="38" s="1"/>
  <c r="L48" i="38"/>
  <c r="E48" i="38"/>
  <c r="AT47" i="38"/>
  <c r="AR47" i="38"/>
  <c r="X47" i="38"/>
  <c r="U47" i="38"/>
  <c r="L47" i="38"/>
  <c r="E47" i="38"/>
  <c r="AU46" i="38"/>
  <c r="AT46" i="38"/>
  <c r="AR46" i="38"/>
  <c r="X46" i="38"/>
  <c r="E46" i="38"/>
  <c r="L46" i="38" s="1"/>
  <c r="AR45" i="38"/>
  <c r="U45" i="38"/>
  <c r="E45" i="38"/>
  <c r="L45" i="38" s="1"/>
  <c r="AR44" i="38"/>
  <c r="E44" i="38"/>
  <c r="L44" i="38" s="1"/>
  <c r="AR43" i="38"/>
  <c r="E43" i="38"/>
  <c r="L43" i="38" s="1"/>
  <c r="AR42" i="38"/>
  <c r="X42" i="38"/>
  <c r="E42" i="38"/>
  <c r="L42" i="38" s="1"/>
  <c r="AR41" i="38"/>
  <c r="L41" i="38"/>
  <c r="E41" i="38"/>
  <c r="AU40" i="38"/>
  <c r="AT40" i="38"/>
  <c r="AR40" i="38"/>
  <c r="U40" i="38"/>
  <c r="AS40" i="38" s="1"/>
  <c r="E40" i="38"/>
  <c r="L40" i="38" s="1"/>
  <c r="AT39" i="38"/>
  <c r="AR39" i="38"/>
  <c r="X39" i="38"/>
  <c r="U39" i="38"/>
  <c r="AS39" i="38" s="1"/>
  <c r="E39" i="38"/>
  <c r="L39" i="38" s="1"/>
  <c r="AU38" i="38"/>
  <c r="AT38" i="38"/>
  <c r="AR38" i="38"/>
  <c r="E38" i="38"/>
  <c r="L38" i="38" s="1"/>
  <c r="AU37" i="38"/>
  <c r="AT37" i="38"/>
  <c r="AR37" i="38"/>
  <c r="U37" i="38"/>
  <c r="AD37" i="38" s="1"/>
  <c r="E37" i="38"/>
  <c r="L37" i="38" s="1"/>
  <c r="AR36" i="38"/>
  <c r="E36" i="38"/>
  <c r="L36" i="38" s="1"/>
  <c r="AR35" i="38"/>
  <c r="E35" i="38"/>
  <c r="L35" i="38" s="1"/>
  <c r="AR34" i="38"/>
  <c r="X34" i="38"/>
  <c r="E34" i="38"/>
  <c r="L34" i="38" s="1"/>
  <c r="AR33" i="38"/>
  <c r="L33" i="38"/>
  <c r="E33" i="38"/>
  <c r="AU32" i="38"/>
  <c r="AT32" i="38"/>
  <c r="AR32" i="38"/>
  <c r="U32" i="38"/>
  <c r="AS32" i="38" s="1"/>
  <c r="E32" i="38"/>
  <c r="L32" i="38" s="1"/>
  <c r="AT31" i="38"/>
  <c r="AR31" i="38"/>
  <c r="X31" i="38"/>
  <c r="U31" i="38"/>
  <c r="L31" i="38"/>
  <c r="E31" i="38"/>
  <c r="AU30" i="38"/>
  <c r="AT30" i="38"/>
  <c r="AR30" i="38"/>
  <c r="E30" i="38"/>
  <c r="L30" i="38" s="1"/>
  <c r="AU29" i="38"/>
  <c r="AT29" i="38"/>
  <c r="AR29" i="38"/>
  <c r="U29" i="38"/>
  <c r="AD29" i="38" s="1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U25" i="38"/>
  <c r="E25" i="38"/>
  <c r="L25" i="38" s="1"/>
  <c r="AU24" i="38"/>
  <c r="AR24" i="38"/>
  <c r="U24" i="38"/>
  <c r="E24" i="38"/>
  <c r="L24" i="38" s="1"/>
  <c r="AU23" i="38"/>
  <c r="AT23" i="38"/>
  <c r="AR23" i="38"/>
  <c r="X23" i="38"/>
  <c r="U23" i="38"/>
  <c r="AD23" i="38" s="1"/>
  <c r="E23" i="38"/>
  <c r="L23" i="38" s="1"/>
  <c r="AU22" i="38"/>
  <c r="AT22" i="38"/>
  <c r="AR22" i="38"/>
  <c r="L22" i="38"/>
  <c r="E22" i="38"/>
  <c r="AU21" i="38"/>
  <c r="AT21" i="38"/>
  <c r="AR21" i="38"/>
  <c r="U21" i="38"/>
  <c r="AS21" i="38" s="1"/>
  <c r="E21" i="38"/>
  <c r="L21" i="38" s="1"/>
  <c r="AR20" i="38"/>
  <c r="E20" i="38"/>
  <c r="L20" i="38" s="1"/>
  <c r="AR19" i="38"/>
  <c r="E19" i="38"/>
  <c r="L19" i="38" s="1"/>
  <c r="AR18" i="38"/>
  <c r="X18" i="38"/>
  <c r="E18" i="38"/>
  <c r="L18" i="38" s="1"/>
  <c r="AR17" i="38"/>
  <c r="E17" i="38"/>
  <c r="L17" i="38" s="1"/>
  <c r="AU16" i="38"/>
  <c r="AT16" i="38"/>
  <c r="AR16" i="38"/>
  <c r="U16" i="38"/>
  <c r="E16" i="38"/>
  <c r="L16" i="38" s="1"/>
  <c r="AR15" i="38"/>
  <c r="X15" i="38"/>
  <c r="U15" i="38"/>
  <c r="AD15" i="38" s="1"/>
  <c r="E15" i="38"/>
  <c r="L15" i="38" s="1"/>
  <c r="AU14" i="38"/>
  <c r="AT14" i="38"/>
  <c r="AR14" i="38"/>
  <c r="L14" i="38"/>
  <c r="E14" i="38"/>
  <c r="AU13" i="38"/>
  <c r="AR13" i="38"/>
  <c r="U13" i="38"/>
  <c r="AS13" i="38" s="1"/>
  <c r="E13" i="38"/>
  <c r="L13" i="38" s="1"/>
  <c r="AR12" i="38"/>
  <c r="E12" i="38"/>
  <c r="L12" i="38" s="1"/>
  <c r="AR11" i="38"/>
  <c r="E11" i="38"/>
  <c r="L11" i="38" s="1"/>
  <c r="AR10" i="38"/>
  <c r="X10" i="38"/>
  <c r="U10" i="38"/>
  <c r="AD10" i="38" s="1"/>
  <c r="E10" i="38"/>
  <c r="L10" i="38" s="1"/>
  <c r="AR9" i="38"/>
  <c r="E9" i="38"/>
  <c r="L9" i="38" s="1"/>
  <c r="AR8" i="38"/>
  <c r="U8" i="38"/>
  <c r="AD8" i="38" s="1"/>
  <c r="E8" i="38"/>
  <c r="L8" i="38" s="1"/>
  <c r="AT7" i="38"/>
  <c r="AR7" i="38"/>
  <c r="AR104" i="38" s="1"/>
  <c r="X7" i="38"/>
  <c r="U7" i="38"/>
  <c r="E7" i="38"/>
  <c r="L7" i="38" s="1"/>
  <c r="AT6" i="38"/>
  <c r="AR6" i="38"/>
  <c r="E6" i="38"/>
  <c r="L6" i="38" s="1"/>
  <c r="AU5" i="38"/>
  <c r="AR5" i="38"/>
  <c r="U5" i="38"/>
  <c r="AS5" i="38" s="1"/>
  <c r="E5" i="38"/>
  <c r="L5" i="38" s="1"/>
  <c r="AR4" i="38"/>
  <c r="E4" i="38"/>
  <c r="L4" i="38" s="1"/>
  <c r="AR3" i="38"/>
  <c r="E3" i="38"/>
  <c r="T36" i="3"/>
  <c r="V36" i="3"/>
  <c r="AA36" i="3"/>
  <c r="AN103" i="28"/>
  <c r="AN104" i="28"/>
  <c r="AN105" i="28"/>
  <c r="AN106" i="28"/>
  <c r="AN117" i="28"/>
  <c r="AN111" i="28"/>
  <c r="AN112" i="28"/>
  <c r="AN113" i="28"/>
  <c r="AN114" i="28"/>
  <c r="AN115" i="28"/>
  <c r="AN116" i="28"/>
  <c r="AN110" i="28"/>
  <c r="AN102" i="28"/>
  <c r="AN4" i="28"/>
  <c r="AN5" i="28"/>
  <c r="AN6" i="28"/>
  <c r="AN7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N30" i="28"/>
  <c r="AN31" i="28"/>
  <c r="AN32" i="28"/>
  <c r="AN33" i="28"/>
  <c r="AN34" i="28"/>
  <c r="AN35" i="28"/>
  <c r="AN36" i="28"/>
  <c r="AN37" i="28"/>
  <c r="AN38" i="28"/>
  <c r="AN39" i="28"/>
  <c r="AN40" i="28"/>
  <c r="AN41" i="28"/>
  <c r="AN42" i="28"/>
  <c r="AN43" i="28"/>
  <c r="AN44" i="28"/>
  <c r="AN45" i="28"/>
  <c r="AN46" i="28"/>
  <c r="AN47" i="28"/>
  <c r="AN48" i="28"/>
  <c r="AN49" i="28"/>
  <c r="AN50" i="28"/>
  <c r="AN51" i="28"/>
  <c r="AN52" i="28"/>
  <c r="AN53" i="28"/>
  <c r="AN54" i="28"/>
  <c r="AN55" i="28"/>
  <c r="AN56" i="28"/>
  <c r="AN57" i="28"/>
  <c r="AN58" i="28"/>
  <c r="AN59" i="28"/>
  <c r="AN60" i="28"/>
  <c r="AN61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3" i="28"/>
  <c r="AN121" i="30"/>
  <c r="AN103" i="30"/>
  <c r="AN104" i="30"/>
  <c r="AN105" i="30"/>
  <c r="AN106" i="30"/>
  <c r="AN111" i="30"/>
  <c r="AN112" i="30"/>
  <c r="AN113" i="30"/>
  <c r="AN114" i="30"/>
  <c r="AN115" i="30"/>
  <c r="AN116" i="30"/>
  <c r="AN117" i="30"/>
  <c r="AN110" i="30"/>
  <c r="AN102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N49" i="30"/>
  <c r="AN50" i="30"/>
  <c r="AN51" i="30"/>
  <c r="AN52" i="30"/>
  <c r="AN53" i="30"/>
  <c r="AN54" i="30"/>
  <c r="AN55" i="30"/>
  <c r="AN56" i="30"/>
  <c r="AN57" i="30"/>
  <c r="AN58" i="30"/>
  <c r="AN59" i="30"/>
  <c r="AN60" i="30"/>
  <c r="AN61" i="30"/>
  <c r="AN62" i="30"/>
  <c r="AN63" i="30"/>
  <c r="AN64" i="30"/>
  <c r="AN65" i="30"/>
  <c r="AN66" i="30"/>
  <c r="AN67" i="30"/>
  <c r="AN68" i="30"/>
  <c r="AN69" i="30"/>
  <c r="AN70" i="30"/>
  <c r="AN71" i="30"/>
  <c r="AN72" i="30"/>
  <c r="AN73" i="30"/>
  <c r="AN74" i="30"/>
  <c r="AN75" i="30"/>
  <c r="AN76" i="30"/>
  <c r="AN77" i="30"/>
  <c r="AN78" i="30"/>
  <c r="AN79" i="30"/>
  <c r="AN80" i="30"/>
  <c r="AN81" i="30"/>
  <c r="AN82" i="30"/>
  <c r="AN83" i="30"/>
  <c r="AN84" i="30"/>
  <c r="AN85" i="30"/>
  <c r="AN86" i="30"/>
  <c r="AN87" i="30"/>
  <c r="AN88" i="30"/>
  <c r="AN89" i="30"/>
  <c r="AN90" i="30"/>
  <c r="AN91" i="30"/>
  <c r="AN92" i="30"/>
  <c r="AN93" i="30"/>
  <c r="AN94" i="30"/>
  <c r="AN95" i="30"/>
  <c r="AN96" i="30"/>
  <c r="AN97" i="30"/>
  <c r="AN98" i="30"/>
  <c r="AN6" i="30"/>
  <c r="AN4" i="30"/>
  <c r="AN5" i="30"/>
  <c r="AN3" i="30"/>
  <c r="M25" i="46" l="1"/>
  <c r="G25" i="46" s="1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AT24" i="38"/>
  <c r="AT88" i="38"/>
  <c r="T113" i="35"/>
  <c r="U58" i="38"/>
  <c r="AT15" i="38"/>
  <c r="AT79" i="38"/>
  <c r="U119" i="38"/>
  <c r="AS119" i="38" s="1"/>
  <c r="AT61" i="38"/>
  <c r="U95" i="38"/>
  <c r="AS95" i="38" s="1"/>
  <c r="X86" i="38"/>
  <c r="X51" i="38"/>
  <c r="AU79" i="38"/>
  <c r="U11" i="38"/>
  <c r="AS11" i="38" s="1"/>
  <c r="AT19" i="38"/>
  <c r="U27" i="38"/>
  <c r="U43" i="38"/>
  <c r="AS43" i="38" s="1"/>
  <c r="U59" i="38"/>
  <c r="AS59" i="38" s="1"/>
  <c r="U67" i="38"/>
  <c r="AD67" i="38" s="1"/>
  <c r="AT75" i="38"/>
  <c r="U83" i="38"/>
  <c r="U91" i="38"/>
  <c r="AD91" i="38" s="1"/>
  <c r="U6" i="38"/>
  <c r="AS6" i="38" s="1"/>
  <c r="U14" i="38"/>
  <c r="U22" i="38"/>
  <c r="AS22" i="38" s="1"/>
  <c r="U30" i="38"/>
  <c r="AS30" i="38" s="1"/>
  <c r="U38" i="38"/>
  <c r="AQ38" i="38" s="1"/>
  <c r="AW38" i="38" s="1"/>
  <c r="U46" i="38"/>
  <c r="AD46" i="38" s="1"/>
  <c r="U54" i="38"/>
  <c r="AS54" i="38" s="1"/>
  <c r="U62" i="38"/>
  <c r="AS62" i="38" s="1"/>
  <c r="U70" i="38"/>
  <c r="AS70" i="38" s="1"/>
  <c r="U78" i="38"/>
  <c r="AD78" i="38" s="1"/>
  <c r="U86" i="38"/>
  <c r="AD86" i="38" s="1"/>
  <c r="U94" i="38"/>
  <c r="AS94" i="38" s="1"/>
  <c r="U102" i="38"/>
  <c r="AD102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U99" i="38"/>
  <c r="AS99" i="38" s="1"/>
  <c r="AT99" i="38"/>
  <c r="AU35" i="38"/>
  <c r="U35" i="38"/>
  <c r="AQ35" i="38" s="1"/>
  <c r="AW35" i="38" s="1"/>
  <c r="S105" i="35"/>
  <c r="X64" i="38"/>
  <c r="AT8" i="38"/>
  <c r="AU19" i="38"/>
  <c r="AT72" i="38"/>
  <c r="AU72" i="38"/>
  <c r="AU75" i="38"/>
  <c r="X96" i="38"/>
  <c r="U51" i="38"/>
  <c r="AS51" i="38" s="1"/>
  <c r="AT90" i="38"/>
  <c r="AU90" i="38"/>
  <c r="X43" i="38"/>
  <c r="X16" i="38"/>
  <c r="X73" i="38"/>
  <c r="AT5" i="38"/>
  <c r="AT69" i="38"/>
  <c r="AU31" i="38"/>
  <c r="X27" i="38"/>
  <c r="X91" i="38"/>
  <c r="X32" i="38"/>
  <c r="AT53" i="38"/>
  <c r="AU71" i="38"/>
  <c r="X8" i="38"/>
  <c r="X56" i="38"/>
  <c r="X88" i="38"/>
  <c r="AT45" i="38"/>
  <c r="AU42" i="38"/>
  <c r="X5" i="38"/>
  <c r="X13" i="38"/>
  <c r="X21" i="38"/>
  <c r="X29" i="38"/>
  <c r="X37" i="38"/>
  <c r="X45" i="38"/>
  <c r="X53" i="38"/>
  <c r="X61" i="38"/>
  <c r="X69" i="38"/>
  <c r="X77" i="38"/>
  <c r="X85" i="38"/>
  <c r="X93" i="38"/>
  <c r="X101" i="38"/>
  <c r="AG105" i="35"/>
  <c r="AU45" i="38"/>
  <c r="V105" i="35"/>
  <c r="X6" i="38"/>
  <c r="X14" i="38"/>
  <c r="X22" i="38"/>
  <c r="X30" i="38"/>
  <c r="X38" i="38"/>
  <c r="AU10" i="38"/>
  <c r="U17" i="38"/>
  <c r="AD17" i="38" s="1"/>
  <c r="X24" i="38"/>
  <c r="X48" i="38"/>
  <c r="X80" i="38"/>
  <c r="U9" i="38"/>
  <c r="AT85" i="38"/>
  <c r="AU47" i="38"/>
  <c r="T105" i="35"/>
  <c r="AE105" i="35"/>
  <c r="AE126" i="35" s="1"/>
  <c r="AT42" i="38"/>
  <c r="X40" i="38"/>
  <c r="X72" i="38"/>
  <c r="AT13" i="38"/>
  <c r="AT77" i="38"/>
  <c r="AU39" i="38"/>
  <c r="AU95" i="38"/>
  <c r="AM113" i="35"/>
  <c r="AM124" i="35"/>
  <c r="AM105" i="35"/>
  <c r="AJ105" i="35"/>
  <c r="AJ126" i="35" s="1"/>
  <c r="AU6" i="38"/>
  <c r="AI105" i="35"/>
  <c r="AI126" i="35" s="1"/>
  <c r="AU87" i="38"/>
  <c r="AU15" i="38"/>
  <c r="AU7" i="38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M105" i="38"/>
  <c r="AJ124" i="38"/>
  <c r="AJ113" i="38"/>
  <c r="AJ105" i="38"/>
  <c r="AI105" i="38"/>
  <c r="AI126" i="38" s="1"/>
  <c r="AI124" i="38"/>
  <c r="AU58" i="38"/>
  <c r="AH105" i="38"/>
  <c r="AH126" i="38" s="1"/>
  <c r="AU50" i="38"/>
  <c r="AH124" i="38"/>
  <c r="AU34" i="38"/>
  <c r="AU82" i="38"/>
  <c r="AH113" i="38"/>
  <c r="AU74" i="38"/>
  <c r="AG105" i="38"/>
  <c r="AG126" i="38" s="1"/>
  <c r="AE105" i="38"/>
  <c r="AE126" i="38" s="1"/>
  <c r="AS25" i="38"/>
  <c r="AE113" i="38"/>
  <c r="X12" i="38"/>
  <c r="X36" i="38"/>
  <c r="X60" i="38"/>
  <c r="X68" i="38"/>
  <c r="X92" i="38"/>
  <c r="X100" i="38"/>
  <c r="X35" i="38"/>
  <c r="X99" i="38"/>
  <c r="W105" i="38"/>
  <c r="X19" i="38"/>
  <c r="X83" i="38"/>
  <c r="X4" i="38"/>
  <c r="X20" i="38"/>
  <c r="X44" i="38"/>
  <c r="X76" i="38"/>
  <c r="X11" i="38"/>
  <c r="X75" i="38"/>
  <c r="W124" i="38"/>
  <c r="X3" i="38"/>
  <c r="X67" i="38"/>
  <c r="X28" i="38"/>
  <c r="X52" i="38"/>
  <c r="X84" i="38"/>
  <c r="X59" i="38"/>
  <c r="V124" i="38"/>
  <c r="V113" i="38"/>
  <c r="V105" i="38"/>
  <c r="T105" i="38"/>
  <c r="T124" i="38"/>
  <c r="S105" i="38"/>
  <c r="U4" i="38"/>
  <c r="AS4" i="38" s="1"/>
  <c r="AU4" i="38"/>
  <c r="AT4" i="38"/>
  <c r="AU36" i="38"/>
  <c r="AT36" i="38"/>
  <c r="U36" i="38"/>
  <c r="AS36" i="38" s="1"/>
  <c r="U60" i="38"/>
  <c r="AU60" i="38"/>
  <c r="AT60" i="38"/>
  <c r="AT100" i="38"/>
  <c r="U100" i="38"/>
  <c r="AD100" i="38" s="1"/>
  <c r="AU100" i="38"/>
  <c r="U12" i="38"/>
  <c r="AS12" i="38" s="1"/>
  <c r="AU12" i="38"/>
  <c r="AT12" i="38"/>
  <c r="U44" i="38"/>
  <c r="AU44" i="38"/>
  <c r="AT44" i="38"/>
  <c r="AU52" i="38"/>
  <c r="AT52" i="38"/>
  <c r="U52" i="38"/>
  <c r="AU92" i="38"/>
  <c r="AT92" i="38"/>
  <c r="U92" i="38"/>
  <c r="AD92" i="38" s="1"/>
  <c r="U84" i="38"/>
  <c r="AD84" i="38" s="1"/>
  <c r="AU84" i="38"/>
  <c r="AT84" i="38"/>
  <c r="AT20" i="38"/>
  <c r="AU20" i="38"/>
  <c r="U20" i="38"/>
  <c r="AS20" i="38" s="1"/>
  <c r="U68" i="38"/>
  <c r="AQ68" i="38" s="1"/>
  <c r="AW68" i="38" s="1"/>
  <c r="AU68" i="38"/>
  <c r="AT68" i="38"/>
  <c r="AS91" i="38"/>
  <c r="U28" i="38"/>
  <c r="AS28" i="38" s="1"/>
  <c r="AU28" i="38"/>
  <c r="AT28" i="38"/>
  <c r="AT76" i="38"/>
  <c r="U76" i="38"/>
  <c r="AS76" i="38" s="1"/>
  <c r="AU76" i="38"/>
  <c r="AT3" i="38"/>
  <c r="AT43" i="38"/>
  <c r="AT83" i="38"/>
  <c r="AU99" i="38"/>
  <c r="AD116" i="38"/>
  <c r="AU3" i="38"/>
  <c r="U19" i="38"/>
  <c r="AQ19" i="38" s="1"/>
  <c r="AW19" i="38" s="1"/>
  <c r="AT27" i="38"/>
  <c r="AU43" i="38"/>
  <c r="AT59" i="38"/>
  <c r="AT67" i="38"/>
  <c r="U75" i="38"/>
  <c r="AD75" i="38" s="1"/>
  <c r="AU83" i="38"/>
  <c r="AT110" i="38"/>
  <c r="AU27" i="38"/>
  <c r="AD39" i="38"/>
  <c r="AU59" i="38"/>
  <c r="AU67" i="38"/>
  <c r="AU110" i="38"/>
  <c r="AT117" i="38"/>
  <c r="AT11" i="38"/>
  <c r="U3" i="38"/>
  <c r="AS3" i="38" s="1"/>
  <c r="AU11" i="38"/>
  <c r="AT35" i="38"/>
  <c r="AT51" i="38"/>
  <c r="AT91" i="38"/>
  <c r="AT25" i="38"/>
  <c r="AT81" i="38"/>
  <c r="AU91" i="38"/>
  <c r="AU73" i="38"/>
  <c r="AU9" i="38"/>
  <c r="AU25" i="38"/>
  <c r="AU41" i="38"/>
  <c r="AT17" i="38"/>
  <c r="AT49" i="38"/>
  <c r="AT73" i="38"/>
  <c r="AS31" i="38"/>
  <c r="AA117" i="38"/>
  <c r="X117" i="38"/>
  <c r="X9" i="38"/>
  <c r="X17" i="38"/>
  <c r="X25" i="38"/>
  <c r="X33" i="38"/>
  <c r="X41" i="38"/>
  <c r="X49" i="38"/>
  <c r="X57" i="38"/>
  <c r="X65" i="38"/>
  <c r="X81" i="38"/>
  <c r="X89" i="38"/>
  <c r="X97" i="38"/>
  <c r="X107" i="38"/>
  <c r="AD16" i="38"/>
  <c r="AQ23" i="38"/>
  <c r="AW23" i="38" s="1"/>
  <c r="AD31" i="38"/>
  <c r="AD119" i="38"/>
  <c r="AQ122" i="38"/>
  <c r="AW122" i="38" s="1"/>
  <c r="AQ119" i="38"/>
  <c r="AW119" i="38" s="1"/>
  <c r="AS93" i="38"/>
  <c r="AQ120" i="38"/>
  <c r="AW120" i="38" s="1"/>
  <c r="AS85" i="38"/>
  <c r="AD111" i="38"/>
  <c r="U33" i="38"/>
  <c r="AD33" i="38" s="1"/>
  <c r="U81" i="38"/>
  <c r="AD81" i="38" s="1"/>
  <c r="U89" i="38"/>
  <c r="AS101" i="38"/>
  <c r="AU81" i="38"/>
  <c r="AU17" i="38"/>
  <c r="AS23" i="38"/>
  <c r="AT26" i="38"/>
  <c r="AU33" i="38"/>
  <c r="AU49" i="38"/>
  <c r="AT58" i="38"/>
  <c r="U65" i="38"/>
  <c r="AT65" i="38"/>
  <c r="AS72" i="38"/>
  <c r="AT89" i="38"/>
  <c r="U97" i="38"/>
  <c r="AQ99" i="38"/>
  <c r="AW99" i="38" s="1"/>
  <c r="AQ116" i="38"/>
  <c r="AW116" i="38" s="1"/>
  <c r="AS122" i="38"/>
  <c r="AT18" i="38"/>
  <c r="AU26" i="38"/>
  <c r="AQ64" i="38"/>
  <c r="AW64" i="38" s="1"/>
  <c r="U74" i="38"/>
  <c r="AU89" i="38"/>
  <c r="AT97" i="38"/>
  <c r="U108" i="38"/>
  <c r="AQ108" i="38" s="1"/>
  <c r="AT108" i="38"/>
  <c r="AT112" i="38" s="1"/>
  <c r="U118" i="38"/>
  <c r="AS120" i="38"/>
  <c r="AS8" i="38"/>
  <c r="AS16" i="38"/>
  <c r="AU18" i="38"/>
  <c r="U34" i="38"/>
  <c r="AT34" i="38"/>
  <c r="AT41" i="38"/>
  <c r="AT74" i="38"/>
  <c r="U82" i="38"/>
  <c r="AT82" i="38"/>
  <c r="AD98" i="38"/>
  <c r="AD117" i="38"/>
  <c r="AT118" i="38"/>
  <c r="U41" i="38"/>
  <c r="U50" i="38"/>
  <c r="AD54" i="38"/>
  <c r="U57" i="38"/>
  <c r="AT57" i="38"/>
  <c r="AD58" i="38"/>
  <c r="AS64" i="38"/>
  <c r="AQ92" i="38"/>
  <c r="AW92" i="38" s="1"/>
  <c r="AQ117" i="38"/>
  <c r="AW117" i="38" s="1"/>
  <c r="S113" i="38"/>
  <c r="U49" i="38"/>
  <c r="AT9" i="38"/>
  <c r="AT50" i="38"/>
  <c r="U66" i="38"/>
  <c r="AD110" i="38"/>
  <c r="AT33" i="38"/>
  <c r="AS58" i="38"/>
  <c r="AD32" i="38"/>
  <c r="U42" i="38"/>
  <c r="U73" i="38"/>
  <c r="U90" i="38"/>
  <c r="AS92" i="38"/>
  <c r="AS100" i="38"/>
  <c r="U107" i="38"/>
  <c r="AQ107" i="38" s="1"/>
  <c r="AB124" i="38"/>
  <c r="AB109" i="38"/>
  <c r="AB113" i="38" s="1"/>
  <c r="AS7" i="38"/>
  <c r="AD7" i="38"/>
  <c r="E105" i="38"/>
  <c r="L3" i="38"/>
  <c r="L105" i="38" s="1"/>
  <c r="AD5" i="38"/>
  <c r="AD13" i="38"/>
  <c r="AD21" i="38"/>
  <c r="AS24" i="38"/>
  <c r="AD40" i="38"/>
  <c r="AD45" i="38"/>
  <c r="AD24" i="38"/>
  <c r="AS27" i="38"/>
  <c r="AD35" i="38"/>
  <c r="AD47" i="38"/>
  <c r="AS47" i="38"/>
  <c r="AD11" i="38"/>
  <c r="AS14" i="38"/>
  <c r="AD27" i="38"/>
  <c r="AD30" i="38"/>
  <c r="AS9" i="38"/>
  <c r="AD14" i="38"/>
  <c r="AS44" i="38"/>
  <c r="AD9" i="38"/>
  <c r="AD25" i="38"/>
  <c r="AD44" i="38"/>
  <c r="AD59" i="38"/>
  <c r="AS15" i="38"/>
  <c r="AQ21" i="38"/>
  <c r="AW21" i="38" s="1"/>
  <c r="AS45" i="38"/>
  <c r="AS10" i="38"/>
  <c r="AS18" i="38"/>
  <c r="AS26" i="38"/>
  <c r="AS29" i="38"/>
  <c r="AS37" i="38"/>
  <c r="AS46" i="38"/>
  <c r="AQ46" i="38"/>
  <c r="AW46" i="38" s="1"/>
  <c r="AS52" i="38"/>
  <c r="AS55" i="38"/>
  <c r="AQ61" i="38"/>
  <c r="AW61" i="38" s="1"/>
  <c r="AS63" i="38"/>
  <c r="AS71" i="38"/>
  <c r="L124" i="38"/>
  <c r="AD55" i="38"/>
  <c r="AD63" i="38"/>
  <c r="AD77" i="38"/>
  <c r="AD103" i="38"/>
  <c r="AS103" i="38"/>
  <c r="AQ103" i="38"/>
  <c r="AW103" i="38" s="1"/>
  <c r="AS48" i="38"/>
  <c r="AD53" i="38"/>
  <c r="AS56" i="38"/>
  <c r="AD61" i="38"/>
  <c r="AD69" i="38"/>
  <c r="AD83" i="38"/>
  <c r="AS83" i="38"/>
  <c r="AD87" i="38"/>
  <c r="AS87" i="38"/>
  <c r="AS78" i="38"/>
  <c r="AD79" i="38"/>
  <c r="AS79" i="38"/>
  <c r="AD95" i="38"/>
  <c r="E124" i="38"/>
  <c r="AS80" i="38"/>
  <c r="AD85" i="38"/>
  <c r="AS88" i="38"/>
  <c r="AD93" i="38"/>
  <c r="AS96" i="38"/>
  <c r="AD101" i="38"/>
  <c r="AD80" i="38"/>
  <c r="AD88" i="38"/>
  <c r="AD96" i="38"/>
  <c r="AF115" i="38"/>
  <c r="AF117" i="38"/>
  <c r="AF122" i="38"/>
  <c r="AS102" i="38"/>
  <c r="AQ109" i="38"/>
  <c r="AW109" i="38" s="1"/>
  <c r="AQ110" i="38"/>
  <c r="AW110" i="38" s="1"/>
  <c r="AQ111" i="38"/>
  <c r="AW111" i="38" s="1"/>
  <c r="Y15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G14" i="45" l="1"/>
  <c r="G7" i="45"/>
  <c r="AS67" i="38"/>
  <c r="AD38" i="38"/>
  <c r="AS38" i="38"/>
  <c r="AD99" i="38"/>
  <c r="AD76" i="38"/>
  <c r="AD19" i="38"/>
  <c r="AS19" i="38"/>
  <c r="AD4" i="38"/>
  <c r="AD43" i="38"/>
  <c r="AD22" i="38"/>
  <c r="AS86" i="38"/>
  <c r="AQ84" i="38"/>
  <c r="AW84" i="38" s="1"/>
  <c r="AD51" i="38"/>
  <c r="AD6" i="38"/>
  <c r="AD70" i="38"/>
  <c r="F26" i="46"/>
  <c r="E27" i="46"/>
  <c r="L27" i="46"/>
  <c r="M26" i="46"/>
  <c r="G26" i="46" s="1"/>
  <c r="M15" i="45"/>
  <c r="L16" i="45"/>
  <c r="F16" i="45"/>
  <c r="E17" i="45"/>
  <c r="F13" i="44"/>
  <c r="E14" i="44"/>
  <c r="L15" i="44"/>
  <c r="M14" i="44"/>
  <c r="AM126" i="35"/>
  <c r="AS84" i="38"/>
  <c r="AT115" i="38"/>
  <c r="AD121" i="38"/>
  <c r="AQ121" i="38"/>
  <c r="AW121" i="38" s="1"/>
  <c r="AD94" i="38"/>
  <c r="AQ59" i="38"/>
  <c r="AW59" i="38" s="1"/>
  <c r="AD62" i="38"/>
  <c r="W126" i="38"/>
  <c r="AQ62" i="38"/>
  <c r="AW62" i="38" s="1"/>
  <c r="AS35" i="38"/>
  <c r="S124" i="38"/>
  <c r="AU124" i="38" s="1"/>
  <c r="T126" i="35"/>
  <c r="AA124" i="38"/>
  <c r="AF124" i="38" s="1"/>
  <c r="T126" i="38"/>
  <c r="Z113" i="38"/>
  <c r="AA107" i="38"/>
  <c r="AS17" i="38"/>
  <c r="AD89" i="38"/>
  <c r="AS81" i="38"/>
  <c r="AM126" i="38"/>
  <c r="V126" i="38"/>
  <c r="AJ126" i="38"/>
  <c r="AU105" i="38"/>
  <c r="AU113" i="38"/>
  <c r="X124" i="38"/>
  <c r="U113" i="38"/>
  <c r="AT123" i="38"/>
  <c r="AU115" i="38"/>
  <c r="AU123" i="38" s="1"/>
  <c r="U115" i="38"/>
  <c r="AU112" i="38"/>
  <c r="X105" i="38"/>
  <c r="AD52" i="38"/>
  <c r="AD12" i="38"/>
  <c r="AS33" i="38"/>
  <c r="AD28" i="38"/>
  <c r="AD60" i="38"/>
  <c r="AS68" i="38"/>
  <c r="AD36" i="38"/>
  <c r="AS60" i="38"/>
  <c r="AD3" i="38"/>
  <c r="AS75" i="38"/>
  <c r="AD68" i="38"/>
  <c r="AD20" i="38"/>
  <c r="AQ36" i="38"/>
  <c r="AW36" i="38" s="1"/>
  <c r="AU104" i="38"/>
  <c r="AT104" i="38"/>
  <c r="X113" i="38"/>
  <c r="AS89" i="38"/>
  <c r="AS90" i="38"/>
  <c r="AQ90" i="38"/>
  <c r="AW90" i="38" s="1"/>
  <c r="AD90" i="38"/>
  <c r="AD74" i="38"/>
  <c r="AS74" i="38"/>
  <c r="U105" i="38"/>
  <c r="AD34" i="38"/>
  <c r="AS34" i="38"/>
  <c r="AD118" i="38"/>
  <c r="AQ118" i="38"/>
  <c r="AW118" i="38" s="1"/>
  <c r="AS118" i="38"/>
  <c r="AS41" i="38"/>
  <c r="AD49" i="38"/>
  <c r="AS49" i="38"/>
  <c r="AD41" i="38"/>
  <c r="AS73" i="38"/>
  <c r="AD73" i="38"/>
  <c r="AQ57" i="38"/>
  <c r="AW57" i="38" s="1"/>
  <c r="AD57" i="38"/>
  <c r="AS57" i="38"/>
  <c r="AD82" i="38"/>
  <c r="AS82" i="38"/>
  <c r="AQ65" i="38"/>
  <c r="AW65" i="38" s="1"/>
  <c r="AD65" i="38"/>
  <c r="AS65" i="38"/>
  <c r="AD97" i="38"/>
  <c r="AQ97" i="38"/>
  <c r="AW97" i="38" s="1"/>
  <c r="AS97" i="38"/>
  <c r="AS66" i="38"/>
  <c r="AQ66" i="38"/>
  <c r="AW66" i="38" s="1"/>
  <c r="AD66" i="38"/>
  <c r="AS108" i="38"/>
  <c r="AD108" i="38"/>
  <c r="AS107" i="38"/>
  <c r="AD107" i="38"/>
  <c r="AD42" i="38"/>
  <c r="AS42" i="38"/>
  <c r="AS50" i="38"/>
  <c r="AD50" i="38"/>
  <c r="U124" i="38"/>
  <c r="L126" i="38"/>
  <c r="E126" i="38"/>
  <c r="AQ112" i="38"/>
  <c r="AW107" i="38"/>
  <c r="G12" i="45" l="1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S126" i="38"/>
  <c r="AU126" i="38" s="1"/>
  <c r="AA113" i="38"/>
  <c r="AF113" i="38" s="1"/>
  <c r="AF107" i="38"/>
  <c r="AS115" i="38"/>
  <c r="AS123" i="38" s="1"/>
  <c r="AD115" i="38"/>
  <c r="AQ115" i="38"/>
  <c r="X126" i="38"/>
  <c r="U126" i="38"/>
  <c r="AS104" i="38"/>
  <c r="AS112" i="38"/>
  <c r="AD105" i="38"/>
  <c r="AD113" i="38"/>
  <c r="E29" i="46" l="1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D126" i="38" s="1"/>
  <c r="AW115" i="38"/>
  <c r="AW123" i="38" s="1"/>
  <c r="AQ123" i="38"/>
  <c r="M29" i="46" l="1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E31" i="46" l="1"/>
  <c r="F30" i="46"/>
  <c r="M30" i="46"/>
  <c r="G30" i="46" s="1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19" i="45" l="1"/>
  <c r="G15" i="45"/>
  <c r="L32" i="46"/>
  <c r="M31" i="46"/>
  <c r="G31" i="46" s="1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E33" i="46" l="1"/>
  <c r="F32" i="46"/>
  <c r="L33" i="46"/>
  <c r="M32" i="46"/>
  <c r="G32" i="46" s="1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G16" i="45" l="1"/>
  <c r="T39" i="3"/>
  <c r="AA39" i="3"/>
  <c r="V39" i="3"/>
  <c r="Y39" i="3"/>
  <c r="Q39" i="3"/>
  <c r="X39" i="3"/>
  <c r="R39" i="3"/>
  <c r="U39" i="3"/>
  <c r="W39" i="3"/>
  <c r="M33" i="46"/>
  <c r="G33" i="46" s="1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F34" i="46" l="1"/>
  <c r="E35" i="46"/>
  <c r="L35" i="46"/>
  <c r="M34" i="46"/>
  <c r="G34" i="46" s="1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9" i="45" l="1"/>
  <c r="L36" i="46"/>
  <c r="M35" i="46"/>
  <c r="G35" i="46" s="1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E40" i="46" l="1"/>
  <c r="F39" i="46"/>
  <c r="E37" i="46"/>
  <c r="F36" i="46"/>
  <c r="M39" i="46"/>
  <c r="G39" i="46" s="1"/>
  <c r="L40" i="46"/>
  <c r="L37" i="46"/>
  <c r="M36" i="46"/>
  <c r="G36" i="46" s="1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AA18" i="38" s="1"/>
  <c r="AO18" i="38" s="1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AA26" i="38" s="1"/>
  <c r="AO26" i="38" s="1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AA45" i="38" s="1"/>
  <c r="AO45" i="38" s="1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AA49" i="38" s="1"/>
  <c r="AO49" i="38" s="1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AA57" i="38" s="1"/>
  <c r="AO57" i="38" s="1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A81" i="38" s="1"/>
  <c r="AO81" i="38" s="1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A89" i="38" s="1"/>
  <c r="AO89" i="38" s="1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M37" i="46" l="1"/>
  <c r="G37" i="46" s="1"/>
  <c r="L38" i="46"/>
  <c r="M38" i="46" s="1"/>
  <c r="G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58" i="38"/>
  <c r="AF58" i="38" s="1"/>
  <c r="AA53" i="38"/>
  <c r="AA34" i="38"/>
  <c r="AA25" i="38"/>
  <c r="AO25" i="38" s="1"/>
  <c r="AA98" i="38"/>
  <c r="AO98" i="38" s="1"/>
  <c r="AA90" i="38"/>
  <c r="AO90" i="38" s="1"/>
  <c r="AA86" i="38"/>
  <c r="AO86" i="38" s="1"/>
  <c r="AA82" i="38"/>
  <c r="AO82" i="38" s="1"/>
  <c r="AA74" i="38"/>
  <c r="AO74" i="38" s="1"/>
  <c r="AA66" i="38"/>
  <c r="AO66" i="38" s="1"/>
  <c r="AA62" i="38"/>
  <c r="AO62" i="38" s="1"/>
  <c r="AF89" i="38"/>
  <c r="AQ89" i="38"/>
  <c r="AF81" i="38"/>
  <c r="AQ81" i="38"/>
  <c r="AA101" i="35"/>
  <c r="AQ101" i="35" s="1"/>
  <c r="AA101" i="38"/>
  <c r="AO101" i="38" s="1"/>
  <c r="AA97" i="38"/>
  <c r="AO97" i="38" s="1"/>
  <c r="AA93" i="38"/>
  <c r="AA73" i="38"/>
  <c r="AO73" i="38" s="1"/>
  <c r="AA69" i="38"/>
  <c r="AA65" i="38"/>
  <c r="AO65" i="38" s="1"/>
  <c r="AA61" i="38"/>
  <c r="AO61" i="38" s="1"/>
  <c r="AA50" i="38"/>
  <c r="AO50" i="38" s="1"/>
  <c r="AF57" i="38"/>
  <c r="AA42" i="38"/>
  <c r="AO42" i="38" s="1"/>
  <c r="AQ26" i="38"/>
  <c r="AF26" i="38"/>
  <c r="AQ18" i="38"/>
  <c r="AF18" i="38"/>
  <c r="AA10" i="38"/>
  <c r="AO10" i="38" s="1"/>
  <c r="AA96" i="38"/>
  <c r="AO96" i="38" s="1"/>
  <c r="AA88" i="38"/>
  <c r="AO88" i="38" s="1"/>
  <c r="AA80" i="38"/>
  <c r="AO80" i="38" s="1"/>
  <c r="AF53" i="38"/>
  <c r="AF49" i="38"/>
  <c r="AQ49" i="38"/>
  <c r="AF45" i="38"/>
  <c r="AQ45" i="38"/>
  <c r="AA41" i="38"/>
  <c r="AO41" i="38" s="1"/>
  <c r="AA37" i="38"/>
  <c r="AO37" i="38" s="1"/>
  <c r="AA33" i="38"/>
  <c r="AO33" i="38" s="1"/>
  <c r="AA29" i="38"/>
  <c r="AO29" i="38" s="1"/>
  <c r="AQ25" i="38"/>
  <c r="AF25" i="38"/>
  <c r="AA21" i="38"/>
  <c r="AO21" i="38" s="1"/>
  <c r="AA17" i="38"/>
  <c r="AO17" i="38" s="1"/>
  <c r="AA13" i="38"/>
  <c r="AO13" i="38" s="1"/>
  <c r="AA9" i="38"/>
  <c r="AO9" i="38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56" i="38" s="1"/>
  <c r="AO56" i="38" s="1"/>
  <c r="AA27" i="33"/>
  <c r="Y27" i="35"/>
  <c r="AA27" i="38" s="1"/>
  <c r="AO27" i="38" s="1"/>
  <c r="U91" i="33"/>
  <c r="AD91" i="33" s="1"/>
  <c r="AA22" i="33"/>
  <c r="Z22" i="35"/>
  <c r="AA22" i="38" s="1"/>
  <c r="AO22" i="38" s="1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AA83" i="38" s="1"/>
  <c r="AO83" i="38" s="1"/>
  <c r="U82" i="33"/>
  <c r="AD82" i="33" s="1"/>
  <c r="X81" i="33"/>
  <c r="AA80" i="33"/>
  <c r="AF80" i="33" s="1"/>
  <c r="AA64" i="33"/>
  <c r="Y64" i="35"/>
  <c r="AA64" i="38" s="1"/>
  <c r="AO64" i="38" s="1"/>
  <c r="AA60" i="33"/>
  <c r="Y60" i="35"/>
  <c r="AA60" i="38" s="1"/>
  <c r="AO60" i="38" s="1"/>
  <c r="AA54" i="33"/>
  <c r="AF54" i="33" s="1"/>
  <c r="Y54" i="35"/>
  <c r="AA54" i="38" s="1"/>
  <c r="AO54" i="38" s="1"/>
  <c r="AA52" i="33"/>
  <c r="Y52" i="35"/>
  <c r="AA52" i="38" s="1"/>
  <c r="U51" i="33"/>
  <c r="AD51" i="33" s="1"/>
  <c r="AA49" i="33"/>
  <c r="AF49" i="33" s="1"/>
  <c r="AA47" i="33"/>
  <c r="Y47" i="35"/>
  <c r="AA47" i="38" s="1"/>
  <c r="AO47" i="38" s="1"/>
  <c r="AA40" i="33"/>
  <c r="AF40" i="33" s="1"/>
  <c r="Y40" i="35"/>
  <c r="AA40" i="38" s="1"/>
  <c r="AO40" i="38" s="1"/>
  <c r="AA38" i="33"/>
  <c r="Y38" i="35"/>
  <c r="AA38" i="38" s="1"/>
  <c r="AO38" i="38" s="1"/>
  <c r="U30" i="33"/>
  <c r="AD30" i="33" s="1"/>
  <c r="U28" i="33"/>
  <c r="AD28" i="33" s="1"/>
  <c r="X25" i="33"/>
  <c r="AA24" i="33"/>
  <c r="Y24" i="35"/>
  <c r="AA24" i="38" s="1"/>
  <c r="AO24" i="38" s="1"/>
  <c r="X18" i="33"/>
  <c r="AA15" i="33"/>
  <c r="Y15" i="35"/>
  <c r="AA15" i="38" s="1"/>
  <c r="AO15" i="38" s="1"/>
  <c r="U9" i="33"/>
  <c r="AD9" i="33" s="1"/>
  <c r="X6" i="33"/>
  <c r="AA5" i="33"/>
  <c r="AF5" i="33" s="1"/>
  <c r="Y5" i="35"/>
  <c r="AA5" i="38" s="1"/>
  <c r="AO5" i="38" s="1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AA92" i="38" s="1"/>
  <c r="AO92" i="38" s="1"/>
  <c r="X70" i="33"/>
  <c r="X63" i="33"/>
  <c r="U14" i="33"/>
  <c r="AD14" i="33" s="1"/>
  <c r="AA97" i="33"/>
  <c r="AF97" i="33" s="1"/>
  <c r="AA85" i="33"/>
  <c r="Y85" i="35"/>
  <c r="AA85" i="38" s="1"/>
  <c r="AO85" i="38" s="1"/>
  <c r="AA78" i="33"/>
  <c r="AF78" i="33" s="1"/>
  <c r="Z78" i="35"/>
  <c r="AA78" i="38" s="1"/>
  <c r="AO78" i="38" s="1"/>
  <c r="U70" i="33"/>
  <c r="AD70" i="33" s="1"/>
  <c r="X67" i="33"/>
  <c r="AA66" i="33"/>
  <c r="X43" i="33"/>
  <c r="AA42" i="33"/>
  <c r="U37" i="33"/>
  <c r="AD37" i="33" s="1"/>
  <c r="X34" i="33"/>
  <c r="AA31" i="33"/>
  <c r="Y31" i="35"/>
  <c r="AA31" i="38" s="1"/>
  <c r="AO31" i="38" s="1"/>
  <c r="AA26" i="33"/>
  <c r="AF26" i="33" s="1"/>
  <c r="AA8" i="33"/>
  <c r="Y8" i="35"/>
  <c r="AA8" i="38" s="1"/>
  <c r="AO8" i="38" s="1"/>
  <c r="AA87" i="33"/>
  <c r="Z87" i="35"/>
  <c r="AA87" i="38" s="1"/>
  <c r="AO87" i="38" s="1"/>
  <c r="AA76" i="33"/>
  <c r="AF76" i="33" s="1"/>
  <c r="Y76" i="35"/>
  <c r="AA76" i="38" s="1"/>
  <c r="AO76" i="38" s="1"/>
  <c r="AA67" i="33"/>
  <c r="Y67" i="35"/>
  <c r="AA67" i="38" s="1"/>
  <c r="AO67" i="38" s="1"/>
  <c r="U42" i="33"/>
  <c r="AD42" i="33" s="1"/>
  <c r="X39" i="33"/>
  <c r="AA36" i="33"/>
  <c r="Y36" i="35"/>
  <c r="AA36" i="38" s="1"/>
  <c r="AO36" i="38" s="1"/>
  <c r="AA91" i="33"/>
  <c r="Y91" i="35"/>
  <c r="AA91" i="38" s="1"/>
  <c r="AO91" i="38" s="1"/>
  <c r="X89" i="33"/>
  <c r="AA88" i="33"/>
  <c r="AF88" i="33" s="1"/>
  <c r="X74" i="33"/>
  <c r="AA71" i="33"/>
  <c r="Y71" i="35"/>
  <c r="AA71" i="38" s="1"/>
  <c r="AO71" i="38" s="1"/>
  <c r="U65" i="33"/>
  <c r="AD65" i="33" s="1"/>
  <c r="U61" i="33"/>
  <c r="AD61" i="33" s="1"/>
  <c r="AA44" i="33"/>
  <c r="Y44" i="35"/>
  <c r="AA44" i="38" s="1"/>
  <c r="AO44" i="38" s="1"/>
  <c r="X38" i="33"/>
  <c r="AA37" i="33"/>
  <c r="AF37" i="33" s="1"/>
  <c r="X22" i="33"/>
  <c r="AA21" i="33"/>
  <c r="AF21" i="33" s="1"/>
  <c r="AA19" i="33"/>
  <c r="AF19" i="33" s="1"/>
  <c r="Y19" i="35"/>
  <c r="AA19" i="38" s="1"/>
  <c r="AO19" i="38" s="1"/>
  <c r="U18" i="33"/>
  <c r="AD18" i="33" s="1"/>
  <c r="AA14" i="33"/>
  <c r="Z14" i="35"/>
  <c r="AA14" i="38" s="1"/>
  <c r="AO14" i="38" s="1"/>
  <c r="AA12" i="33"/>
  <c r="Y12" i="35"/>
  <c r="AA12" i="38" s="1"/>
  <c r="AO12" i="38" s="1"/>
  <c r="U97" i="33"/>
  <c r="AD97" i="33" s="1"/>
  <c r="U26" i="33"/>
  <c r="AD26" i="33" s="1"/>
  <c r="X23" i="33"/>
  <c r="AA20" i="33"/>
  <c r="AF20" i="33" s="1"/>
  <c r="Y20" i="35"/>
  <c r="AA20" i="38" s="1"/>
  <c r="AO20" i="38" s="1"/>
  <c r="X11" i="33"/>
  <c r="AA101" i="33"/>
  <c r="AF101" i="33" s="1"/>
  <c r="AA99" i="33"/>
  <c r="AF99" i="33" s="1"/>
  <c r="Y99" i="35"/>
  <c r="AA95" i="33"/>
  <c r="AF95" i="33" s="1"/>
  <c r="Y95" i="35"/>
  <c r="AA95" i="38" s="1"/>
  <c r="AO95" i="38" s="1"/>
  <c r="U81" i="33"/>
  <c r="AD81" i="33" s="1"/>
  <c r="AA61" i="33"/>
  <c r="AF61" i="33" s="1"/>
  <c r="AA51" i="33"/>
  <c r="AF51" i="33" s="1"/>
  <c r="Y51" i="35"/>
  <c r="AA51" i="38" s="1"/>
  <c r="AO51" i="38" s="1"/>
  <c r="U50" i="33"/>
  <c r="AD50" i="33" s="1"/>
  <c r="AA46" i="33"/>
  <c r="AF46" i="33" s="1"/>
  <c r="Y46" i="35"/>
  <c r="AA46" i="38" s="1"/>
  <c r="AO46" i="38" s="1"/>
  <c r="AA35" i="33"/>
  <c r="Y35" i="35"/>
  <c r="AA35" i="38" s="1"/>
  <c r="AO35" i="38" s="1"/>
  <c r="U34" i="33"/>
  <c r="AD34" i="33" s="1"/>
  <c r="AA28" i="33"/>
  <c r="AF28" i="33" s="1"/>
  <c r="Y28" i="35"/>
  <c r="AA28" i="38" s="1"/>
  <c r="AO28" i="38" s="1"/>
  <c r="AA16" i="33"/>
  <c r="Y16" i="35"/>
  <c r="AA16" i="38" s="1"/>
  <c r="AO16" i="38" s="1"/>
  <c r="X10" i="33"/>
  <c r="AA7" i="33"/>
  <c r="Y7" i="35"/>
  <c r="AA7" i="38" s="1"/>
  <c r="AO7" i="38" s="1"/>
  <c r="AA4" i="33"/>
  <c r="Y4" i="35"/>
  <c r="AA4" i="38" s="1"/>
  <c r="AO4" i="38" s="1"/>
  <c r="AA43" i="33"/>
  <c r="Y43" i="35"/>
  <c r="AA43" i="38" s="1"/>
  <c r="AO43" i="38" s="1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AA84" i="38" s="1"/>
  <c r="AO84" i="38" s="1"/>
  <c r="X78" i="33"/>
  <c r="AA77" i="33"/>
  <c r="Y77" i="35"/>
  <c r="AA77" i="38" s="1"/>
  <c r="AA75" i="33"/>
  <c r="Y75" i="35"/>
  <c r="AA75" i="38" s="1"/>
  <c r="AO75" i="38" s="1"/>
  <c r="U74" i="33"/>
  <c r="AD74" i="33" s="1"/>
  <c r="AA70" i="33"/>
  <c r="AF70" i="33" s="1"/>
  <c r="Z70" i="35"/>
  <c r="AA70" i="38" s="1"/>
  <c r="AO70" i="38" s="1"/>
  <c r="AA68" i="33"/>
  <c r="AF68" i="33" s="1"/>
  <c r="Y68" i="35"/>
  <c r="AA68" i="38" s="1"/>
  <c r="AO68" i="38" s="1"/>
  <c r="AA65" i="33"/>
  <c r="AF65" i="33" s="1"/>
  <c r="AA55" i="33"/>
  <c r="Y55" i="35"/>
  <c r="AA55" i="38" s="1"/>
  <c r="AO55" i="38" s="1"/>
  <c r="X49" i="33"/>
  <c r="AA48" i="33"/>
  <c r="Y48" i="35"/>
  <c r="AA48" i="38" s="1"/>
  <c r="AO48" i="38" s="1"/>
  <c r="X42" i="33"/>
  <c r="AA41" i="33"/>
  <c r="AF41" i="33" s="1"/>
  <c r="X33" i="33"/>
  <c r="AA32" i="33"/>
  <c r="Y32" i="35"/>
  <c r="AA32" i="38" s="1"/>
  <c r="AO32" i="38" s="1"/>
  <c r="AA30" i="33"/>
  <c r="Y30" i="35"/>
  <c r="AA30" i="38" s="1"/>
  <c r="AO30" i="38" s="1"/>
  <c r="AA25" i="33"/>
  <c r="AF25" i="33" s="1"/>
  <c r="AA18" i="33"/>
  <c r="AF18" i="33" s="1"/>
  <c r="AA94" i="33"/>
  <c r="Z94" i="35"/>
  <c r="AA94" i="38" s="1"/>
  <c r="AO94" i="38" s="1"/>
  <c r="AA6" i="33"/>
  <c r="Y6" i="35"/>
  <c r="AA6" i="38" s="1"/>
  <c r="AO6" i="38" s="1"/>
  <c r="AA79" i="33"/>
  <c r="Y79" i="35"/>
  <c r="AA79" i="38" s="1"/>
  <c r="AO79" i="38" s="1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72" i="38" s="1"/>
  <c r="AO72" i="38" s="1"/>
  <c r="AA63" i="33"/>
  <c r="Y63" i="35"/>
  <c r="AA63" i="38" s="1"/>
  <c r="AO63" i="38" s="1"/>
  <c r="AA59" i="33"/>
  <c r="Y59" i="35"/>
  <c r="AA59" i="38" s="1"/>
  <c r="AO59" i="38" s="1"/>
  <c r="U52" i="33"/>
  <c r="AD52" i="33" s="1"/>
  <c r="AA50" i="33"/>
  <c r="X48" i="33"/>
  <c r="AA45" i="33"/>
  <c r="AF45" i="33" s="1"/>
  <c r="AA39" i="33"/>
  <c r="Y39" i="35"/>
  <c r="AA39" i="38" s="1"/>
  <c r="AO39" i="38" s="1"/>
  <c r="AA34" i="33"/>
  <c r="AA23" i="33"/>
  <c r="AF23" i="33" s="1"/>
  <c r="Y23" i="35"/>
  <c r="AA23" i="38" s="1"/>
  <c r="AO23" i="38" s="1"/>
  <c r="AA13" i="33"/>
  <c r="AF13" i="33" s="1"/>
  <c r="AA11" i="33"/>
  <c r="Y11" i="35"/>
  <c r="AA11" i="38" s="1"/>
  <c r="AO11" i="38" s="1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AO69" i="38" l="1"/>
  <c r="AQ69" i="38"/>
  <c r="AQ93" i="38"/>
  <c r="AO93" i="38"/>
  <c r="AQ52" i="38"/>
  <c r="AO52" i="38"/>
  <c r="AF34" i="38"/>
  <c r="AO34" i="38"/>
  <c r="AQ53" i="38"/>
  <c r="AO53" i="38"/>
  <c r="AQ58" i="38"/>
  <c r="AO58" i="38"/>
  <c r="AQ77" i="38"/>
  <c r="AO77" i="38"/>
  <c r="F41" i="46"/>
  <c r="E42" i="46"/>
  <c r="M41" i="46"/>
  <c r="G41" i="46" s="1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Q34" i="38"/>
  <c r="AQ87" i="38"/>
  <c r="AF87" i="38"/>
  <c r="AF14" i="38"/>
  <c r="AQ14" i="38"/>
  <c r="AF56" i="38"/>
  <c r="AQ56" i="38"/>
  <c r="AQ70" i="38"/>
  <c r="AF70" i="38"/>
  <c r="AF94" i="38"/>
  <c r="AQ94" i="38"/>
  <c r="AQ80" i="38"/>
  <c r="AF80" i="38"/>
  <c r="AF39" i="38"/>
  <c r="AQ39" i="38"/>
  <c r="AF7" i="38"/>
  <c r="AQ7" i="38"/>
  <c r="AA103" i="35"/>
  <c r="AF103" i="35" s="1"/>
  <c r="AA103" i="38"/>
  <c r="AO103" i="38" s="1"/>
  <c r="AF46" i="38"/>
  <c r="AF36" i="38"/>
  <c r="AF85" i="38"/>
  <c r="AQ85" i="38"/>
  <c r="AF42" i="38"/>
  <c r="AQ42" i="38"/>
  <c r="AF93" i="38"/>
  <c r="AF74" i="38"/>
  <c r="AQ74" i="38"/>
  <c r="AQ48" i="38"/>
  <c r="AF48" i="38"/>
  <c r="AF64" i="38"/>
  <c r="AF78" i="38"/>
  <c r="AQ78" i="38"/>
  <c r="AF79" i="38"/>
  <c r="AQ79" i="38"/>
  <c r="AF30" i="38"/>
  <c r="AQ30" i="38"/>
  <c r="AF43" i="38"/>
  <c r="AQ43" i="38"/>
  <c r="AF12" i="38"/>
  <c r="AQ12" i="38"/>
  <c r="AF8" i="38"/>
  <c r="AQ8" i="38"/>
  <c r="AA100" i="35"/>
  <c r="AA100" i="38"/>
  <c r="AQ27" i="38"/>
  <c r="AF27" i="38"/>
  <c r="AQ88" i="38"/>
  <c r="AF88" i="38"/>
  <c r="AF101" i="38"/>
  <c r="AQ101" i="38"/>
  <c r="AV101" i="38" a="1"/>
  <c r="AV101" i="38" s="1"/>
  <c r="AF82" i="38"/>
  <c r="AQ82" i="38"/>
  <c r="AQ16" i="38"/>
  <c r="AF16" i="38"/>
  <c r="AF59" i="38"/>
  <c r="AF28" i="38"/>
  <c r="AQ28" i="38"/>
  <c r="AF51" i="38"/>
  <c r="AQ51" i="38"/>
  <c r="AQ15" i="38"/>
  <c r="AF15" i="38"/>
  <c r="AF38" i="38"/>
  <c r="AF52" i="38"/>
  <c r="AQ29" i="38"/>
  <c r="AF29" i="38"/>
  <c r="AQ96" i="38"/>
  <c r="AF96" i="38"/>
  <c r="AF50" i="38"/>
  <c r="AQ50" i="38"/>
  <c r="AQ86" i="38"/>
  <c r="AF86" i="38"/>
  <c r="AF32" i="38"/>
  <c r="AQ32" i="38"/>
  <c r="AF55" i="38"/>
  <c r="AF75" i="38"/>
  <c r="AQ75" i="38"/>
  <c r="AF4" i="38"/>
  <c r="AQ4" i="38"/>
  <c r="AF67" i="38"/>
  <c r="AQ67" i="38"/>
  <c r="AA102" i="35"/>
  <c r="AA102" i="38"/>
  <c r="AF9" i="38"/>
  <c r="AQ9" i="38"/>
  <c r="AF33" i="38"/>
  <c r="AQ33" i="38"/>
  <c r="AQ10" i="38"/>
  <c r="AF10" i="38"/>
  <c r="AF61" i="38"/>
  <c r="AF90" i="38"/>
  <c r="AF63" i="38"/>
  <c r="AF6" i="38"/>
  <c r="AQ6" i="38"/>
  <c r="AF20" i="38"/>
  <c r="AQ20" i="38"/>
  <c r="AF44" i="38"/>
  <c r="AQ44" i="38"/>
  <c r="AQ31" i="38"/>
  <c r="AF31" i="38"/>
  <c r="AQ40" i="38"/>
  <c r="AF40" i="38"/>
  <c r="AQ54" i="38"/>
  <c r="AF54" i="38"/>
  <c r="AF13" i="38"/>
  <c r="AQ13" i="38"/>
  <c r="AF37" i="38"/>
  <c r="AQ37" i="38"/>
  <c r="AF65" i="38"/>
  <c r="AF62" i="38"/>
  <c r="AF84" i="38"/>
  <c r="AA99" i="35"/>
  <c r="AF99" i="35" s="1"/>
  <c r="AA99" i="38"/>
  <c r="AO99" i="38" s="1"/>
  <c r="AF97" i="38"/>
  <c r="AF72" i="38"/>
  <c r="AQ72" i="38"/>
  <c r="AF77" i="38"/>
  <c r="AF35" i="38"/>
  <c r="AF91" i="38"/>
  <c r="AQ91" i="38"/>
  <c r="AF76" i="38"/>
  <c r="AQ76" i="38"/>
  <c r="AF92" i="38"/>
  <c r="AF24" i="38"/>
  <c r="AQ24" i="38"/>
  <c r="AF83" i="38"/>
  <c r="AQ83" i="38"/>
  <c r="AQ17" i="38"/>
  <c r="AF17" i="38"/>
  <c r="AF41" i="38"/>
  <c r="AQ41" i="38"/>
  <c r="AF69" i="38"/>
  <c r="AF66" i="38"/>
  <c r="AQ98" i="38"/>
  <c r="AF98" i="38"/>
  <c r="AF23" i="38"/>
  <c r="AQ71" i="38"/>
  <c r="AF71" i="38"/>
  <c r="AF22" i="38"/>
  <c r="AQ22" i="38"/>
  <c r="AF11" i="38"/>
  <c r="AQ11" i="38"/>
  <c r="AF68" i="38"/>
  <c r="AF95" i="38"/>
  <c r="AQ95" i="38"/>
  <c r="AF19" i="38"/>
  <c r="AQ5" i="38"/>
  <c r="AF5" i="38"/>
  <c r="AQ47" i="38"/>
  <c r="AF47" i="38"/>
  <c r="AF60" i="38"/>
  <c r="AQ60" i="38"/>
  <c r="AF21" i="38"/>
  <c r="AF73" i="38"/>
  <c r="AQ73" i="38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27" i="45" l="1"/>
  <c r="G18" i="45"/>
  <c r="AO100" i="38"/>
  <c r="AQ100" i="38"/>
  <c r="AQ102" i="38"/>
  <c r="AO102" i="38"/>
  <c r="AV102" i="38" s="1" a="1"/>
  <c r="AV102" i="38" s="1"/>
  <c r="AW102" i="38" s="1"/>
  <c r="M42" i="46"/>
  <c r="G42" i="46" s="1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AQ104" i="38"/>
  <c r="AF100" i="38"/>
  <c r="AV100" i="38" a="1"/>
  <c r="AV100" i="38" s="1"/>
  <c r="AW101" i="38"/>
  <c r="AZ101" i="38"/>
  <c r="AX101" i="38"/>
  <c r="AF99" i="38"/>
  <c r="AV99" i="38" a="1"/>
  <c r="AV99" i="38" s="1"/>
  <c r="AF102" i="38"/>
  <c r="AF103" i="38"/>
  <c r="AV103" i="38" a="1"/>
  <c r="AV103" i="38" s="1"/>
  <c r="Z105" i="35"/>
  <c r="Z105" i="38"/>
  <c r="Z126" i="38" s="1"/>
  <c r="L10" i="37"/>
  <c r="M9" i="37"/>
  <c r="E10" i="36"/>
  <c r="F9" i="36"/>
  <c r="L11" i="36"/>
  <c r="M10" i="36"/>
  <c r="G7" i="36" s="1"/>
  <c r="Y3" i="35"/>
  <c r="AW100" i="38" l="1"/>
  <c r="F43" i="46"/>
  <c r="E44" i="46"/>
  <c r="L44" i="46"/>
  <c r="M43" i="46"/>
  <c r="G43" i="46" s="1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AZ103" i="35"/>
  <c r="AZ100" i="38"/>
  <c r="AX100" i="38"/>
  <c r="AZ103" i="38"/>
  <c r="AX103" i="38"/>
  <c r="AZ99" i="38"/>
  <c r="AX99" i="38"/>
  <c r="AZ102" i="38"/>
  <c r="AX102" i="38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AV98" i="38" s="1" a="1"/>
  <c r="AV98" i="38" s="1"/>
  <c r="U98" i="35"/>
  <c r="Q98" i="35"/>
  <c r="E98" i="35"/>
  <c r="L98" i="35" s="1"/>
  <c r="AU97" i="35"/>
  <c r="AT97" i="35"/>
  <c r="AR97" i="35"/>
  <c r="AB97" i="35"/>
  <c r="AA97" i="35"/>
  <c r="AF97" i="35" s="1"/>
  <c r="X97" i="35"/>
  <c r="AV97" i="38" s="1" a="1"/>
  <c r="AV97" i="38" s="1"/>
  <c r="U97" i="35"/>
  <c r="Q97" i="35"/>
  <c r="E97" i="35"/>
  <c r="L97" i="35" s="1"/>
  <c r="AU96" i="35"/>
  <c r="AT96" i="35"/>
  <c r="AR96" i="35"/>
  <c r="AB96" i="35"/>
  <c r="AA96" i="35"/>
  <c r="AF96" i="35" s="1"/>
  <c r="X96" i="35"/>
  <c r="AV96" i="38" s="1" a="1"/>
  <c r="AV96" i="38" s="1"/>
  <c r="U96" i="35"/>
  <c r="Q96" i="35"/>
  <c r="E96" i="35"/>
  <c r="L96" i="35" s="1"/>
  <c r="AU95" i="35"/>
  <c r="AT95" i="35"/>
  <c r="AR95" i="35"/>
  <c r="AB95" i="35"/>
  <c r="AA95" i="35"/>
  <c r="AF95" i="35" s="1"/>
  <c r="X95" i="35"/>
  <c r="AV95" i="38" s="1" a="1"/>
  <c r="AV95" i="38" s="1"/>
  <c r="U95" i="35"/>
  <c r="Q95" i="35"/>
  <c r="E95" i="35"/>
  <c r="L95" i="35" s="1"/>
  <c r="AU94" i="35"/>
  <c r="AT94" i="35"/>
  <c r="AR94" i="35"/>
  <c r="AB94" i="35"/>
  <c r="AA94" i="35"/>
  <c r="AF94" i="35" s="1"/>
  <c r="X94" i="35"/>
  <c r="AV94" i="38" s="1" a="1"/>
  <c r="AV94" i="38" s="1"/>
  <c r="U94" i="35"/>
  <c r="Q94" i="35"/>
  <c r="E94" i="35"/>
  <c r="L94" i="35" s="1"/>
  <c r="AU93" i="35"/>
  <c r="AT93" i="35"/>
  <c r="AR93" i="35"/>
  <c r="AB93" i="35"/>
  <c r="AA93" i="35"/>
  <c r="AF93" i="35" s="1"/>
  <c r="X93" i="35"/>
  <c r="AV93" i="38" s="1" a="1"/>
  <c r="AV93" i="38" s="1"/>
  <c r="AW93" i="38" s="1"/>
  <c r="U93" i="35"/>
  <c r="Q93" i="35"/>
  <c r="E93" i="35"/>
  <c r="L93" i="35" s="1"/>
  <c r="AU92" i="35"/>
  <c r="AT92" i="35"/>
  <c r="AR92" i="35"/>
  <c r="AB92" i="35"/>
  <c r="AA92" i="35"/>
  <c r="AF92" i="35" s="1"/>
  <c r="X92" i="35"/>
  <c r="AV92" i="38" s="1" a="1"/>
  <c r="AV92" i="38" s="1"/>
  <c r="U92" i="35"/>
  <c r="Q92" i="35"/>
  <c r="E92" i="35"/>
  <c r="L92" i="35" s="1"/>
  <c r="AU91" i="35"/>
  <c r="AT91" i="35"/>
  <c r="AR91" i="35"/>
  <c r="AB91" i="35"/>
  <c r="AA91" i="35"/>
  <c r="AF91" i="35" s="1"/>
  <c r="X91" i="35"/>
  <c r="AV91" i="38" s="1" a="1"/>
  <c r="AV91" i="38" s="1"/>
  <c r="U91" i="35"/>
  <c r="Q91" i="35"/>
  <c r="E91" i="35"/>
  <c r="L91" i="35" s="1"/>
  <c r="AU90" i="35"/>
  <c r="AT90" i="35"/>
  <c r="AR90" i="35"/>
  <c r="AB90" i="35"/>
  <c r="AA90" i="35"/>
  <c r="AF90" i="35" s="1"/>
  <c r="X90" i="35"/>
  <c r="AV90" i="38" s="1" a="1"/>
  <c r="AV90" i="38" s="1"/>
  <c r="U90" i="35"/>
  <c r="Q90" i="35"/>
  <c r="E90" i="35"/>
  <c r="L90" i="35" s="1"/>
  <c r="AU89" i="35"/>
  <c r="AT89" i="35"/>
  <c r="AR89" i="35"/>
  <c r="AB89" i="35"/>
  <c r="AA89" i="35"/>
  <c r="AF89" i="35" s="1"/>
  <c r="X89" i="35"/>
  <c r="AV89" i="38" s="1" a="1"/>
  <c r="AV89" i="38" s="1"/>
  <c r="U89" i="35"/>
  <c r="Q89" i="35"/>
  <c r="E89" i="35"/>
  <c r="L89" i="35" s="1"/>
  <c r="AU88" i="35"/>
  <c r="AT88" i="35"/>
  <c r="AR88" i="35"/>
  <c r="AB88" i="35"/>
  <c r="AA88" i="35"/>
  <c r="AF88" i="35" s="1"/>
  <c r="X88" i="35"/>
  <c r="AV88" i="38" s="1" a="1"/>
  <c r="AV88" i="38" s="1"/>
  <c r="U88" i="35"/>
  <c r="Q88" i="35"/>
  <c r="E88" i="35"/>
  <c r="L88" i="35" s="1"/>
  <c r="AU87" i="35"/>
  <c r="AT87" i="35"/>
  <c r="AR87" i="35"/>
  <c r="AB87" i="35"/>
  <c r="AA87" i="35"/>
  <c r="AF87" i="35" s="1"/>
  <c r="X87" i="35"/>
  <c r="AV87" i="38" s="1" a="1"/>
  <c r="AV87" i="38" s="1"/>
  <c r="U87" i="35"/>
  <c r="Q87" i="35"/>
  <c r="E87" i="35"/>
  <c r="L87" i="35" s="1"/>
  <c r="AU86" i="35"/>
  <c r="AT86" i="35"/>
  <c r="AR86" i="35"/>
  <c r="AB86" i="35"/>
  <c r="AA86" i="35"/>
  <c r="AF86" i="35" s="1"/>
  <c r="X86" i="35"/>
  <c r="AV86" i="38" s="1" a="1"/>
  <c r="AV86" i="38" s="1"/>
  <c r="U86" i="35"/>
  <c r="Q86" i="35"/>
  <c r="E86" i="35"/>
  <c r="L86" i="35" s="1"/>
  <c r="AU85" i="35"/>
  <c r="AT85" i="35"/>
  <c r="AR85" i="35"/>
  <c r="AB85" i="35"/>
  <c r="AA85" i="35"/>
  <c r="AF85" i="35" s="1"/>
  <c r="X85" i="35"/>
  <c r="AV85" i="38" s="1" a="1"/>
  <c r="AV85" i="38" s="1"/>
  <c r="U85" i="35"/>
  <c r="Q85" i="35"/>
  <c r="E85" i="35"/>
  <c r="L85" i="35" s="1"/>
  <c r="AU84" i="35"/>
  <c r="AT84" i="35"/>
  <c r="AR84" i="35"/>
  <c r="AB84" i="35"/>
  <c r="AA84" i="35"/>
  <c r="AF84" i="35" s="1"/>
  <c r="X84" i="35"/>
  <c r="AV84" i="38" s="1" a="1"/>
  <c r="AV84" i="38" s="1"/>
  <c r="U84" i="35"/>
  <c r="Q84" i="35"/>
  <c r="E84" i="35"/>
  <c r="L84" i="35" s="1"/>
  <c r="AU83" i="35"/>
  <c r="AT83" i="35"/>
  <c r="AR83" i="35"/>
  <c r="AB83" i="35"/>
  <c r="AA83" i="35"/>
  <c r="AF83" i="35" s="1"/>
  <c r="X83" i="35"/>
  <c r="AV83" i="38" s="1" a="1"/>
  <c r="AV83" i="38" s="1"/>
  <c r="U83" i="35"/>
  <c r="Q83" i="35"/>
  <c r="E83" i="35"/>
  <c r="L83" i="35" s="1"/>
  <c r="AU82" i="35"/>
  <c r="AT82" i="35"/>
  <c r="AR82" i="35"/>
  <c r="AB82" i="35"/>
  <c r="AA82" i="35"/>
  <c r="AF82" i="35" s="1"/>
  <c r="X82" i="35"/>
  <c r="AV82" i="38" s="1" a="1"/>
  <c r="AV82" i="38" s="1"/>
  <c r="U82" i="35"/>
  <c r="Q82" i="35"/>
  <c r="E82" i="35"/>
  <c r="L82" i="35" s="1"/>
  <c r="AU81" i="35"/>
  <c r="AT81" i="35"/>
  <c r="AR81" i="35"/>
  <c r="AB81" i="35"/>
  <c r="AA81" i="35"/>
  <c r="AF81" i="35" s="1"/>
  <c r="X81" i="35"/>
  <c r="AV81" i="38" s="1" a="1"/>
  <c r="AV81" i="38" s="1"/>
  <c r="U81" i="35"/>
  <c r="Q81" i="35"/>
  <c r="E81" i="35"/>
  <c r="L81" i="35" s="1"/>
  <c r="AU80" i="35"/>
  <c r="AT80" i="35"/>
  <c r="AR80" i="35"/>
  <c r="AB80" i="35"/>
  <c r="AA80" i="35"/>
  <c r="AF80" i="35" s="1"/>
  <c r="X80" i="35"/>
  <c r="AV80" i="38" s="1" a="1"/>
  <c r="AV80" i="38" s="1"/>
  <c r="U80" i="35"/>
  <c r="Q80" i="35"/>
  <c r="E80" i="35"/>
  <c r="L80" i="35" s="1"/>
  <c r="AU79" i="35"/>
  <c r="AT79" i="35"/>
  <c r="AR79" i="35"/>
  <c r="AB79" i="35"/>
  <c r="AA79" i="35"/>
  <c r="AF79" i="35" s="1"/>
  <c r="X79" i="35"/>
  <c r="AV79" i="38" s="1" a="1"/>
  <c r="AV79" i="38" s="1"/>
  <c r="U79" i="35"/>
  <c r="Q79" i="35"/>
  <c r="E79" i="35"/>
  <c r="L79" i="35" s="1"/>
  <c r="AU78" i="35"/>
  <c r="AT78" i="35"/>
  <c r="AR78" i="35"/>
  <c r="AB78" i="35"/>
  <c r="AA78" i="35"/>
  <c r="AF78" i="35" s="1"/>
  <c r="X78" i="35"/>
  <c r="AV78" i="38" s="1" a="1"/>
  <c r="AV78" i="38" s="1"/>
  <c r="U78" i="35"/>
  <c r="Q78" i="35"/>
  <c r="E78" i="35"/>
  <c r="L78" i="35" s="1"/>
  <c r="AU77" i="35"/>
  <c r="AT77" i="35"/>
  <c r="AR77" i="35"/>
  <c r="AB77" i="35"/>
  <c r="AA77" i="35"/>
  <c r="AF77" i="35" s="1"/>
  <c r="X77" i="35"/>
  <c r="AV77" i="38" s="1" a="1"/>
  <c r="AV77" i="38" s="1"/>
  <c r="AW77" i="38" s="1"/>
  <c r="U77" i="35"/>
  <c r="Q77" i="35"/>
  <c r="E77" i="35"/>
  <c r="L77" i="35" s="1"/>
  <c r="AU76" i="35"/>
  <c r="AT76" i="35"/>
  <c r="AR76" i="35"/>
  <c r="AB76" i="35"/>
  <c r="AA76" i="35"/>
  <c r="AF76" i="35" s="1"/>
  <c r="X76" i="35"/>
  <c r="AV76" i="38" s="1" a="1"/>
  <c r="AV76" i="38" s="1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AV75" i="38" s="1" a="1"/>
  <c r="AV75" i="38" s="1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AV74" i="38" s="1" a="1"/>
  <c r="AV74" i="38" s="1"/>
  <c r="U74" i="35"/>
  <c r="Q74" i="35"/>
  <c r="E74" i="35"/>
  <c r="L74" i="35" s="1"/>
  <c r="AU73" i="35"/>
  <c r="AT73" i="35"/>
  <c r="AR73" i="35"/>
  <c r="AB73" i="35"/>
  <c r="AA73" i="35"/>
  <c r="AF73" i="35" s="1"/>
  <c r="X73" i="35"/>
  <c r="AV73" i="38" s="1" a="1"/>
  <c r="AV73" i="38" s="1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AV72" i="38" s="1" a="1"/>
  <c r="AV72" i="38" s="1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AV71" i="38" s="1" a="1"/>
  <c r="AV71" i="38" s="1"/>
  <c r="U71" i="35"/>
  <c r="Q71" i="35"/>
  <c r="E71" i="35"/>
  <c r="L71" i="35" s="1"/>
  <c r="AU70" i="35"/>
  <c r="AT70" i="35"/>
  <c r="AR70" i="35"/>
  <c r="AB70" i="35"/>
  <c r="AA70" i="35"/>
  <c r="AF70" i="35" s="1"/>
  <c r="X70" i="35"/>
  <c r="AV70" i="38" s="1" a="1"/>
  <c r="AV70" i="38" s="1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AV69" i="38" s="1" a="1"/>
  <c r="AV69" i="38" s="1"/>
  <c r="AW69" i="38" s="1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AV68" i="38" s="1" a="1"/>
  <c r="AV68" i="38" s="1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AV67" i="38" s="1" a="1"/>
  <c r="AV67" i="38" s="1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AV66" i="38" s="1" a="1"/>
  <c r="AV66" i="38" s="1"/>
  <c r="U66" i="35"/>
  <c r="Q66" i="35"/>
  <c r="E66" i="35"/>
  <c r="L66" i="35" s="1"/>
  <c r="AU65" i="35"/>
  <c r="AT65" i="35"/>
  <c r="AR65" i="35"/>
  <c r="AB65" i="35"/>
  <c r="AA65" i="35"/>
  <c r="AF65" i="35" s="1"/>
  <c r="X65" i="35"/>
  <c r="AV65" i="38" s="1" a="1"/>
  <c r="AV65" i="38" s="1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AV64" i="38" s="1" a="1"/>
  <c r="AV64" i="38" s="1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AV63" i="38" s="1" a="1"/>
  <c r="AV63" i="38" s="1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AV62" i="38" s="1" a="1"/>
  <c r="AV62" i="38" s="1"/>
  <c r="U62" i="35"/>
  <c r="Q62" i="35"/>
  <c r="E62" i="35"/>
  <c r="L62" i="35" s="1"/>
  <c r="AU61" i="35"/>
  <c r="AT61" i="35"/>
  <c r="AR61" i="35"/>
  <c r="AB61" i="35"/>
  <c r="AA61" i="35"/>
  <c r="AF61" i="35" s="1"/>
  <c r="X61" i="35"/>
  <c r="AV61" i="38" s="1" a="1"/>
  <c r="AV61" i="38" s="1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AV60" i="38" s="1" a="1"/>
  <c r="AV60" i="38" s="1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AV59" i="38" s="1" a="1"/>
  <c r="AV59" i="38" s="1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AV58" i="38" s="1" a="1"/>
  <c r="AV58" i="38" s="1"/>
  <c r="U58" i="35"/>
  <c r="AD58" i="35" s="1"/>
  <c r="Q58" i="35"/>
  <c r="E58" i="35"/>
  <c r="L58" i="35" s="1"/>
  <c r="AU57" i="35"/>
  <c r="AT57" i="35"/>
  <c r="AR57" i="35"/>
  <c r="AB57" i="35"/>
  <c r="AA57" i="35"/>
  <c r="X57" i="35"/>
  <c r="AV57" i="38" s="1" a="1"/>
  <c r="AV57" i="38" s="1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AV56" i="38" s="1" a="1"/>
  <c r="AV56" i="38" s="1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AV55" i="38" s="1" a="1"/>
  <c r="AV55" i="38" s="1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AV54" i="38" s="1" a="1"/>
  <c r="AV54" i="38" s="1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AV53" i="38" s="1" a="1"/>
  <c r="AV53" i="38" s="1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AV52" i="38" s="1" a="1"/>
  <c r="AV52" i="38" s="1"/>
  <c r="AW52" i="38" s="1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AV51" i="38" s="1" a="1"/>
  <c r="AV51" i="38" s="1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AV50" i="38" s="1" a="1"/>
  <c r="AV50" i="38" s="1"/>
  <c r="U50" i="35"/>
  <c r="Q50" i="35"/>
  <c r="E50" i="35"/>
  <c r="L50" i="35" s="1"/>
  <c r="AU49" i="35"/>
  <c r="AT49" i="35"/>
  <c r="AR49" i="35"/>
  <c r="AB49" i="35"/>
  <c r="AA49" i="35"/>
  <c r="AF49" i="35" s="1"/>
  <c r="X49" i="35"/>
  <c r="AV49" i="38" s="1" a="1"/>
  <c r="AV49" i="38" s="1"/>
  <c r="U49" i="35"/>
  <c r="AD49" i="35" s="1"/>
  <c r="Q49" i="35"/>
  <c r="E49" i="35"/>
  <c r="L49" i="35" s="1"/>
  <c r="AU48" i="35"/>
  <c r="AT48" i="35"/>
  <c r="AR48" i="35"/>
  <c r="AB48" i="35"/>
  <c r="AA48" i="35"/>
  <c r="X48" i="35"/>
  <c r="AV48" i="38" s="1" a="1"/>
  <c r="AV48" i="38" s="1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AV47" i="38" s="1" a="1"/>
  <c r="AV47" i="38" s="1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AV46" i="38" s="1" a="1"/>
  <c r="AV46" i="38" s="1"/>
  <c r="U46" i="35"/>
  <c r="AD46" i="35" s="1"/>
  <c r="Q46" i="35"/>
  <c r="E46" i="35"/>
  <c r="L46" i="35" s="1"/>
  <c r="AU45" i="35"/>
  <c r="AT45" i="35"/>
  <c r="AR45" i="35"/>
  <c r="AB45" i="35"/>
  <c r="AA45" i="35"/>
  <c r="X45" i="35"/>
  <c r="AV45" i="38" s="1" a="1"/>
  <c r="AV45" i="38" s="1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AV44" i="38" s="1" a="1"/>
  <c r="AV44" i="38" s="1"/>
  <c r="U44" i="35"/>
  <c r="R44" i="35" s="1"/>
  <c r="Q44" i="35"/>
  <c r="E44" i="35"/>
  <c r="L44" i="35" s="1"/>
  <c r="AU43" i="35"/>
  <c r="AT43" i="35"/>
  <c r="AR43" i="35"/>
  <c r="AB43" i="35"/>
  <c r="AA43" i="35"/>
  <c r="X43" i="35"/>
  <c r="AV43" i="38" s="1" a="1"/>
  <c r="AV43" i="38" s="1"/>
  <c r="U43" i="35"/>
  <c r="Q43" i="35"/>
  <c r="E43" i="35"/>
  <c r="L43" i="35" s="1"/>
  <c r="AU42" i="35"/>
  <c r="AT42" i="35"/>
  <c r="AR42" i="35"/>
  <c r="AB42" i="35"/>
  <c r="AA42" i="35"/>
  <c r="X42" i="35"/>
  <c r="AV42" i="38" s="1" a="1"/>
  <c r="AV42" i="38" s="1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AV41" i="38" s="1" a="1"/>
  <c r="AV41" i="38" s="1"/>
  <c r="U41" i="35"/>
  <c r="Q41" i="35"/>
  <c r="E41" i="35"/>
  <c r="L41" i="35" s="1"/>
  <c r="AU40" i="35"/>
  <c r="AT40" i="35"/>
  <c r="AR40" i="35"/>
  <c r="AB40" i="35"/>
  <c r="AA40" i="35"/>
  <c r="AF40" i="35" s="1"/>
  <c r="X40" i="35"/>
  <c r="AV40" i="38" s="1" a="1"/>
  <c r="AV40" i="38" s="1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AV39" i="38" s="1" a="1"/>
  <c r="AV39" i="38" s="1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AV38" i="38" s="1" a="1"/>
  <c r="AV38" i="38" s="1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AV37" i="38" s="1" a="1"/>
  <c r="AV37" i="38" s="1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AV36" i="38" s="1" a="1"/>
  <c r="AV36" i="38" s="1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AV35" i="38" s="1" a="1"/>
  <c r="AV35" i="38" s="1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AV34" i="38" s="1" a="1"/>
  <c r="AV34" i="38" s="1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AV33" i="38" s="1" a="1"/>
  <c r="AV33" i="38" s="1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AV32" i="38" s="1" a="1"/>
  <c r="AV32" i="38" s="1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AV31" i="38" s="1" a="1"/>
  <c r="AV31" i="38" s="1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AV30" i="38" s="1" a="1"/>
  <c r="AV30" i="38" s="1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AV29" i="38" s="1" a="1"/>
  <c r="AV29" i="38" s="1"/>
  <c r="U29" i="35"/>
  <c r="AD29" i="35" s="1"/>
  <c r="Q29" i="35"/>
  <c r="E29" i="35"/>
  <c r="L29" i="35" s="1"/>
  <c r="AU28" i="35"/>
  <c r="AT28" i="35"/>
  <c r="AR28" i="35"/>
  <c r="AB28" i="35"/>
  <c r="AA28" i="35"/>
  <c r="X28" i="35"/>
  <c r="AV28" i="38" s="1"/>
  <c r="U28" i="35"/>
  <c r="R28" i="35" s="1"/>
  <c r="Q28" i="35"/>
  <c r="E28" i="35"/>
  <c r="L28" i="35" s="1"/>
  <c r="AU27" i="35"/>
  <c r="AT27" i="35"/>
  <c r="AR27" i="35"/>
  <c r="AB27" i="35"/>
  <c r="AA27" i="35"/>
  <c r="X27" i="35"/>
  <c r="AV27" i="38" s="1" a="1"/>
  <c r="AV27" i="38" s="1"/>
  <c r="U27" i="35"/>
  <c r="R27" i="35" s="1"/>
  <c r="Q27" i="35"/>
  <c r="E27" i="35"/>
  <c r="L27" i="35" s="1"/>
  <c r="AU26" i="35"/>
  <c r="AT26" i="35"/>
  <c r="AR26" i="35"/>
  <c r="AB26" i="35"/>
  <c r="AA26" i="35"/>
  <c r="X26" i="35"/>
  <c r="AV26" i="38" s="1" a="1"/>
  <c r="AV26" i="38" s="1"/>
  <c r="U26" i="35"/>
  <c r="R26" i="35" s="1"/>
  <c r="Q26" i="35"/>
  <c r="E26" i="35"/>
  <c r="L26" i="35" s="1"/>
  <c r="AU25" i="35"/>
  <c r="AT25" i="35"/>
  <c r="AR25" i="35"/>
  <c r="AB25" i="35"/>
  <c r="AA25" i="35"/>
  <c r="X25" i="35"/>
  <c r="AV25" i="38" s="1" a="1"/>
  <c r="AV25" i="38" s="1"/>
  <c r="U25" i="35"/>
  <c r="Q25" i="35"/>
  <c r="E25" i="35"/>
  <c r="L25" i="35" s="1"/>
  <c r="AU24" i="35"/>
  <c r="AT24" i="35"/>
  <c r="AR24" i="35"/>
  <c r="AB24" i="35"/>
  <c r="AA24" i="35"/>
  <c r="AF24" i="35" s="1"/>
  <c r="X24" i="35"/>
  <c r="AV24" i="38" s="1" a="1"/>
  <c r="AV24" i="38" s="1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AV23" i="38" s="1" a="1"/>
  <c r="AV23" i="38" s="1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AV22" i="38" s="1" a="1"/>
  <c r="AV22" i="38" s="1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AV21" i="38" s="1" a="1"/>
  <c r="AV21" i="38" s="1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AV20" i="38" s="1" a="1"/>
  <c r="AV20" i="38" s="1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AV19" i="38" s="1" a="1"/>
  <c r="AV19" i="38" s="1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AV18" i="38" s="1" a="1"/>
  <c r="AV18" i="38" s="1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AV17" i="38" s="1" a="1"/>
  <c r="AV17" i="38" s="1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AV16" i="38" s="1" a="1"/>
  <c r="AV16" i="38" s="1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AV15" i="38" s="1" a="1"/>
  <c r="AV15" i="38" s="1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AV14" i="38" s="1" a="1"/>
  <c r="AV14" i="38" s="1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AV13" i="38" s="1" a="1"/>
  <c r="AV13" i="38" s="1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AV12" i="38" s="1" a="1"/>
  <c r="AV12" i="38" s="1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AV11" i="38" s="1" a="1"/>
  <c r="AV11" i="38" s="1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AV10" i="38" s="1" a="1"/>
  <c r="AV10" i="38" s="1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AV9" i="38" s="1" a="1"/>
  <c r="AV9" i="38" s="1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AV8" i="38" s="1" a="1"/>
  <c r="AV8" i="38" s="1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AV7" i="38" s="1" a="1"/>
  <c r="AV7" i="38" s="1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AV6" i="38" s="1" a="1"/>
  <c r="AV6" i="38" s="1"/>
  <c r="U6" i="35"/>
  <c r="Q6" i="35"/>
  <c r="E6" i="35"/>
  <c r="L6" i="35" s="1"/>
  <c r="AU5" i="35"/>
  <c r="AT5" i="35"/>
  <c r="AR5" i="35"/>
  <c r="AB5" i="35"/>
  <c r="AA5" i="35"/>
  <c r="AF5" i="35" s="1"/>
  <c r="X5" i="35"/>
  <c r="AV5" i="38" s="1" a="1"/>
  <c r="AV5" i="38" s="1"/>
  <c r="U5" i="35"/>
  <c r="Q5" i="35"/>
  <c r="E5" i="35"/>
  <c r="L5" i="35" s="1"/>
  <c r="AU4" i="35"/>
  <c r="AT4" i="35"/>
  <c r="AR4" i="35"/>
  <c r="AB4" i="35"/>
  <c r="AA4" i="35"/>
  <c r="AF4" i="35" s="1"/>
  <c r="X4" i="35"/>
  <c r="AV4" i="38" s="1" a="1"/>
  <c r="AV4" i="38" s="1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O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6" i="3" s="1"/>
  <c r="AG105" i="33"/>
  <c r="Q9" i="3" s="1"/>
  <c r="Q36" i="3" s="1"/>
  <c r="AE105" i="33"/>
  <c r="R9" i="3" s="1"/>
  <c r="R36" i="3" s="1"/>
  <c r="Z105" i="33"/>
  <c r="N9" i="3" s="1"/>
  <c r="Y105" i="33"/>
  <c r="M9" i="3" s="1"/>
  <c r="W105" i="33"/>
  <c r="K9" i="3" s="1"/>
  <c r="V105" i="33"/>
  <c r="J9" i="3" s="1"/>
  <c r="J36" i="3" s="1"/>
  <c r="T105" i="33"/>
  <c r="I9" i="3" s="1"/>
  <c r="I36" i="3" s="1"/>
  <c r="S105" i="33"/>
  <c r="H9" i="3" s="1"/>
  <c r="N105" i="33"/>
  <c r="G9" i="3" s="1"/>
  <c r="G36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28" i="45" l="1"/>
  <c r="U36" i="3"/>
  <c r="AE12" i="3"/>
  <c r="K36" i="3"/>
  <c r="AH12" i="3"/>
  <c r="L45" i="46"/>
  <c r="M44" i="46"/>
  <c r="G44" i="46" s="1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W30" i="38"/>
  <c r="AX30" i="38"/>
  <c r="AZ30" i="38"/>
  <c r="AZ86" i="38"/>
  <c r="AX86" i="38"/>
  <c r="AW86" i="38"/>
  <c r="AZ5" i="38"/>
  <c r="AX5" i="38"/>
  <c r="AW5" i="38"/>
  <c r="AQ6" i="35"/>
  <c r="AZ13" i="38"/>
  <c r="AX13" i="38"/>
  <c r="AW13" i="38"/>
  <c r="AX21" i="38"/>
  <c r="AZ21" i="38"/>
  <c r="AZ29" i="38"/>
  <c r="AX29" i="38"/>
  <c r="AW29" i="38"/>
  <c r="AZ37" i="38"/>
  <c r="AX37" i="38"/>
  <c r="AW37" i="38"/>
  <c r="AZ45" i="38"/>
  <c r="AX45" i="38"/>
  <c r="AW45" i="38"/>
  <c r="AX53" i="38"/>
  <c r="AZ53" i="38"/>
  <c r="AW53" i="38"/>
  <c r="AZ61" i="38"/>
  <c r="AX61" i="38"/>
  <c r="AZ69" i="38"/>
  <c r="AX69" i="38"/>
  <c r="AZ77" i="38"/>
  <c r="AX77" i="38"/>
  <c r="AW85" i="38"/>
  <c r="AZ85" i="38"/>
  <c r="AX85" i="38"/>
  <c r="AZ93" i="38"/>
  <c r="AX93" i="38"/>
  <c r="AZ38" i="38"/>
  <c r="AX38" i="38"/>
  <c r="AZ78" i="38"/>
  <c r="AX78" i="38"/>
  <c r="AW78" i="38"/>
  <c r="AZ7" i="38"/>
  <c r="AX7" i="38"/>
  <c r="AV104" i="38"/>
  <c r="AW7" i="38"/>
  <c r="AZ15" i="38"/>
  <c r="AX15" i="38"/>
  <c r="AW15" i="38"/>
  <c r="AZ23" i="38"/>
  <c r="AX23" i="38"/>
  <c r="AZ31" i="38"/>
  <c r="AX31" i="38"/>
  <c r="AW31" i="38"/>
  <c r="AX39" i="38"/>
  <c r="AZ39" i="38"/>
  <c r="AW39" i="38"/>
  <c r="AZ47" i="38"/>
  <c r="AX47" i="38"/>
  <c r="AW47" i="38"/>
  <c r="AX55" i="38"/>
  <c r="AZ55" i="38"/>
  <c r="AZ63" i="38"/>
  <c r="AX63" i="38"/>
  <c r="AW71" i="38"/>
  <c r="AX71" i="38"/>
  <c r="AZ71" i="38"/>
  <c r="AW79" i="38"/>
  <c r="AZ79" i="38"/>
  <c r="AX79" i="38"/>
  <c r="AW87" i="38"/>
  <c r="AX87" i="38"/>
  <c r="AZ87" i="38"/>
  <c r="AW95" i="38"/>
  <c r="AZ95" i="38"/>
  <c r="AX95" i="38"/>
  <c r="AZ6" i="38"/>
  <c r="AX6" i="38"/>
  <c r="AW6" i="38"/>
  <c r="AZ54" i="38"/>
  <c r="AX54" i="38"/>
  <c r="AW54" i="38"/>
  <c r="AZ8" i="38"/>
  <c r="AX8" i="38"/>
  <c r="AW8" i="38"/>
  <c r="AZ16" i="38"/>
  <c r="AX16" i="38"/>
  <c r="AW16" i="38"/>
  <c r="AW24" i="38"/>
  <c r="AZ24" i="38"/>
  <c r="AX24" i="38"/>
  <c r="AZ32" i="38"/>
  <c r="AX32" i="38"/>
  <c r="AW32" i="38"/>
  <c r="AZ40" i="38"/>
  <c r="AX40" i="38"/>
  <c r="AW40" i="38"/>
  <c r="AQ41" i="35"/>
  <c r="AZ48" i="38"/>
  <c r="AX48" i="38"/>
  <c r="AW48" i="38"/>
  <c r="AZ56" i="38"/>
  <c r="AX56" i="38"/>
  <c r="AW56" i="38"/>
  <c r="AX64" i="38"/>
  <c r="AZ64" i="38"/>
  <c r="AW72" i="38"/>
  <c r="AZ72" i="38"/>
  <c r="AX72" i="38"/>
  <c r="AW80" i="38"/>
  <c r="AZ80" i="38"/>
  <c r="AX80" i="38"/>
  <c r="AZ88" i="38"/>
  <c r="AX88" i="38"/>
  <c r="AW88" i="38"/>
  <c r="AW96" i="38"/>
  <c r="AX96" i="38"/>
  <c r="AZ96" i="38"/>
  <c r="AX9" i="38"/>
  <c r="AZ9" i="38"/>
  <c r="AW9" i="38"/>
  <c r="AZ17" i="38"/>
  <c r="AX17" i="38"/>
  <c r="AW17" i="38"/>
  <c r="AW25" i="38"/>
  <c r="AZ25" i="38"/>
  <c r="AX25" i="38"/>
  <c r="AX33" i="38"/>
  <c r="AZ33" i="38"/>
  <c r="AW33" i="38"/>
  <c r="AZ41" i="38"/>
  <c r="AX41" i="38"/>
  <c r="AW41" i="38"/>
  <c r="AZ49" i="38"/>
  <c r="AX49" i="38"/>
  <c r="AW49" i="38"/>
  <c r="AZ57" i="38"/>
  <c r="AX57" i="38"/>
  <c r="AX65" i="38"/>
  <c r="AZ65" i="38"/>
  <c r="AX73" i="38"/>
  <c r="AZ73" i="38"/>
  <c r="AW73" i="38"/>
  <c r="AZ81" i="38"/>
  <c r="AX81" i="38"/>
  <c r="AW81" i="38"/>
  <c r="AZ89" i="38"/>
  <c r="AX89" i="38"/>
  <c r="AW89" i="38"/>
  <c r="AZ97" i="38"/>
  <c r="AX97" i="38"/>
  <c r="AX46" i="38"/>
  <c r="AZ46" i="38"/>
  <c r="AZ10" i="38"/>
  <c r="AX10" i="38"/>
  <c r="AW10" i="38"/>
  <c r="AX18" i="38"/>
  <c r="AZ18" i="38"/>
  <c r="AW18" i="38"/>
  <c r="AZ26" i="38"/>
  <c r="AX26" i="38"/>
  <c r="AW26" i="38"/>
  <c r="AZ34" i="38"/>
  <c r="AX34" i="38"/>
  <c r="AW34" i="38"/>
  <c r="AZ42" i="38"/>
  <c r="AX42" i="38"/>
  <c r="AW42" i="38"/>
  <c r="AQ43" i="35"/>
  <c r="AZ50" i="38"/>
  <c r="AX50" i="38"/>
  <c r="AW50" i="38"/>
  <c r="AW58" i="38"/>
  <c r="AZ58" i="38"/>
  <c r="AX58" i="38"/>
  <c r="AZ66" i="38"/>
  <c r="AX66" i="38"/>
  <c r="AZ74" i="38"/>
  <c r="AX74" i="38"/>
  <c r="AW74" i="38"/>
  <c r="AX82" i="38"/>
  <c r="AZ82" i="38"/>
  <c r="AW82" i="38"/>
  <c r="AZ90" i="38"/>
  <c r="AX90" i="38"/>
  <c r="AZ98" i="38"/>
  <c r="AX98" i="38"/>
  <c r="AW98" i="38"/>
  <c r="AX22" i="38"/>
  <c r="AZ22" i="38"/>
  <c r="AW22" i="38"/>
  <c r="AZ62" i="38"/>
  <c r="AX62" i="38"/>
  <c r="AZ94" i="38"/>
  <c r="AX94" i="38"/>
  <c r="AW94" i="38"/>
  <c r="AW11" i="38"/>
  <c r="AX11" i="38"/>
  <c r="AZ11" i="38"/>
  <c r="AZ19" i="38"/>
  <c r="AX19" i="38"/>
  <c r="AW27" i="38"/>
  <c r="AZ27" i="38"/>
  <c r="AX27" i="38"/>
  <c r="AZ35" i="38"/>
  <c r="AX35" i="38"/>
  <c r="AZ43" i="38"/>
  <c r="AX43" i="38"/>
  <c r="AW43" i="38"/>
  <c r="AZ51" i="38"/>
  <c r="AX51" i="38"/>
  <c r="AW51" i="38"/>
  <c r="AZ59" i="38"/>
  <c r="AX59" i="38"/>
  <c r="AZ67" i="38"/>
  <c r="AX67" i="38"/>
  <c r="AW67" i="38"/>
  <c r="AZ75" i="38"/>
  <c r="AX75" i="38"/>
  <c r="AW75" i="38"/>
  <c r="AZ83" i="38"/>
  <c r="AX83" i="38"/>
  <c r="AW83" i="38"/>
  <c r="AX91" i="38"/>
  <c r="AZ91" i="38"/>
  <c r="AW91" i="38"/>
  <c r="AZ14" i="38"/>
  <c r="AX14" i="38"/>
  <c r="AW14" i="38"/>
  <c r="AW70" i="38"/>
  <c r="AX70" i="38"/>
  <c r="AZ70" i="38"/>
  <c r="AW4" i="38"/>
  <c r="AX4" i="38"/>
  <c r="AZ4" i="38"/>
  <c r="AQ5" i="35"/>
  <c r="AX12" i="38"/>
  <c r="AZ12" i="38"/>
  <c r="AW12" i="38"/>
  <c r="AW20" i="38"/>
  <c r="AX20" i="38"/>
  <c r="AZ20" i="38"/>
  <c r="AZ28" i="38"/>
  <c r="AX28" i="38"/>
  <c r="AW28" i="38"/>
  <c r="AZ36" i="38"/>
  <c r="AX36" i="38"/>
  <c r="AW44" i="38"/>
  <c r="AX44" i="38"/>
  <c r="AZ44" i="38"/>
  <c r="AZ52" i="38"/>
  <c r="AX52" i="38"/>
  <c r="AW60" i="38"/>
  <c r="AX60" i="38"/>
  <c r="AZ60" i="38"/>
  <c r="AZ68" i="38"/>
  <c r="AX68" i="38"/>
  <c r="AZ76" i="38"/>
  <c r="AX76" i="38"/>
  <c r="AW76" i="38"/>
  <c r="AZ84" i="38"/>
  <c r="AX84" i="38"/>
  <c r="AX92" i="38"/>
  <c r="AZ92" i="38"/>
  <c r="Y105" i="38"/>
  <c r="Y126" i="38" s="1"/>
  <c r="AA3" i="38"/>
  <c r="AO3" i="38" s="1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6" i="3" s="1"/>
  <c r="L11" i="3"/>
  <c r="AB12" i="3"/>
  <c r="F12" i="3"/>
  <c r="Y126" i="34"/>
  <c r="M11" i="3"/>
  <c r="M36" i="3" s="1"/>
  <c r="Z126" i="34"/>
  <c r="N11" i="3"/>
  <c r="N36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6" i="3" s="1"/>
  <c r="L10" i="3"/>
  <c r="AI126" i="33"/>
  <c r="X9" i="3"/>
  <c r="X36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AE10" i="3" l="1"/>
  <c r="F45" i="46"/>
  <c r="E46" i="46"/>
  <c r="M45" i="46"/>
  <c r="G45" i="46" s="1"/>
  <c r="L46" i="46"/>
  <c r="AV89" i="35" a="1"/>
  <c r="AV89" i="35" s="1"/>
  <c r="C26" i="37"/>
  <c r="F32" i="45"/>
  <c r="E33" i="45"/>
  <c r="M31" i="45"/>
  <c r="L32" i="45"/>
  <c r="E30" i="44"/>
  <c r="F29" i="44"/>
  <c r="M30" i="44"/>
  <c r="G28" i="44" s="1"/>
  <c r="L31" i="44"/>
  <c r="N37" i="3"/>
  <c r="AW104" i="38"/>
  <c r="AN126" i="35"/>
  <c r="AN124" i="38"/>
  <c r="AN113" i="38"/>
  <c r="AX104" i="38"/>
  <c r="AA105" i="38"/>
  <c r="AQ3" i="38"/>
  <c r="AF3" i="38"/>
  <c r="AN105" i="38"/>
  <c r="AN126" i="38" s="1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AW89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H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M46" i="46" l="1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F105" i="38"/>
  <c r="AA126" i="38"/>
  <c r="AO105" i="38"/>
  <c r="AV3" i="38"/>
  <c r="AL113" i="35"/>
  <c r="AX11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34" i="35"/>
  <c r="AX53" i="35"/>
  <c r="AX108" i="35"/>
  <c r="AZ76" i="35"/>
  <c r="AX37" i="35"/>
  <c r="AO124" i="35"/>
  <c r="AZ46" i="35"/>
  <c r="AX54" i="35"/>
  <c r="AX119" i="35"/>
  <c r="AW81" i="35"/>
  <c r="AW79" i="35"/>
  <c r="AW17" i="35"/>
  <c r="AW45" i="35"/>
  <c r="AW54" i="35"/>
  <c r="AW34" i="35"/>
  <c r="AW4" i="35"/>
  <c r="AW70" i="35"/>
  <c r="AW98" i="35"/>
  <c r="AW16" i="35"/>
  <c r="AW95" i="35"/>
  <c r="AW75" i="35"/>
  <c r="AW74" i="35"/>
  <c r="AW8" i="35"/>
  <c r="AW47" i="35"/>
  <c r="AW32" i="35"/>
  <c r="AX111" i="35"/>
  <c r="AW11" i="35"/>
  <c r="AW86" i="35"/>
  <c r="AW22" i="35"/>
  <c r="AW88" i="35"/>
  <c r="AW72" i="35"/>
  <c r="AW50" i="35"/>
  <c r="AW26" i="35"/>
  <c r="AX5" i="35"/>
  <c r="AW5" i="35"/>
  <c r="AW30" i="35"/>
  <c r="AW91" i="35"/>
  <c r="AW15" i="35"/>
  <c r="AW39" i="35"/>
  <c r="AW33" i="35"/>
  <c r="F11" i="3"/>
  <c r="V33" i="3"/>
  <c r="T33" i="3"/>
  <c r="AA33" i="3"/>
  <c r="W33" i="3"/>
  <c r="Y33" i="3"/>
  <c r="S33" i="3"/>
  <c r="X33" i="3"/>
  <c r="Q33" i="3"/>
  <c r="U33" i="3"/>
  <c r="R33" i="3"/>
  <c r="AD126" i="34"/>
  <c r="P11" i="3"/>
  <c r="P33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X71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22" i="35"/>
  <c r="AX42" i="35"/>
  <c r="AX56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Z6" i="35"/>
  <c r="AX6" i="35"/>
  <c r="AZ64" i="35"/>
  <c r="AZ41" i="35"/>
  <c r="AZ52" i="35"/>
  <c r="AX52" i="35"/>
  <c r="AZ12" i="35"/>
  <c r="AZ67" i="35"/>
  <c r="AZ14" i="35"/>
  <c r="AZ63" i="35"/>
  <c r="AX7" i="35"/>
  <c r="AX4" i="35"/>
  <c r="AX24" i="35"/>
  <c r="AX91" i="35"/>
  <c r="AX17" i="35"/>
  <c r="AX19" i="35"/>
  <c r="AX62" i="35"/>
  <c r="AX74" i="35"/>
  <c r="AX75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E48" i="46" l="1"/>
  <c r="F47" i="46"/>
  <c r="M47" i="46"/>
  <c r="G47" i="46" s="1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10" i="37"/>
  <c r="D12" i="37"/>
  <c r="D52" i="37"/>
  <c r="D43" i="37"/>
  <c r="D17" i="37"/>
  <c r="D50" i="37"/>
  <c r="D100" i="37"/>
  <c r="D16" i="37"/>
  <c r="D32" i="37"/>
  <c r="D49" i="37"/>
  <c r="D39" i="37"/>
  <c r="D83" i="37"/>
  <c r="D53" i="37"/>
  <c r="D79" i="37"/>
  <c r="D66" i="37"/>
  <c r="D54" i="37"/>
  <c r="D28" i="37"/>
  <c r="D97" i="37"/>
  <c r="D42" i="37"/>
  <c r="D25" i="37"/>
  <c r="D103" i="37"/>
  <c r="D48" i="37"/>
  <c r="D11" i="37"/>
  <c r="D91" i="37"/>
  <c r="D90" i="37"/>
  <c r="D74" i="37"/>
  <c r="D60" i="37"/>
  <c r="D19" i="37"/>
  <c r="D101" i="37"/>
  <c r="D65" i="37"/>
  <c r="D59" i="37"/>
  <c r="F34" i="45"/>
  <c r="E35" i="45"/>
  <c r="M33" i="45"/>
  <c r="L34" i="45"/>
  <c r="F31" i="44"/>
  <c r="E32" i="44"/>
  <c r="L33" i="44"/>
  <c r="M32" i="44"/>
  <c r="AC118" i="38"/>
  <c r="AC81" i="38"/>
  <c r="AC32" i="38"/>
  <c r="AC57" i="38"/>
  <c r="AC18" i="38"/>
  <c r="AC9" i="38"/>
  <c r="AC14" i="38"/>
  <c r="AC11" i="38"/>
  <c r="AC42" i="38"/>
  <c r="AC97" i="38"/>
  <c r="AC68" i="38"/>
  <c r="AC39" i="38"/>
  <c r="AC72" i="38"/>
  <c r="AC52" i="38"/>
  <c r="AC36" i="38"/>
  <c r="AC40" i="38"/>
  <c r="AC92" i="38"/>
  <c r="AC87" i="38"/>
  <c r="AC84" i="38"/>
  <c r="AC5" i="38"/>
  <c r="AC13" i="38"/>
  <c r="AC117" i="38"/>
  <c r="AC24" i="38"/>
  <c r="AC93" i="38"/>
  <c r="AC49" i="38"/>
  <c r="AC19" i="38"/>
  <c r="AC47" i="38"/>
  <c r="AC10" i="38"/>
  <c r="AC69" i="38"/>
  <c r="AC25" i="38"/>
  <c r="AC76" i="38"/>
  <c r="AC59" i="38"/>
  <c r="AC119" i="38"/>
  <c r="AC41" i="38"/>
  <c r="AC23" i="38"/>
  <c r="AC94" i="38"/>
  <c r="AC70" i="38"/>
  <c r="AC21" i="38"/>
  <c r="AC95" i="38"/>
  <c r="AC63" i="38"/>
  <c r="AC28" i="38"/>
  <c r="AC96" i="38"/>
  <c r="AC71" i="38"/>
  <c r="AC50" i="38"/>
  <c r="AC90" i="38"/>
  <c r="AC100" i="38"/>
  <c r="AC99" i="38"/>
  <c r="AC108" i="38"/>
  <c r="AC55" i="38"/>
  <c r="AC88" i="38"/>
  <c r="AC31" i="38"/>
  <c r="AC44" i="38"/>
  <c r="AC66" i="38"/>
  <c r="AC20" i="38"/>
  <c r="AC121" i="38"/>
  <c r="AC6" i="38"/>
  <c r="AC35" i="38"/>
  <c r="AF126" i="38"/>
  <c r="AC110" i="38"/>
  <c r="AC120" i="38"/>
  <c r="AC33" i="38"/>
  <c r="AC30" i="38"/>
  <c r="AC85" i="38"/>
  <c r="AC61" i="38"/>
  <c r="AC38" i="38"/>
  <c r="AC83" i="38"/>
  <c r="AC48" i="38"/>
  <c r="AC73" i="38"/>
  <c r="AC12" i="38"/>
  <c r="AC98" i="38"/>
  <c r="AC62" i="38"/>
  <c r="AC80" i="38"/>
  <c r="AC17" i="38"/>
  <c r="AC79" i="38"/>
  <c r="AC56" i="38"/>
  <c r="AC43" i="38"/>
  <c r="AC67" i="38"/>
  <c r="AC107" i="38"/>
  <c r="AC58" i="38"/>
  <c r="AC37" i="38"/>
  <c r="AC111" i="38"/>
  <c r="AC77" i="38"/>
  <c r="AC51" i="38"/>
  <c r="AC109" i="38"/>
  <c r="AC115" i="38"/>
  <c r="AC65" i="38"/>
  <c r="AC53" i="38"/>
  <c r="AC91" i="38"/>
  <c r="AC122" i="38"/>
  <c r="AC101" i="38"/>
  <c r="AC4" i="38"/>
  <c r="AC46" i="38"/>
  <c r="AC103" i="38"/>
  <c r="AC89" i="38"/>
  <c r="AC34" i="38"/>
  <c r="AC7" i="38"/>
  <c r="AC45" i="38"/>
  <c r="AC54" i="38"/>
  <c r="AC16" i="38"/>
  <c r="AC15" i="38"/>
  <c r="AC75" i="38"/>
  <c r="AC27" i="38"/>
  <c r="AC102" i="38"/>
  <c r="AC116" i="38"/>
  <c r="AC78" i="38"/>
  <c r="AC8" i="38"/>
  <c r="AC60" i="38"/>
  <c r="AC64" i="38"/>
  <c r="AC26" i="38"/>
  <c r="AC82" i="38"/>
  <c r="AC22" i="38"/>
  <c r="AC74" i="38"/>
  <c r="AC29" i="38"/>
  <c r="AC86" i="38"/>
  <c r="AC3" i="38"/>
  <c r="AW3" i="38"/>
  <c r="AZ3" i="38"/>
  <c r="AZ105" i="38" s="1"/>
  <c r="AX3" i="38"/>
  <c r="AC113" i="35"/>
  <c r="AX123" i="35"/>
  <c r="AW104" i="35"/>
  <c r="F9" i="3"/>
  <c r="AB11" i="3"/>
  <c r="AX104" i="34"/>
  <c r="AW104" i="34"/>
  <c r="AC124" i="35"/>
  <c r="AW104" i="33"/>
  <c r="AB10" i="3"/>
  <c r="F10" i="3"/>
  <c r="AB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L49" i="46" l="1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C113" i="38"/>
  <c r="AC124" i="38"/>
  <c r="AC105" i="38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F49" i="46" l="1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AC126" i="38"/>
  <c r="M16" i="37"/>
  <c r="L17" i="37"/>
  <c r="M17" i="36"/>
  <c r="L18" i="36"/>
  <c r="E17" i="36"/>
  <c r="F16" i="36"/>
  <c r="M6" i="32"/>
  <c r="L7" i="32"/>
  <c r="M76" i="46" l="1"/>
  <c r="G76" i="46" s="1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F51" i="46" l="1"/>
  <c r="E52" i="46"/>
  <c r="F77" i="46"/>
  <c r="E78" i="46"/>
  <c r="L52" i="46"/>
  <c r="M51" i="46"/>
  <c r="G51" i="46" s="1"/>
  <c r="M77" i="46"/>
  <c r="G77" i="46" s="1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L53" i="46" l="1"/>
  <c r="M52" i="46"/>
  <c r="G52" i="46" s="1"/>
  <c r="E53" i="46"/>
  <c r="F52" i="46"/>
  <c r="M78" i="46"/>
  <c r="G78" i="46" s="1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F53" i="46" l="1"/>
  <c r="E54" i="46"/>
  <c r="E80" i="46"/>
  <c r="F79" i="46"/>
  <c r="M79" i="46"/>
  <c r="G79" i="46" s="1"/>
  <c r="L80" i="46"/>
  <c r="M53" i="46"/>
  <c r="G53" i="46" s="1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M54" i="46" l="1"/>
  <c r="G54" i="46" s="1"/>
  <c r="L55" i="46"/>
  <c r="F80" i="46"/>
  <c r="E81" i="46"/>
  <c r="E55" i="46"/>
  <c r="F54" i="46"/>
  <c r="M80" i="46"/>
  <c r="G80" i="46" s="1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F81" i="46" l="1"/>
  <c r="E82" i="46"/>
  <c r="M81" i="46"/>
  <c r="G81" i="46" s="1"/>
  <c r="L82" i="46"/>
  <c r="E56" i="46"/>
  <c r="F55" i="46"/>
  <c r="M55" i="46"/>
  <c r="G55" i="46" s="1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L57" i="46" l="1"/>
  <c r="M56" i="46"/>
  <c r="G56" i="46" s="1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F57" i="46" l="1"/>
  <c r="E58" i="46"/>
  <c r="F83" i="46"/>
  <c r="E84" i="46"/>
  <c r="L84" i="46"/>
  <c r="M83" i="46"/>
  <c r="G83" i="46" s="1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F84" i="46" l="1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31" i="45" l="1"/>
  <c r="F59" i="46"/>
  <c r="E60" i="46"/>
  <c r="M85" i="46"/>
  <c r="G85" i="46" s="1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48" i="45" l="1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49" i="45" l="1"/>
  <c r="G34" i="45"/>
  <c r="M61" i="46"/>
  <c r="G61" i="46" s="1"/>
  <c r="L62" i="46"/>
  <c r="F61" i="46"/>
  <c r="E62" i="46"/>
  <c r="M87" i="46"/>
  <c r="G87" i="46" s="1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F88" i="46" l="1"/>
  <c r="E89" i="46"/>
  <c r="M88" i="46"/>
  <c r="G88" i="46" s="1"/>
  <c r="L89" i="46"/>
  <c r="E63" i="46"/>
  <c r="F62" i="46"/>
  <c r="M62" i="46"/>
  <c r="G62" i="46" s="1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M89" i="46" l="1"/>
  <c r="G89" i="46" s="1"/>
  <c r="L90" i="46"/>
  <c r="M63" i="46"/>
  <c r="G63" i="46" s="1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7" i="45" l="1"/>
  <c r="F90" i="46"/>
  <c r="E91" i="46"/>
  <c r="F64" i="46"/>
  <c r="E65" i="46"/>
  <c r="L65" i="46"/>
  <c r="M64" i="46"/>
  <c r="G64" i="46" s="1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L92" i="46" l="1"/>
  <c r="M91" i="46"/>
  <c r="G91" i="46" s="1"/>
  <c r="F65" i="46"/>
  <c r="E66" i="46"/>
  <c r="F91" i="46"/>
  <c r="E92" i="46"/>
  <c r="M65" i="46"/>
  <c r="G65" i="46" s="1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L67" i="46" l="1"/>
  <c r="M66" i="46"/>
  <c r="G66" i="46" s="1"/>
  <c r="F66" i="46"/>
  <c r="E67" i="46"/>
  <c r="F92" i="46"/>
  <c r="E93" i="46"/>
  <c r="M92" i="46"/>
  <c r="G92" i="46" s="1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L99" i="46" l="1"/>
  <c r="M99" i="46" s="1"/>
  <c r="G99" i="46" s="1"/>
  <c r="M93" i="46"/>
  <c r="G93" i="46" s="1"/>
  <c r="L94" i="46"/>
  <c r="F67" i="46"/>
  <c r="E68" i="46"/>
  <c r="E99" i="46"/>
  <c r="F99" i="46" s="1"/>
  <c r="F93" i="46"/>
  <c r="E94" i="46"/>
  <c r="L68" i="46"/>
  <c r="M67" i="46"/>
  <c r="G67" i="46" s="1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A30" i="3"/>
  <c r="V30" i="3"/>
  <c r="T30" i="3"/>
  <c r="E95" i="46" l="1"/>
  <c r="E100" i="46"/>
  <c r="F100" i="46" s="1"/>
  <c r="F94" i="46"/>
  <c r="E69" i="46"/>
  <c r="F68" i="46"/>
  <c r="L100" i="46"/>
  <c r="M100" i="46" s="1"/>
  <c r="G100" i="46" s="1"/>
  <c r="M94" i="46"/>
  <c r="G94" i="46" s="1"/>
  <c r="L95" i="46"/>
  <c r="M68" i="46"/>
  <c r="G68" i="46" s="1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39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O7" i="3" l="1"/>
  <c r="L101" i="46"/>
  <c r="M101" i="46" s="1"/>
  <c r="G101" i="46" s="1"/>
  <c r="M95" i="46"/>
  <c r="G95" i="46" s="1"/>
  <c r="L96" i="46"/>
  <c r="F69" i="46"/>
  <c r="E70" i="46"/>
  <c r="M69" i="46"/>
  <c r="G69" i="46" s="1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6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39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F7" i="3"/>
  <c r="AE7" i="3"/>
  <c r="AH7" i="3"/>
  <c r="AB7" i="3"/>
  <c r="Y6" i="3"/>
  <c r="Y30" i="3" s="1"/>
  <c r="S6" i="3"/>
  <c r="S30" i="3" s="1"/>
  <c r="AE9" i="3"/>
  <c r="AH9" i="3"/>
  <c r="AE11" i="3"/>
  <c r="AH11" i="3"/>
  <c r="AE15" i="3"/>
  <c r="AH15" i="3"/>
  <c r="AE20" i="3"/>
  <c r="AH20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G58" i="45" l="1"/>
  <c r="G20" i="45"/>
  <c r="F96" i="46"/>
  <c r="E97" i="46"/>
  <c r="E102" i="46"/>
  <c r="F102" i="46" s="1"/>
  <c r="M70" i="46"/>
  <c r="G70" i="46" s="1"/>
  <c r="L71" i="46"/>
  <c r="E71" i="46"/>
  <c r="F70" i="46"/>
  <c r="L102" i="46"/>
  <c r="M102" i="46" s="1"/>
  <c r="G102" i="46" s="1"/>
  <c r="M96" i="46"/>
  <c r="G96" i="46" s="1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B15" i="3"/>
  <c r="F15" i="3"/>
  <c r="S36" i="3"/>
  <c r="AX30" i="31"/>
  <c r="O5" i="3"/>
  <c r="AE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H5" i="3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G59" i="45" l="1"/>
  <c r="G21" i="45"/>
  <c r="F5" i="3"/>
  <c r="AB5" i="3"/>
  <c r="E103" i="46"/>
  <c r="F103" i="46" s="1"/>
  <c r="F97" i="46"/>
  <c r="E98" i="46"/>
  <c r="E72" i="46"/>
  <c r="F71" i="46"/>
  <c r="L103" i="46"/>
  <c r="M103" i="46" s="1"/>
  <c r="G103" i="46" s="1"/>
  <c r="M97" i="46"/>
  <c r="G97" i="46" s="1"/>
  <c r="L98" i="46"/>
  <c r="M71" i="46"/>
  <c r="G71" i="46" s="1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Y25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0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60" i="45" l="1"/>
  <c r="G22" i="45"/>
  <c r="L104" i="46"/>
  <c r="M104" i="46" s="1"/>
  <c r="G104" i="46" s="1"/>
  <c r="M98" i="46"/>
  <c r="G98" i="46" s="1"/>
  <c r="F72" i="46"/>
  <c r="E73" i="46"/>
  <c r="E104" i="46"/>
  <c r="F104" i="46" s="1"/>
  <c r="F98" i="46"/>
  <c r="M72" i="46"/>
  <c r="G72" i="46" s="1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X25" i="3"/>
  <c r="AI128" i="38" s="1"/>
  <c r="L43" i="37"/>
  <c r="M42" i="37"/>
  <c r="F42" i="36"/>
  <c r="E43" i="36"/>
  <c r="L44" i="36"/>
  <c r="M43" i="36"/>
  <c r="L30" i="32"/>
  <c r="M29" i="32"/>
  <c r="AZ126" i="31"/>
  <c r="AH121" i="30"/>
  <c r="W6" i="3"/>
  <c r="W30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0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61" i="45" l="1"/>
  <c r="G23" i="45"/>
  <c r="G25" i="3"/>
  <c r="M73" i="46"/>
  <c r="G73" i="46" s="1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N128" i="38"/>
  <c r="W25" i="3"/>
  <c r="AH128" i="38" s="1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62" i="45" l="1"/>
  <c r="G24" i="45"/>
  <c r="F74" i="46"/>
  <c r="E75" i="46"/>
  <c r="F75" i="46" s="1"/>
  <c r="L75" i="46"/>
  <c r="M75" i="46" s="1"/>
  <c r="G75" i="46" s="1"/>
  <c r="M74" i="46"/>
  <c r="G74" i="46" s="1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63" i="45" l="1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AX60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G84" i="45" l="1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Z64" i="30"/>
  <c r="AX64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0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0" i="3" s="1"/>
  <c r="N6" i="3"/>
  <c r="N30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0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0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94" i="45" l="1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35" i="30"/>
  <c r="AX35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0" i="3" s="1"/>
  <c r="AW40" i="30"/>
  <c r="AZ40" i="30"/>
  <c r="AX40" i="30"/>
  <c r="AD48" i="30"/>
  <c r="AQ48" i="30"/>
  <c r="AS48" i="30"/>
  <c r="R48" i="30"/>
  <c r="S121" i="30"/>
  <c r="AU121" i="30" s="1"/>
  <c r="H6" i="3"/>
  <c r="H30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H8" i="3"/>
  <c r="F8" i="3"/>
  <c r="AQ15" i="30"/>
  <c r="R15" i="30"/>
  <c r="AD15" i="30"/>
  <c r="AS15" i="30"/>
  <c r="AD23" i="30"/>
  <c r="AS23" i="30"/>
  <c r="R23" i="30"/>
  <c r="AQ23" i="30"/>
  <c r="AW23" i="30" s="1"/>
  <c r="AN119" i="30"/>
  <c r="Z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Z7" i="3" s="1"/>
  <c r="AC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95" i="45" l="1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G7" i="3"/>
  <c r="AF7" i="3"/>
  <c r="AV26" i="30" a="1"/>
  <c r="AV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0" i="3" s="1"/>
  <c r="J30" i="3"/>
  <c r="O6" i="3"/>
  <c r="M30" i="3"/>
  <c r="N31" i="3" s="1"/>
  <c r="AO3" i="30"/>
  <c r="C8" i="16" s="1"/>
  <c r="AZ47" i="30"/>
  <c r="AX10" i="30"/>
  <c r="AW10" i="30"/>
  <c r="AO102" i="30"/>
  <c r="C104" i="16" s="1"/>
  <c r="AW26" i="30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Z6" i="3"/>
  <c r="Z30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0" i="3"/>
  <c r="R31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H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T31" i="3"/>
  <c r="V31" i="3"/>
  <c r="AA31" i="3"/>
  <c r="Y31" i="3"/>
  <c r="S31" i="3"/>
  <c r="X31" i="3"/>
  <c r="W31" i="3"/>
  <c r="U31" i="3"/>
  <c r="Q31" i="3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Z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0" i="3" s="1"/>
  <c r="P31" i="3" s="1"/>
  <c r="AD121" i="30"/>
  <c r="AE8" i="3"/>
  <c r="AC8" i="3"/>
  <c r="AB8" i="3"/>
  <c r="G71" i="45" l="1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Z31" i="3"/>
  <c r="AB6" i="3"/>
  <c r="AB30" i="3" s="1"/>
  <c r="AC6" i="3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F8" i="3"/>
  <c r="AG8" i="3"/>
  <c r="AE6" i="3"/>
  <c r="AW3" i="30"/>
  <c r="AZ3" i="30"/>
  <c r="AZ100" i="30" s="1"/>
  <c r="AX3" i="30"/>
  <c r="AO121" i="30"/>
  <c r="G72" i="45" l="1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C30" i="3"/>
  <c r="AD6" i="3"/>
  <c r="AZ121" i="30"/>
  <c r="AC121" i="30"/>
  <c r="AF6" i="3"/>
  <c r="AG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9" i="16" s="1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H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F46" i="37" l="1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E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M128" i="38" s="1"/>
  <c r="AK100" i="28"/>
  <c r="AJ100" i="28"/>
  <c r="AH100" i="28"/>
  <c r="AH121" i="28" s="1"/>
  <c r="AG100" i="28"/>
  <c r="Q4" i="3" s="1"/>
  <c r="Q25" i="3" s="1"/>
  <c r="AG128" i="38" s="1"/>
  <c r="AE100" i="28"/>
  <c r="R4" i="3" s="1"/>
  <c r="R25" i="3" s="1"/>
  <c r="AE128" i="38" s="1"/>
  <c r="Z100" i="28"/>
  <c r="N4" i="3" s="1"/>
  <c r="N25" i="3" s="1"/>
  <c r="Z128" i="38" s="1"/>
  <c r="Y100" i="28"/>
  <c r="M4" i="3" s="1"/>
  <c r="M25" i="3" s="1"/>
  <c r="Y128" i="38" s="1"/>
  <c r="W100" i="28"/>
  <c r="K4" i="3" s="1"/>
  <c r="K25" i="3" s="1"/>
  <c r="V100" i="28"/>
  <c r="J4" i="3" s="1"/>
  <c r="J25" i="3" s="1"/>
  <c r="T100" i="28"/>
  <c r="I4" i="3" s="1"/>
  <c r="I25" i="3" s="1"/>
  <c r="T128" i="38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H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H25" i="3" s="1"/>
  <c r="S128" i="38" s="1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Z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Z5" i="3" s="1"/>
  <c r="AC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F5" i="3"/>
  <c r="AG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P25" i="3" s="1"/>
  <c r="AD128" i="38" s="1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F65" i="37" l="1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B4" i="3"/>
  <c r="AC4" i="3"/>
  <c r="AE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D4" i="3"/>
  <c r="G93" i="32"/>
  <c r="G90" i="32"/>
  <c r="M68" i="32"/>
  <c r="L69" i="32"/>
  <c r="L95" i="32"/>
  <c r="L101" i="32" s="1"/>
  <c r="M101" i="32" s="1"/>
  <c r="M94" i="32"/>
  <c r="AG4" i="3"/>
  <c r="AF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G20" i="3" l="1"/>
  <c r="AF20" i="3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N27" i="3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6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Z13" i="3" l="1"/>
  <c r="Z10" i="3"/>
  <c r="AC10" i="3" s="1"/>
  <c r="Z11" i="3"/>
  <c r="Z15" i="3"/>
  <c r="Z9" i="3"/>
  <c r="Z16" i="3"/>
  <c r="AC16" i="3" s="1"/>
  <c r="Z12" i="3"/>
  <c r="AC12" i="3" s="1"/>
  <c r="Z14" i="3"/>
  <c r="L25" i="3"/>
  <c r="O36" i="3"/>
  <c r="S37" i="3" s="1"/>
  <c r="O25" i="3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C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E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H13" i="3"/>
  <c r="AC105" i="29"/>
  <c r="AC126" i="29" s="1"/>
  <c r="AX55" i="29"/>
  <c r="AZ55" i="29"/>
  <c r="AL113" i="29"/>
  <c r="S14" i="3" s="1"/>
  <c r="S25" i="3" s="1"/>
  <c r="AL128" i="38" s="1"/>
  <c r="W37" i="3" l="1"/>
  <c r="AA37" i="3"/>
  <c r="Q37" i="3"/>
  <c r="Y37" i="3"/>
  <c r="R37" i="3"/>
  <c r="AF12" i="3"/>
  <c r="AG12" i="3"/>
  <c r="AF16" i="3"/>
  <c r="AG16" i="3"/>
  <c r="Z36" i="3"/>
  <c r="Z37" i="3" s="1"/>
  <c r="AC9" i="3"/>
  <c r="AN128" i="38"/>
  <c r="Z39" i="3"/>
  <c r="AC15" i="3"/>
  <c r="Z33" i="3"/>
  <c r="AC11" i="3"/>
  <c r="AD34" i="3" s="1"/>
  <c r="V37" i="3"/>
  <c r="P37" i="3"/>
  <c r="AG10" i="3"/>
  <c r="AF10" i="3"/>
  <c r="X37" i="3"/>
  <c r="T37" i="3"/>
  <c r="U37" i="3"/>
  <c r="AB13" i="3"/>
  <c r="AB36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F25" i="3" s="1"/>
  <c r="AB14" i="3"/>
  <c r="AC14" i="3"/>
  <c r="S27" i="3"/>
  <c r="C105" i="32"/>
  <c r="D101" i="32" s="1"/>
  <c r="AX107" i="29"/>
  <c r="AX112" i="29" s="1"/>
  <c r="AV112" i="29"/>
  <c r="AZ107" i="29"/>
  <c r="AZ113" i="29" s="1"/>
  <c r="AG13" i="3"/>
  <c r="AF13" i="3"/>
  <c r="T27" i="3"/>
  <c r="V27" i="3"/>
  <c r="P27" i="3"/>
  <c r="AH25" i="3"/>
  <c r="Q27" i="3"/>
  <c r="W28" i="3"/>
  <c r="AE25" i="3"/>
  <c r="U27" i="3"/>
  <c r="R27" i="3"/>
  <c r="Y27" i="3"/>
  <c r="W27" i="3"/>
  <c r="X27" i="3"/>
  <c r="AO105" i="29"/>
  <c r="AV3" i="29"/>
  <c r="AW104" i="29"/>
  <c r="AX104" i="29"/>
  <c r="AO124" i="29"/>
  <c r="AV115" i="29" a="1"/>
  <c r="AV115" i="29" s="1"/>
  <c r="Z27" i="3" l="1"/>
  <c r="AC25" i="3"/>
  <c r="AG9" i="3"/>
  <c r="AF9" i="3"/>
  <c r="AC36" i="3"/>
  <c r="AD33" i="3"/>
  <c r="AF11" i="3"/>
  <c r="AG11" i="3"/>
  <c r="AD39" i="3"/>
  <c r="AF15" i="3"/>
  <c r="AG15" i="3"/>
  <c r="AD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F14" i="3"/>
  <c r="AG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F25" i="3"/>
  <c r="AX115" i="29"/>
  <c r="AX123" i="29" s="1"/>
  <c r="AZ115" i="29"/>
  <c r="AZ124" i="29" s="1"/>
  <c r="AV123" i="29"/>
  <c r="AO128" i="38" l="1"/>
  <c r="AD27" i="3"/>
  <c r="AD28" i="3"/>
  <c r="AG25" i="3"/>
  <c r="AO128" i="35"/>
  <c r="AD25" i="3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Z126" i="38" s="1"/>
  <c r="AO126" i="38"/>
  <c r="AV112" i="38"/>
  <c r="AZ107" i="38"/>
  <c r="AZ113" i="38" s="1"/>
  <c r="AX107" i="38"/>
  <c r="AX112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<sst xmlns="http://schemas.openxmlformats.org/spreadsheetml/2006/main" count="6975" uniqueCount="308">
  <si>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</si>
  <si>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</si>
  <si>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</si>
  <si>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</si>
  <si>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</si>
  <si>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</si>
  <si>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</si>
  <si>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</si>
  <si>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</si>
  <si>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</si>
  <si>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</si>
  <si>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</si>
  <si>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</si>
  <si>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</si>
  <si>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</si>
  <si>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</si>
  <si>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</si>
  <si>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</si>
  <si>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</si>
  <si>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</si>
  <si>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</si>
  <si>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</si>
  <si>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</si>
  <si>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</si>
  <si>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</si>
  <si>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</si>
  <si>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</si>
  <si>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</si>
  <si>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</si>
  <si>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</si>
  <si>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</si>
  <si>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</si>
  <si>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</si>
  <si>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</si>
  <si>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</si>
  <si>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</si>
  <si>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</si>
  <si>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</si>
  <si>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</si>
  <si>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</si>
  <si>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</si>
  <si>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</si>
  <si>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</si>
  <si>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</si>
  <si>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</si>
  <si>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</si>
  <si>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</si>
  <si>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</si>
  <si>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</si>
  <si>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</si>
  <si>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</si>
  <si>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</si>
  <si>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</si>
  <si>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</si>
  <si>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</si>
  <si>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</si>
  <si>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</si>
  <si>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</si>
  <si>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</si>
  <si>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</si>
  <si>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</si>
  <si>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</si>
  <si>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</si>
  <si>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</si>
  <si>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</si>
  <si>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</si>
  <si>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</si>
  <si>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</si>
  <si>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</si>
  <si>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</si>
  <si>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</si>
  <si>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</si>
  <si>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</si>
  <si>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</si>
  <si>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</si>
  <si>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</si>
  <si>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</si>
  <si>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</si>
  <si>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</si>
  <si>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</si>
  <si>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</si>
  <si>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</si>
  <si>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</si>
  <si>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</si>
  <si>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</si>
  <si>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</si>
  <si>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</si>
  <si>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</si>
  <si>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</si>
  <si>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</si>
  <si>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</si>
  <si>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</si>
  <si>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</si>
  <si>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</si>
  <si>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</si>
  <si>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</si>
  <si>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</si>
  <si>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</si>
  <si>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</si>
  <si>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</si>
  <si>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</si>
  <si>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</si>
  <si>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</si>
  <si>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</si>
  <si>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</si>
  <si>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</si>
  <si>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</si>
  <si>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</si>
  <si>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</si>
  <si>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</si>
  <si>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</si>
  <si>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</si>
  <si>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</si>
  <si>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</si>
  <si>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</si>
  <si>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</si>
  <si>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</si>
  <si>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</si>
  <si>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</si>
  <si>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</si>
  <si>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</si>
  <si>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</si>
  <si>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</si>
  <si>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</si>
  <si>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</si>
  <si>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</si>
  <si>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</si>
  <si>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</si>
  <si>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</si>
  <si>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</si>
  <si>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</si>
  <si>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</si>
  <si>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</si>
  <si>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</si>
  <si>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</si>
  <si>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</si>
  <si>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</si>
  <si>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</si>
  <si>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</si>
  <si>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</si>
  <si>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</si>
  <si>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</si>
  <si>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</si>
  <si>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</si>
  <si>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</si>
  <si>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</si>
  <si>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</si>
  <si>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</si>
  <si>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</si>
  <si>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</si>
  <si>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</si>
  <si>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</si>
  <si>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</si>
  <si>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</si>
  <si>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</si>
  <si>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</si>
  <si>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</si>
  <si>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</si>
  <si>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</si>
  <si>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</si>
  <si>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</si>
  <si>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</si>
  <si>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</si>
  <si>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</si>
  <si>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</si>
  <si>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</si>
  <si>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</si>
  <si>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</si>
  <si>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</si>
  <si>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</si>
  <si>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</si>
  <si>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</si>
  <si>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</si>
  <si>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</si>
  <si>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</si>
  <si>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</si>
  <si>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</si>
  <si>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</si>
  <si>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</si>
  <si>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</si>
  <si>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</si>
  <si>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</si>
  <si>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</si>
  <si>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</si>
  <si>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</si>
  <si>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</si>
  <si>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</si>
  <si>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</si>
  <si>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</si>
  <si>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</si>
  <si>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</si>
  <si>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</si>
  <si>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</si>
  <si>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</si>
  <si>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</si>
  <si>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</si>
  <si>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</si>
  <si>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</si>
  <si>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</si>
  <si>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</si>
  <si>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</si>
  <si>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</si>
  <si>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</si>
  <si>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</si>
  <si>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</si>
  <si>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</si>
  <si>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</si>
  <si>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</si>
  <si>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</si>
  <si>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</si>
  <si>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</si>
  <si>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</si>
  <si>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</si>
  <si>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</si>
  <si>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</si>
  <si>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</si>
  <si>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</si>
  <si>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</si>
  <si>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</si>
  <si>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</si>
  <si>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</si>
  <si>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</si>
  <si>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</si>
  <si>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</si>
  <si>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</si>
  <si>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</si>
  <si>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</si>
  <si>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</si>
  <si>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</si>
  <si>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</si>
  <si>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</si>
  <si>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</si>
  <si>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</si>
  <si>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</si>
  <si>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</si>
  <si>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</si>
  <si>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</si>
  <si>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</si>
  <si>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</si>
  <si>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</si>
  <si>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</si>
  <si>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</si>
  <si>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</si>
  <si>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</si>
  <si>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</si>
  <si>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</si>
  <si>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</si>
  <si>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</si>
  <si>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</si>
  <si>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</si>
  <si>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</si>
  <si>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</si>
  <si>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</si>
  <si>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</si>
  <si>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</si>
  <si>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</si>
  <si>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</si>
  <si>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</si>
  <si>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</si>
  <si>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</si>
  <si>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</si>
  <si>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</si>
  <si>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</si>
  <si>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</si>
  <si>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</si>
  <si>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</si>
  <si>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</si>
  <si>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</si>
  <si>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</si>
  <si>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</si>
  <si>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</si>
  <si>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</si>
  <si>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</si>
  <si>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</si>
  <si>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</si>
  <si>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</si>
  <si>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</si>
  <si>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</si>
  <si>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</si>
  <si>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</si>
  <si>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</si>
  <si>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</si>
  <si>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</si>
  <si>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</si>
  <si>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</si>
  <si>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</si>
  <si>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</si>
  <si>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</si>
  <si>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</si>
  <si>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</si>
  <si>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</si>
  <si>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</si>
  <si>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</si>
  <si>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</si>
  <si>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</si>
  <si>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</si>
  <si>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</si>
  <si>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</si>
  <si>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</si>
  <si>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</si>
  <si>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</si>
  <si>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23-29.02</t>
  </si>
  <si>
    <t>11</t>
  </si>
  <si>
    <t>12</t>
  </si>
  <si>
    <t>13</t>
  </si>
  <si>
    <t>Март 4 очки</t>
  </si>
  <si>
    <t>МАРТ очки</t>
  </si>
  <si>
    <t>08-15.03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</si>
</sst>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43" fontId="10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32" fillId="0" borderId="0"/>
    <xf numFmtId="43" fontId="10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452">
    <xf numFmtId="0" fontId="0" fillId="0" borderId="0" xfId="0"/>
    <xf numFmtId="0" fontId="9" fillId="0" borderId="0" xfId="0" applyFont="1" applyAlignment="1">
      <alignment wrapText="1"/>
    </xf>
    <xf numFmtId="0" fontId="11" fillId="0" borderId="0" xfId="0" applyFont="1"/>
    <xf numFmtId="49" fontId="11" fillId="0" borderId="0" xfId="0" applyNumberFormat="1" applyFont="1"/>
    <xf numFmtId="0" fontId="11" fillId="0" borderId="0" xfId="0" applyFont="1" applyAlignment="1">
      <alignment horizontal="center"/>
    </xf>
    <xf numFmtId="164" fontId="11" fillId="0" borderId="0" xfId="0" applyNumberFormat="1" applyFont="1"/>
    <xf numFmtId="9" fontId="11" fillId="0" borderId="0" xfId="2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49" fontId="13" fillId="3" borderId="12" xfId="0" applyNumberFormat="1" applyFont="1" applyFill="1" applyBorder="1" applyAlignment="1">
      <alignment horizontal="center" vertical="center" wrapText="1"/>
    </xf>
    <xf numFmtId="49" fontId="13" fillId="3" borderId="13" xfId="0" applyNumberFormat="1" applyFont="1" applyFill="1" applyBorder="1" applyAlignment="1">
      <alignment horizontal="center" vertical="center" wrapText="1"/>
    </xf>
    <xf numFmtId="1" fontId="13" fillId="3" borderId="13" xfId="0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165" fontId="11" fillId="0" borderId="0" xfId="1" applyNumberFormat="1" applyFont="1" applyBorder="1"/>
    <xf numFmtId="49" fontId="11" fillId="13" borderId="3" xfId="0" applyNumberFormat="1" applyFont="1" applyFill="1" applyBorder="1"/>
    <xf numFmtId="3" fontId="11" fillId="0" borderId="3" xfId="4" applyNumberFormat="1" applyFont="1" applyFill="1" applyBorder="1"/>
    <xf numFmtId="3" fontId="11" fillId="0" borderId="3" xfId="4" applyNumberFormat="1" applyFont="1" applyBorder="1"/>
    <xf numFmtId="167" fontId="11" fillId="0" borderId="4" xfId="4" applyNumberFormat="1" applyFont="1" applyBorder="1"/>
    <xf numFmtId="3" fontId="11" fillId="0" borderId="4" xfId="4" applyNumberFormat="1" applyFont="1" applyFill="1" applyBorder="1"/>
    <xf numFmtId="3" fontId="11" fillId="13" borderId="3" xfId="4" applyNumberFormat="1" applyFont="1" applyFill="1" applyBorder="1"/>
    <xf numFmtId="49" fontId="11" fillId="13" borderId="2" xfId="0" applyNumberFormat="1" applyFont="1" applyFill="1" applyBorder="1"/>
    <xf numFmtId="49" fontId="11" fillId="13" borderId="2" xfId="3" applyNumberFormat="1" applyFont="1" applyFill="1" applyBorder="1" applyAlignment="1">
      <alignment horizontal="center"/>
    </xf>
    <xf numFmtId="49" fontId="11" fillId="13" borderId="3" xfId="3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49" fontId="11" fillId="13" borderId="18" xfId="0" applyNumberFormat="1" applyFont="1" applyFill="1" applyBorder="1"/>
    <xf numFmtId="166" fontId="11" fillId="0" borderId="3" xfId="4" applyNumberFormat="1" applyFont="1" applyFill="1" applyBorder="1"/>
    <xf numFmtId="3" fontId="13" fillId="9" borderId="3" xfId="4" applyNumberFormat="1" applyFont="1" applyFill="1" applyBorder="1"/>
    <xf numFmtId="49" fontId="11" fillId="13" borderId="13" xfId="0" applyNumberFormat="1" applyFont="1" applyFill="1" applyBorder="1"/>
    <xf numFmtId="49" fontId="11" fillId="13" borderId="13" xfId="3" applyNumberFormat="1" applyFont="1" applyFill="1" applyBorder="1" applyAlignment="1">
      <alignment horizontal="center"/>
    </xf>
    <xf numFmtId="166" fontId="15" fillId="0" borderId="13" xfId="4" applyNumberFormat="1" applyFont="1" applyFill="1" applyBorder="1"/>
    <xf numFmtId="3" fontId="11" fillId="13" borderId="13" xfId="4" applyNumberFormat="1" applyFont="1" applyFill="1" applyBorder="1"/>
    <xf numFmtId="3" fontId="13" fillId="9" borderId="13" xfId="4" applyNumberFormat="1" applyFont="1" applyFill="1" applyBorder="1"/>
    <xf numFmtId="166" fontId="15" fillId="0" borderId="1" xfId="4" applyNumberFormat="1" applyFont="1" applyFill="1" applyBorder="1"/>
    <xf numFmtId="14" fontId="11" fillId="13" borderId="22" xfId="3" applyNumberFormat="1" applyFont="1" applyFill="1" applyBorder="1" applyAlignment="1">
      <alignment horizontal="center"/>
    </xf>
    <xf numFmtId="14" fontId="11" fillId="13" borderId="16" xfId="3" applyNumberFormat="1" applyFont="1" applyFill="1" applyBorder="1" applyAlignment="1">
      <alignment horizontal="center"/>
    </xf>
    <xf numFmtId="49" fontId="16" fillId="0" borderId="24" xfId="0" applyNumberFormat="1" applyFont="1" applyBorder="1"/>
    <xf numFmtId="49" fontId="16" fillId="0" borderId="14" xfId="0" applyNumberFormat="1" applyFont="1" applyBorder="1"/>
    <xf numFmtId="0" fontId="16" fillId="0" borderId="14" xfId="0" applyFont="1" applyBorder="1" applyAlignment="1">
      <alignment horizontal="center"/>
    </xf>
    <xf numFmtId="164" fontId="16" fillId="0" borderId="14" xfId="0" applyNumberFormat="1" applyFont="1" applyBorder="1"/>
    <xf numFmtId="165" fontId="13" fillId="0" borderId="14" xfId="0" applyNumberFormat="1" applyFont="1" applyBorder="1"/>
    <xf numFmtId="168" fontId="13" fillId="0" borderId="14" xfId="0" applyNumberFormat="1" applyFont="1" applyBorder="1"/>
    <xf numFmtId="9" fontId="13" fillId="0" borderId="0" xfId="2" applyFont="1" applyBorder="1"/>
    <xf numFmtId="49" fontId="16" fillId="0" borderId="0" xfId="0" applyNumberFormat="1" applyFont="1"/>
    <xf numFmtId="164" fontId="16" fillId="0" borderId="0" xfId="0" applyNumberFormat="1" applyFont="1"/>
    <xf numFmtId="165" fontId="13" fillId="0" borderId="0" xfId="0" applyNumberFormat="1" applyFont="1"/>
    <xf numFmtId="0" fontId="17" fillId="0" borderId="0" xfId="3" applyFont="1" applyAlignment="1">
      <alignment vertical="center"/>
    </xf>
    <xf numFmtId="49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9" fontId="13" fillId="0" borderId="0" xfId="2" applyFont="1" applyBorder="1" applyAlignment="1">
      <alignment horizontal="center" vertical="center"/>
    </xf>
    <xf numFmtId="167" fontId="11" fillId="0" borderId="0" xfId="2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11" fillId="0" borderId="0" xfId="2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164" fontId="11" fillId="0" borderId="21" xfId="0" applyNumberFormat="1" applyFont="1" applyBorder="1" applyAlignment="1">
      <alignment horizontal="right" vertical="center"/>
    </xf>
    <xf numFmtId="0" fontId="11" fillId="0" borderId="21" xfId="0" applyFont="1" applyBorder="1" applyAlignment="1">
      <alignment horizontal="right" vertical="center"/>
    </xf>
    <xf numFmtId="0" fontId="17" fillId="0" borderId="21" xfId="3" applyFont="1" applyBorder="1" applyAlignment="1">
      <alignment vertical="center"/>
    </xf>
    <xf numFmtId="9" fontId="13" fillId="0" borderId="21" xfId="2" applyFont="1" applyBorder="1" applyAlignment="1">
      <alignment horizontal="center" vertical="center"/>
    </xf>
    <xf numFmtId="167" fontId="11" fillId="0" borderId="21" xfId="2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wrapText="1"/>
    </xf>
    <xf numFmtId="0" fontId="25" fillId="0" borderId="25" xfId="5" applyFont="1" applyBorder="1" applyAlignment="1">
      <alignment horizontal="left" vertical="center"/>
    </xf>
    <xf numFmtId="169" fontId="25" fillId="0" borderId="25" xfId="5" applyNumberFormat="1" applyFont="1" applyBorder="1" applyAlignment="1">
      <alignment horizontal="left" vertical="center"/>
    </xf>
    <xf numFmtId="0" fontId="25" fillId="0" borderId="25" xfId="5" applyFont="1" applyBorder="1" applyAlignment="1">
      <alignment vertical="center"/>
    </xf>
    <xf numFmtId="0" fontId="25" fillId="3" borderId="25" xfId="5" applyFont="1" applyFill="1" applyBorder="1" applyAlignment="1">
      <alignment horizontal="center" vertical="center" wrapText="1"/>
    </xf>
    <xf numFmtId="169" fontId="25" fillId="3" borderId="25" xfId="5" applyNumberFormat="1" applyFont="1" applyFill="1" applyBorder="1" applyAlignment="1">
      <alignment horizontal="center" vertical="center" wrapText="1"/>
    </xf>
    <xf numFmtId="0" fontId="25" fillId="4" borderId="25" xfId="5" applyFont="1" applyFill="1" applyBorder="1" applyAlignment="1">
      <alignment horizontal="center" vertical="center" wrapText="1"/>
    </xf>
    <xf numFmtId="1" fontId="25" fillId="8" borderId="25" xfId="5" applyNumberFormat="1" applyFont="1" applyFill="1" applyBorder="1" applyAlignment="1">
      <alignment horizontal="center" vertical="center" wrapText="1"/>
    </xf>
    <xf numFmtId="1" fontId="25" fillId="3" borderId="25" xfId="5" applyNumberFormat="1" applyFont="1" applyFill="1" applyBorder="1" applyAlignment="1">
      <alignment horizontal="center" vertical="center" wrapText="1"/>
    </xf>
    <xf numFmtId="0" fontId="25" fillId="8" borderId="25" xfId="5" applyFont="1" applyFill="1" applyBorder="1" applyAlignment="1">
      <alignment horizontal="center" vertical="center" wrapText="1"/>
    </xf>
    <xf numFmtId="167" fontId="25" fillId="15" borderId="25" xfId="6" applyNumberFormat="1" applyFont="1" applyFill="1" applyBorder="1" applyAlignment="1">
      <alignment horizontal="center" vertical="center" wrapText="1"/>
    </xf>
    <xf numFmtId="167" fontId="25" fillId="3" borderId="25" xfId="6" applyNumberFormat="1" applyFont="1" applyFill="1" applyBorder="1" applyAlignment="1">
      <alignment horizontal="center" vertical="center" wrapText="1"/>
    </xf>
    <xf numFmtId="167" fontId="25" fillId="2" borderId="25" xfId="6" applyNumberFormat="1" applyFont="1" applyFill="1" applyBorder="1" applyAlignment="1">
      <alignment horizontal="center" vertical="center" wrapText="1"/>
    </xf>
    <xf numFmtId="167" fontId="25" fillId="8" borderId="25" xfId="6" applyNumberFormat="1" applyFont="1" applyFill="1" applyBorder="1" applyAlignment="1">
      <alignment horizontal="center" vertical="center" wrapText="1"/>
    </xf>
    <xf numFmtId="9" fontId="25" fillId="3" borderId="25" xfId="7" applyFont="1" applyFill="1" applyBorder="1" applyAlignment="1">
      <alignment horizontal="center" vertical="center" wrapText="1"/>
    </xf>
    <xf numFmtId="167" fontId="25" fillId="14" borderId="25" xfId="4" applyNumberFormat="1" applyFont="1" applyFill="1" applyBorder="1" applyAlignment="1">
      <alignment horizontal="center" vertical="center" wrapText="1"/>
    </xf>
    <xf numFmtId="0" fontId="28" fillId="14" borderId="25" xfId="5" applyFont="1" applyFill="1" applyBorder="1" applyAlignment="1">
      <alignment horizontal="center" vertical="center" wrapText="1"/>
    </xf>
    <xf numFmtId="0" fontId="25" fillId="0" borderId="25" xfId="5" applyFont="1" applyBorder="1" applyAlignment="1">
      <alignment horizontal="center" vertical="center" wrapText="1"/>
    </xf>
    <xf numFmtId="0" fontId="27" fillId="0" borderId="25" xfId="0" applyFont="1" applyBorder="1"/>
    <xf numFmtId="0" fontId="27" fillId="0" borderId="25" xfId="0" applyFont="1" applyBorder="1" applyAlignment="1">
      <alignment horizontal="left" vertical="top"/>
    </xf>
    <xf numFmtId="167" fontId="27" fillId="0" borderId="25" xfId="4" applyNumberFormat="1" applyFont="1" applyBorder="1" applyAlignment="1"/>
    <xf numFmtId="167" fontId="27" fillId="0" borderId="25" xfId="4" applyNumberFormat="1" applyFont="1" applyBorder="1"/>
    <xf numFmtId="167" fontId="27" fillId="0" borderId="25" xfId="4" applyNumberFormat="1" applyFont="1" applyFill="1" applyBorder="1"/>
    <xf numFmtId="167" fontId="27" fillId="0" borderId="25" xfId="8" applyNumberFormat="1" applyFont="1" applyBorder="1"/>
    <xf numFmtId="167" fontId="25" fillId="0" borderId="25" xfId="8" applyNumberFormat="1" applyFont="1" applyBorder="1"/>
    <xf numFmtId="167" fontId="27" fillId="14" borderId="25" xfId="8" applyNumberFormat="1" applyFont="1" applyFill="1" applyBorder="1"/>
    <xf numFmtId="171" fontId="27" fillId="0" borderId="25" xfId="9" applyNumberFormat="1" applyFont="1" applyBorder="1"/>
    <xf numFmtId="167" fontId="27" fillId="0" borderId="25" xfId="5" applyNumberFormat="1" applyFont="1" applyBorder="1"/>
    <xf numFmtId="0" fontId="8" fillId="14" borderId="25" xfId="5" applyFont="1" applyFill="1" applyBorder="1"/>
    <xf numFmtId="0" fontId="27" fillId="0" borderId="25" xfId="5" applyFont="1" applyBorder="1"/>
    <xf numFmtId="0" fontId="8" fillId="0" borderId="25" xfId="5" applyFont="1" applyBorder="1" applyAlignment="1">
      <alignment horizontal="left" indent="1"/>
    </xf>
    <xf numFmtId="0" fontId="8" fillId="0" borderId="25" xfId="0" applyFont="1" applyBorder="1" applyAlignment="1">
      <alignment horizontal="left" vertical="top"/>
    </xf>
    <xf numFmtId="0" fontId="8" fillId="0" borderId="25" xfId="0" applyFont="1" applyBorder="1"/>
    <xf numFmtId="167" fontId="8" fillId="0" borderId="25" xfId="4" applyNumberFormat="1" applyFont="1" applyBorder="1" applyAlignment="1"/>
    <xf numFmtId="167" fontId="8" fillId="0" borderId="25" xfId="4" applyNumberFormat="1" applyFont="1" applyBorder="1"/>
    <xf numFmtId="167" fontId="8" fillId="0" borderId="25" xfId="4" applyNumberFormat="1" applyFont="1" applyFill="1" applyBorder="1"/>
    <xf numFmtId="1" fontId="8" fillId="0" borderId="25" xfId="4" applyNumberFormat="1" applyFont="1" applyFill="1" applyBorder="1"/>
    <xf numFmtId="167" fontId="8" fillId="0" borderId="25" xfId="8" applyNumberFormat="1" applyFont="1" applyBorder="1"/>
    <xf numFmtId="167" fontId="28" fillId="0" borderId="25" xfId="8" applyNumberFormat="1" applyFont="1" applyBorder="1"/>
    <xf numFmtId="167" fontId="8" fillId="14" borderId="25" xfId="8" applyNumberFormat="1" applyFont="1" applyFill="1" applyBorder="1"/>
    <xf numFmtId="171" fontId="30" fillId="7" borderId="25" xfId="9" applyNumberFormat="1" applyFont="1" applyFill="1" applyBorder="1"/>
    <xf numFmtId="9" fontId="30" fillId="7" borderId="25" xfId="9" applyNumberFormat="1" applyFont="1" applyFill="1" applyBorder="1"/>
    <xf numFmtId="0" fontId="8" fillId="0" borderId="25" xfId="5" applyFont="1" applyBorder="1"/>
    <xf numFmtId="171" fontId="25" fillId="11" borderId="25" xfId="10" applyNumberFormat="1" applyFont="1" applyFill="1" applyBorder="1" applyAlignment="1">
      <alignment horizontal="left" vertical="center"/>
    </xf>
    <xf numFmtId="169" fontId="25" fillId="11" borderId="25" xfId="10" applyNumberFormat="1" applyFont="1" applyFill="1" applyBorder="1" applyAlignment="1">
      <alignment horizontal="center" vertical="center"/>
    </xf>
    <xf numFmtId="171" fontId="25" fillId="11" borderId="25" xfId="10" applyNumberFormat="1" applyFont="1" applyFill="1" applyBorder="1" applyAlignment="1">
      <alignment horizontal="center" vertical="center"/>
    </xf>
    <xf numFmtId="166" fontId="25" fillId="11" borderId="25" xfId="10" applyNumberFormat="1" applyFont="1" applyFill="1" applyBorder="1" applyAlignment="1">
      <alignment horizontal="center" vertical="center"/>
    </xf>
    <xf numFmtId="167" fontId="25" fillId="11" borderId="25" xfId="4" applyNumberFormat="1" applyFont="1" applyFill="1" applyBorder="1" applyAlignment="1">
      <alignment horizontal="center" vertical="center"/>
    </xf>
    <xf numFmtId="171" fontId="28" fillId="11" borderId="25" xfId="10" applyNumberFormat="1" applyFont="1" applyFill="1" applyBorder="1" applyAlignment="1">
      <alignment horizontal="center" vertical="center"/>
    </xf>
    <xf numFmtId="0" fontId="27" fillId="0" borderId="25" xfId="5" applyFont="1" applyBorder="1" applyAlignment="1">
      <alignment horizontal="center" vertical="center"/>
    </xf>
    <xf numFmtId="167" fontId="27" fillId="0" borderId="25" xfId="4" applyNumberFormat="1" applyFont="1" applyFill="1" applyBorder="1" applyAlignment="1"/>
    <xf numFmtId="1" fontId="27" fillId="0" borderId="25" xfId="4" applyNumberFormat="1" applyFont="1" applyFill="1" applyBorder="1"/>
    <xf numFmtId="167" fontId="27" fillId="0" borderId="25" xfId="8" applyNumberFormat="1" applyFont="1" applyFill="1" applyBorder="1"/>
    <xf numFmtId="167" fontId="25" fillId="0" borderId="25" xfId="8" applyNumberFormat="1" applyFont="1" applyFill="1" applyBorder="1"/>
    <xf numFmtId="171" fontId="27" fillId="14" borderId="25" xfId="9" applyNumberFormat="1" applyFont="1" applyFill="1" applyBorder="1"/>
    <xf numFmtId="167" fontId="27" fillId="14" borderId="25" xfId="5" applyNumberFormat="1" applyFont="1" applyFill="1" applyBorder="1"/>
    <xf numFmtId="167" fontId="27" fillId="0" borderId="25" xfId="4" applyNumberFormat="1" applyFont="1" applyBorder="1" applyAlignment="1">
      <alignment horizontal="left" indent="1"/>
    </xf>
    <xf numFmtId="0" fontId="27" fillId="0" borderId="25" xfId="4" applyNumberFormat="1" applyFont="1" applyBorder="1"/>
    <xf numFmtId="0" fontId="27" fillId="0" borderId="25" xfId="4" applyNumberFormat="1" applyFont="1" applyFill="1" applyBorder="1"/>
    <xf numFmtId="171" fontId="30" fillId="6" borderId="25" xfId="9" applyNumberFormat="1" applyFont="1" applyFill="1" applyBorder="1"/>
    <xf numFmtId="9" fontId="30" fillId="6" borderId="25" xfId="9" applyNumberFormat="1" applyFont="1" applyFill="1" applyBorder="1"/>
    <xf numFmtId="171" fontId="25" fillId="12" borderId="25" xfId="10" applyNumberFormat="1" applyFont="1" applyFill="1" applyBorder="1" applyAlignment="1">
      <alignment horizontal="left" vertical="center"/>
    </xf>
    <xf numFmtId="169" fontId="25" fillId="12" borderId="25" xfId="10" applyNumberFormat="1" applyFont="1" applyFill="1" applyBorder="1" applyAlignment="1">
      <alignment horizontal="center" vertical="center"/>
    </xf>
    <xf numFmtId="171" fontId="25" fillId="12" borderId="25" xfId="10" applyNumberFormat="1" applyFont="1" applyFill="1" applyBorder="1" applyAlignment="1">
      <alignment horizontal="center" vertical="center"/>
    </xf>
    <xf numFmtId="166" fontId="25" fillId="12" borderId="25" xfId="10" applyNumberFormat="1" applyFont="1" applyFill="1" applyBorder="1" applyAlignment="1">
      <alignment horizontal="center" vertical="center"/>
    </xf>
    <xf numFmtId="1" fontId="25" fillId="12" borderId="25" xfId="10" applyNumberFormat="1" applyFont="1" applyFill="1" applyBorder="1" applyAlignment="1">
      <alignment horizontal="center" vertical="center"/>
    </xf>
    <xf numFmtId="167" fontId="25" fillId="12" borderId="25" xfId="4" applyNumberFormat="1" applyFont="1" applyFill="1" applyBorder="1" applyAlignment="1">
      <alignment horizontal="center" vertical="center"/>
    </xf>
    <xf numFmtId="171" fontId="28" fillId="12" borderId="25" xfId="10" applyNumberFormat="1" applyFont="1" applyFill="1" applyBorder="1" applyAlignment="1">
      <alignment horizontal="center" vertical="center"/>
    </xf>
    <xf numFmtId="171" fontId="25" fillId="0" borderId="25" xfId="10" applyNumberFormat="1" applyFont="1" applyFill="1" applyBorder="1" applyAlignment="1">
      <alignment horizontal="center" vertical="center"/>
    </xf>
    <xf numFmtId="171" fontId="8" fillId="0" borderId="25" xfId="10" applyNumberFormat="1" applyFont="1" applyBorder="1" applyAlignment="1">
      <alignment horizontal="left" vertical="center" indent="1"/>
    </xf>
    <xf numFmtId="169" fontId="27" fillId="0" borderId="25" xfId="10" applyNumberFormat="1" applyFont="1" applyBorder="1" applyAlignment="1">
      <alignment horizontal="left" vertical="center" indent="1"/>
    </xf>
    <xf numFmtId="171" fontId="27" fillId="0" borderId="25" xfId="10" applyNumberFormat="1" applyFont="1" applyBorder="1" applyAlignment="1">
      <alignment horizontal="left" vertical="center" indent="1"/>
    </xf>
    <xf numFmtId="171" fontId="27" fillId="0" borderId="25" xfId="10" applyNumberFormat="1" applyFont="1" applyBorder="1" applyAlignment="1">
      <alignment horizontal="center" vertical="center"/>
    </xf>
    <xf numFmtId="171" fontId="27" fillId="0" borderId="25" xfId="10" applyNumberFormat="1" applyFont="1" applyFill="1" applyBorder="1" applyAlignment="1">
      <alignment horizontal="center" vertical="center"/>
    </xf>
    <xf numFmtId="171" fontId="8" fillId="0" borderId="25" xfId="10" applyNumberFormat="1" applyFont="1" applyBorder="1" applyAlignment="1">
      <alignment horizontal="center" vertical="center"/>
    </xf>
    <xf numFmtId="171" fontId="28" fillId="0" borderId="25" xfId="10" applyNumberFormat="1" applyFont="1" applyFill="1" applyBorder="1" applyAlignment="1">
      <alignment horizontal="center" vertical="center"/>
    </xf>
    <xf numFmtId="171" fontId="28" fillId="0" borderId="25" xfId="10" applyNumberFormat="1" applyFont="1" applyBorder="1" applyAlignment="1">
      <alignment horizontal="center" vertical="center"/>
    </xf>
    <xf numFmtId="170" fontId="28" fillId="0" borderId="25" xfId="10" applyFont="1" applyFill="1" applyBorder="1" applyAlignment="1">
      <alignment horizontal="center" vertical="center"/>
    </xf>
    <xf numFmtId="1" fontId="27" fillId="0" borderId="25" xfId="4" applyNumberFormat="1" applyFont="1" applyBorder="1" applyAlignment="1">
      <alignment horizontal="center" vertical="center"/>
    </xf>
    <xf numFmtId="167" fontId="8" fillId="0" borderId="25" xfId="4" applyNumberFormat="1" applyFont="1" applyFill="1" applyBorder="1" applyAlignment="1">
      <alignment horizontal="center" vertical="center"/>
    </xf>
    <xf numFmtId="171" fontId="27" fillId="14" borderId="25" xfId="10" applyNumberFormat="1" applyFont="1" applyFill="1" applyBorder="1" applyAlignment="1">
      <alignment horizontal="center" vertical="center"/>
    </xf>
    <xf numFmtId="171" fontId="8" fillId="14" borderId="25" xfId="10" applyNumberFormat="1" applyFont="1" applyFill="1" applyBorder="1" applyAlignment="1">
      <alignment horizontal="center" vertical="center"/>
    </xf>
    <xf numFmtId="171" fontId="25" fillId="10" borderId="25" xfId="10" applyNumberFormat="1" applyFont="1" applyFill="1" applyBorder="1" applyAlignment="1">
      <alignment horizontal="left" vertical="center"/>
    </xf>
    <xf numFmtId="169" fontId="25" fillId="10" borderId="25" xfId="10" applyNumberFormat="1" applyFont="1" applyFill="1" applyBorder="1" applyAlignment="1">
      <alignment horizontal="center" vertical="center"/>
    </xf>
    <xf numFmtId="171" fontId="25" fillId="10" borderId="25" xfId="10" applyNumberFormat="1" applyFont="1" applyFill="1" applyBorder="1" applyAlignment="1">
      <alignment horizontal="center" vertical="center"/>
    </xf>
    <xf numFmtId="1" fontId="31" fillId="16" borderId="25" xfId="10" applyNumberFormat="1" applyFont="1" applyFill="1" applyBorder="1" applyAlignment="1">
      <alignment horizontal="center"/>
    </xf>
    <xf numFmtId="171" fontId="28" fillId="10" borderId="25" xfId="10" applyNumberFormat="1" applyFont="1" applyFill="1" applyBorder="1" applyAlignment="1">
      <alignment horizontal="center" vertical="center"/>
    </xf>
    <xf numFmtId="171" fontId="25" fillId="0" borderId="25" xfId="10" applyNumberFormat="1" applyFont="1" applyBorder="1" applyAlignment="1">
      <alignment horizontal="center" vertical="center"/>
    </xf>
    <xf numFmtId="171" fontId="26" fillId="0" borderId="25" xfId="10" applyNumberFormat="1" applyFont="1" applyBorder="1" applyAlignment="1">
      <alignment horizontal="left" vertical="center" indent="1"/>
    </xf>
    <xf numFmtId="167" fontId="27" fillId="0" borderId="25" xfId="4" applyNumberFormat="1" applyFont="1" applyBorder="1" applyAlignment="1">
      <alignment horizontal="right" vertical="center"/>
    </xf>
    <xf numFmtId="0" fontId="27" fillId="0" borderId="25" xfId="5" applyFont="1" applyBorder="1" applyAlignment="1">
      <alignment horizontal="left" indent="1"/>
    </xf>
    <xf numFmtId="0" fontId="27" fillId="0" borderId="25" xfId="0" applyFont="1" applyBorder="1" applyAlignment="1">
      <alignment horizontal="left" indent="1"/>
    </xf>
    <xf numFmtId="167" fontId="27" fillId="0" borderId="25" xfId="6" applyNumberFormat="1" applyFont="1" applyBorder="1"/>
    <xf numFmtId="9" fontId="27" fillId="0" borderId="25" xfId="7" applyFont="1" applyBorder="1"/>
    <xf numFmtId="1" fontId="27" fillId="0" borderId="25" xfId="4" applyNumberFormat="1" applyFont="1" applyBorder="1"/>
    <xf numFmtId="169" fontId="27" fillId="0" borderId="25" xfId="5" applyNumberFormat="1" applyFont="1" applyBorder="1" applyAlignment="1">
      <alignment horizontal="left" indent="1"/>
    </xf>
    <xf numFmtId="0" fontId="34" fillId="0" borderId="32" xfId="0" applyFont="1" applyBorder="1" applyAlignment="1">
      <alignment horizontal="center" vertical="center" wrapText="1"/>
    </xf>
    <xf numFmtId="0" fontId="33" fillId="17" borderId="33" xfId="0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3" fillId="14" borderId="33" xfId="0" applyFont="1" applyFill="1" applyBorder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9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18" borderId="34" xfId="0" applyFont="1" applyFill="1" applyBorder="1" applyAlignment="1">
      <alignment horizontal="center" wrapText="1"/>
    </xf>
    <xf numFmtId="9" fontId="35" fillId="0" borderId="34" xfId="0" applyNumberFormat="1" applyFont="1" applyBorder="1" applyAlignment="1">
      <alignment horizontal="center" vertical="center" wrapText="1"/>
    </xf>
    <xf numFmtId="0" fontId="35" fillId="19" borderId="34" xfId="0" applyFont="1" applyFill="1" applyBorder="1" applyAlignment="1">
      <alignment horizontal="center" wrapText="1"/>
    </xf>
    <xf numFmtId="0" fontId="35" fillId="20" borderId="34" xfId="0" applyFont="1" applyFill="1" applyBorder="1" applyAlignment="1">
      <alignment horizontal="center" wrapText="1"/>
    </xf>
    <xf numFmtId="1" fontId="34" fillId="0" borderId="0" xfId="0" applyNumberFormat="1" applyFont="1" applyAlignment="1">
      <alignment horizontal="center" vertical="center" wrapText="1"/>
    </xf>
    <xf numFmtId="9" fontId="34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33" fillId="16" borderId="33" xfId="0" applyFont="1" applyFill="1" applyBorder="1" applyAlignment="1">
      <alignment horizontal="center" vertical="center" wrapText="1"/>
    </xf>
    <xf numFmtId="0" fontId="35" fillId="0" borderId="34" xfId="0" applyFont="1" applyBorder="1" applyAlignment="1">
      <alignment vertical="top" wrapText="1"/>
    </xf>
    <xf numFmtId="9" fontId="34" fillId="0" borderId="0" xfId="0" applyNumberFormat="1" applyFont="1" applyAlignment="1">
      <alignment horizontal="center" vertical="center"/>
    </xf>
    <xf numFmtId="4" fontId="11" fillId="0" borderId="3" xfId="4" applyNumberFormat="1" applyFont="1" applyBorder="1"/>
    <xf numFmtId="4" fontId="11" fillId="0" borderId="4" xfId="4" applyNumberFormat="1" applyFont="1" applyBorder="1"/>
    <xf numFmtId="10" fontId="13" fillId="0" borderId="0" xfId="2" applyNumberFormat="1" applyFont="1" applyBorder="1" applyAlignment="1">
      <alignment horizontal="center" vertical="center"/>
    </xf>
    <xf numFmtId="10" fontId="13" fillId="0" borderId="21" xfId="2" applyNumberFormat="1" applyFont="1" applyBorder="1" applyAlignment="1">
      <alignment horizontal="center" vertical="center"/>
    </xf>
    <xf numFmtId="10" fontId="11" fillId="0" borderId="21" xfId="0" applyNumberFormat="1" applyFont="1" applyBorder="1" applyAlignment="1">
      <alignment horizontal="center" vertical="center"/>
    </xf>
    <xf numFmtId="49" fontId="11" fillId="13" borderId="24" xfId="0" applyNumberFormat="1" applyFont="1" applyFill="1" applyBorder="1"/>
    <xf numFmtId="166" fontId="11" fillId="0" borderId="14" xfId="4" applyNumberFormat="1" applyFont="1" applyFill="1" applyBorder="1"/>
    <xf numFmtId="3" fontId="11" fillId="0" borderId="14" xfId="4" applyNumberFormat="1" applyFont="1" applyFill="1" applyBorder="1"/>
    <xf numFmtId="3" fontId="11" fillId="0" borderId="14" xfId="4" applyNumberFormat="1" applyFont="1" applyBorder="1"/>
    <xf numFmtId="167" fontId="11" fillId="0" borderId="35" xfId="4" applyNumberFormat="1" applyFont="1" applyBorder="1"/>
    <xf numFmtId="4" fontId="11" fillId="0" borderId="14" xfId="4" applyNumberFormat="1" applyFont="1" applyBorder="1"/>
    <xf numFmtId="3" fontId="11" fillId="0" borderId="35" xfId="4" applyNumberFormat="1" applyFont="1" applyFill="1" applyBorder="1"/>
    <xf numFmtId="3" fontId="11" fillId="13" borderId="14" xfId="4" applyNumberFormat="1" applyFont="1" applyFill="1" applyBorder="1"/>
    <xf numFmtId="165" fontId="13" fillId="9" borderId="23" xfId="1" applyNumberFormat="1" applyFont="1" applyFill="1" applyBorder="1" applyAlignment="1">
      <alignment vertical="center"/>
    </xf>
    <xf numFmtId="166" fontId="15" fillId="0" borderId="3" xfId="4" applyNumberFormat="1" applyFont="1" applyFill="1" applyBorder="1"/>
    <xf numFmtId="14" fontId="11" fillId="13" borderId="36" xfId="3" applyNumberFormat="1" applyFont="1" applyFill="1" applyBorder="1" applyAlignment="1">
      <alignment horizontal="center"/>
    </xf>
    <xf numFmtId="49" fontId="11" fillId="13" borderId="37" xfId="0" applyNumberFormat="1" applyFont="1" applyFill="1" applyBorder="1"/>
    <xf numFmtId="49" fontId="11" fillId="13" borderId="5" xfId="0" applyNumberFormat="1" applyFont="1" applyFill="1" applyBorder="1"/>
    <xf numFmtId="49" fontId="11" fillId="13" borderId="3" xfId="3" applyNumberFormat="1" applyFont="1" applyFill="1" applyBorder="1" applyAlignment="1">
      <alignment horizontal="left"/>
    </xf>
    <xf numFmtId="49" fontId="13" fillId="0" borderId="0" xfId="0" applyNumberFormat="1" applyFont="1" applyAlignment="1">
      <alignment horizontal="right"/>
    </xf>
    <xf numFmtId="168" fontId="11" fillId="0" borderId="21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wrapText="1"/>
    </xf>
    <xf numFmtId="44" fontId="13" fillId="0" borderId="0" xfId="0" applyNumberFormat="1" applyFont="1" applyAlignment="1">
      <alignment wrapText="1"/>
    </xf>
    <xf numFmtId="9" fontId="11" fillId="0" borderId="0" xfId="2" applyFont="1" applyBorder="1" applyAlignment="1">
      <alignment horizontal="center" vertical="center"/>
    </xf>
    <xf numFmtId="10" fontId="11" fillId="0" borderId="0" xfId="2" applyNumberFormat="1" applyFont="1" applyBorder="1" applyAlignment="1">
      <alignment horizontal="center" vertical="center"/>
    </xf>
    <xf numFmtId="4" fontId="11" fillId="0" borderId="3" xfId="4" applyNumberFormat="1" applyFont="1" applyFill="1" applyBorder="1"/>
    <xf numFmtId="4" fontId="11" fillId="2" borderId="3" xfId="4" applyNumberFormat="1" applyFont="1" applyFill="1" applyBorder="1"/>
    <xf numFmtId="4" fontId="13" fillId="0" borderId="14" xfId="0" applyNumberFormat="1" applyFont="1" applyBorder="1"/>
    <xf numFmtId="43" fontId="25" fillId="11" borderId="25" xfId="10" applyNumberFormat="1" applyFont="1" applyFill="1" applyBorder="1" applyAlignment="1">
      <alignment horizontal="center" vertical="center"/>
    </xf>
    <xf numFmtId="43" fontId="25" fillId="12" borderId="25" xfId="10" applyNumberFormat="1" applyFont="1" applyFill="1" applyBorder="1" applyAlignment="1">
      <alignment horizontal="center" vertical="center"/>
    </xf>
    <xf numFmtId="43" fontId="27" fillId="0" borderId="25" xfId="10" applyNumberFormat="1" applyFont="1" applyBorder="1" applyAlignment="1">
      <alignment horizontal="center" vertical="center"/>
    </xf>
    <xf numFmtId="43" fontId="25" fillId="10" borderId="25" xfId="10" applyNumberFormat="1" applyFont="1" applyFill="1" applyBorder="1" applyAlignment="1">
      <alignment horizontal="center" vertical="center"/>
    </xf>
    <xf numFmtId="168" fontId="26" fillId="0" borderId="25" xfId="4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49" fontId="27" fillId="0" borderId="25" xfId="4" applyNumberFormat="1" applyFont="1" applyFill="1" applyBorder="1" applyAlignment="1">
      <alignment horizontal="center" vertical="center"/>
    </xf>
    <xf numFmtId="168" fontId="26" fillId="0" borderId="25" xfId="4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49" fontId="27" fillId="0" borderId="25" xfId="4" applyNumberFormat="1" applyFont="1" applyFill="1" applyBorder="1" applyAlignment="1">
      <alignment horizontal="center" vertical="center"/>
    </xf>
    <xf numFmtId="2" fontId="8" fillId="0" borderId="25" xfId="5" applyNumberFormat="1" applyFont="1" applyBorder="1" applyAlignment="1">
      <alignment vertical="center"/>
    </xf>
    <xf numFmtId="0" fontId="26" fillId="0" borderId="25" xfId="5" applyFont="1" applyBorder="1" applyAlignment="1">
      <alignment horizontal="center" vertical="center"/>
    </xf>
    <xf numFmtId="0" fontId="25" fillId="0" borderId="25" xfId="5" applyFont="1" applyBorder="1" applyAlignment="1">
      <alignment vertical="center" wrapText="1"/>
    </xf>
    <xf numFmtId="0" fontId="26" fillId="0" borderId="25" xfId="5" applyFont="1" applyBorder="1" applyAlignment="1">
      <alignment vertical="center" wrapText="1"/>
    </xf>
    <xf numFmtId="0" fontId="26" fillId="0" borderId="25" xfId="5" applyFont="1" applyBorder="1" applyAlignment="1">
      <alignment horizontal="center" vertical="center" wrapText="1"/>
    </xf>
    <xf numFmtId="0" fontId="28" fillId="0" borderId="25" xfId="5" applyFont="1" applyBorder="1" applyAlignment="1">
      <alignment vertical="center"/>
    </xf>
    <xf numFmtId="2" fontId="25" fillId="3" borderId="25" xfId="5" applyNumberFormat="1" applyFont="1" applyFill="1" applyBorder="1" applyAlignment="1">
      <alignment horizontal="center" vertical="center" wrapText="1"/>
    </xf>
    <xf numFmtId="0" fontId="25" fillId="22" borderId="25" xfId="5" applyFont="1" applyFill="1" applyBorder="1" applyAlignment="1">
      <alignment horizontal="center" vertical="center" wrapText="1"/>
    </xf>
    <xf numFmtId="0" fontId="25" fillId="16" borderId="25" xfId="5" applyFont="1" applyFill="1" applyBorder="1" applyAlignment="1">
      <alignment horizontal="center" vertical="center" wrapText="1"/>
    </xf>
    <xf numFmtId="9" fontId="25" fillId="16" borderId="25" xfId="7" applyFont="1" applyFill="1" applyBorder="1" applyAlignment="1">
      <alignment horizontal="center" vertical="center" wrapText="1"/>
    </xf>
    <xf numFmtId="2" fontId="27" fillId="0" borderId="25" xfId="4" applyNumberFormat="1" applyFont="1" applyBorder="1"/>
    <xf numFmtId="43" fontId="27" fillId="0" borderId="25" xfId="4" applyFont="1" applyBorder="1"/>
    <xf numFmtId="9" fontId="27" fillId="0" borderId="25" xfId="13" applyFont="1" applyBorder="1"/>
    <xf numFmtId="2" fontId="8" fillId="0" borderId="25" xfId="4" applyNumberFormat="1" applyFont="1" applyBorder="1"/>
    <xf numFmtId="43" fontId="8" fillId="0" borderId="25" xfId="4" applyFont="1" applyBorder="1"/>
    <xf numFmtId="9" fontId="8" fillId="0" borderId="25" xfId="13" applyFont="1" applyBorder="1"/>
    <xf numFmtId="2" fontId="25" fillId="11" borderId="25" xfId="10" applyNumberFormat="1" applyFont="1" applyFill="1" applyBorder="1" applyAlignment="1">
      <alignment horizontal="center" vertical="center"/>
    </xf>
    <xf numFmtId="9" fontId="25" fillId="11" borderId="25" xfId="13" applyFont="1" applyFill="1" applyBorder="1" applyAlignment="1">
      <alignment horizontal="center" vertical="center"/>
    </xf>
    <xf numFmtId="0" fontId="25" fillId="11" borderId="25" xfId="10" applyNumberFormat="1" applyFont="1" applyFill="1" applyBorder="1" applyAlignment="1">
      <alignment horizontal="center" vertical="center"/>
    </xf>
    <xf numFmtId="2" fontId="27" fillId="0" borderId="25" xfId="4" applyNumberFormat="1" applyFont="1" applyFill="1" applyBorder="1"/>
    <xf numFmtId="43" fontId="27" fillId="0" borderId="25" xfId="4" applyFont="1" applyFill="1" applyBorder="1"/>
    <xf numFmtId="9" fontId="27" fillId="0" borderId="25" xfId="13" applyFont="1" applyFill="1" applyBorder="1"/>
    <xf numFmtId="9" fontId="27" fillId="14" borderId="25" xfId="13" applyFont="1" applyFill="1" applyBorder="1"/>
    <xf numFmtId="171" fontId="30" fillId="21" borderId="25" xfId="9" applyNumberFormat="1" applyFont="1" applyFill="1" applyBorder="1"/>
    <xf numFmtId="9" fontId="30" fillId="21" borderId="25" xfId="9" applyNumberFormat="1" applyFont="1" applyFill="1" applyBorder="1"/>
    <xf numFmtId="171" fontId="25" fillId="23" borderId="25" xfId="10" applyNumberFormat="1" applyFont="1" applyFill="1" applyBorder="1" applyAlignment="1">
      <alignment horizontal="left" vertical="center"/>
    </xf>
    <xf numFmtId="169" fontId="25" fillId="23" borderId="25" xfId="10" applyNumberFormat="1" applyFont="1" applyFill="1" applyBorder="1" applyAlignment="1">
      <alignment horizontal="center" vertical="center"/>
    </xf>
    <xf numFmtId="171" fontId="25" fillId="23" borderId="25" xfId="10" applyNumberFormat="1" applyFont="1" applyFill="1" applyBorder="1" applyAlignment="1">
      <alignment horizontal="center" vertical="center"/>
    </xf>
    <xf numFmtId="2" fontId="25" fillId="23" borderId="25" xfId="10" applyNumberFormat="1" applyFont="1" applyFill="1" applyBorder="1" applyAlignment="1">
      <alignment horizontal="center" vertical="center"/>
    </xf>
    <xf numFmtId="43" fontId="25" fillId="23" borderId="25" xfId="10" applyNumberFormat="1" applyFont="1" applyFill="1" applyBorder="1" applyAlignment="1">
      <alignment horizontal="center" vertical="center"/>
    </xf>
    <xf numFmtId="9" fontId="25" fillId="23" borderId="25" xfId="13" applyFont="1" applyFill="1" applyBorder="1" applyAlignment="1">
      <alignment horizontal="center" vertical="center"/>
    </xf>
    <xf numFmtId="166" fontId="25" fillId="23" borderId="25" xfId="10" applyNumberFormat="1" applyFont="1" applyFill="1" applyBorder="1" applyAlignment="1">
      <alignment horizontal="center" vertical="center"/>
    </xf>
    <xf numFmtId="167" fontId="25" fillId="23" borderId="25" xfId="4" applyNumberFormat="1" applyFont="1" applyFill="1" applyBorder="1" applyAlignment="1">
      <alignment horizontal="center" vertical="center"/>
    </xf>
    <xf numFmtId="0" fontId="25" fillId="23" borderId="25" xfId="10" applyNumberFormat="1" applyFont="1" applyFill="1" applyBorder="1" applyAlignment="1">
      <alignment horizontal="center" vertical="center"/>
    </xf>
    <xf numFmtId="171" fontId="28" fillId="23" borderId="25" xfId="10" applyNumberFormat="1" applyFont="1" applyFill="1" applyBorder="1" applyAlignment="1">
      <alignment horizontal="center" vertical="center"/>
    </xf>
    <xf numFmtId="171" fontId="25" fillId="0" borderId="25" xfId="10" applyNumberFormat="1" applyFont="1" applyFill="1" applyBorder="1" applyAlignment="1">
      <alignment horizontal="left" vertical="center"/>
    </xf>
    <xf numFmtId="169" fontId="25" fillId="0" borderId="25" xfId="10" applyNumberFormat="1" applyFont="1" applyFill="1" applyBorder="1" applyAlignment="1">
      <alignment horizontal="center" vertical="center"/>
    </xf>
    <xf numFmtId="2" fontId="25" fillId="0" borderId="25" xfId="10" applyNumberFormat="1" applyFont="1" applyFill="1" applyBorder="1" applyAlignment="1">
      <alignment horizontal="center" vertical="center"/>
    </xf>
    <xf numFmtId="43" fontId="25" fillId="0" borderId="25" xfId="10" applyNumberFormat="1" applyFont="1" applyFill="1" applyBorder="1" applyAlignment="1">
      <alignment horizontal="center" vertical="center"/>
    </xf>
    <xf numFmtId="9" fontId="25" fillId="0" borderId="25" xfId="13" applyFont="1" applyFill="1" applyBorder="1" applyAlignment="1">
      <alignment horizontal="center" vertical="center"/>
    </xf>
    <xf numFmtId="166" fontId="25" fillId="0" borderId="25" xfId="10" applyNumberFormat="1" applyFont="1" applyFill="1" applyBorder="1" applyAlignment="1">
      <alignment horizontal="center" vertical="center"/>
    </xf>
    <xf numFmtId="166" fontId="26" fillId="0" borderId="27" xfId="10" applyNumberFormat="1" applyFont="1" applyFill="1" applyBorder="1" applyAlignment="1">
      <alignment horizontal="center" vertical="center"/>
    </xf>
    <xf numFmtId="2" fontId="25" fillId="12" borderId="25" xfId="10" applyNumberFormat="1" applyFont="1" applyFill="1" applyBorder="1" applyAlignment="1">
      <alignment horizontal="center" vertical="center"/>
    </xf>
    <xf numFmtId="9" fontId="25" fillId="12" borderId="25" xfId="13" applyFont="1" applyFill="1" applyBorder="1" applyAlignment="1">
      <alignment horizontal="center" vertical="center"/>
    </xf>
    <xf numFmtId="2" fontId="27" fillId="0" borderId="25" xfId="10" applyNumberFormat="1" applyFont="1" applyBorder="1" applyAlignment="1">
      <alignment horizontal="center" vertical="center"/>
    </xf>
    <xf numFmtId="2" fontId="25" fillId="10" borderId="25" xfId="10" applyNumberFormat="1" applyFont="1" applyFill="1" applyBorder="1" applyAlignment="1">
      <alignment horizontal="center" vertical="center"/>
    </xf>
    <xf numFmtId="9" fontId="25" fillId="10" borderId="25" xfId="13" applyFont="1" applyFill="1" applyBorder="1" applyAlignment="1">
      <alignment horizontal="center" vertical="center"/>
    </xf>
    <xf numFmtId="2" fontId="27" fillId="0" borderId="25" xfId="5" applyNumberFormat="1" applyFont="1" applyBorder="1"/>
    <xf numFmtId="0" fontId="27" fillId="0" borderId="25" xfId="5" applyFont="1" applyFill="1" applyBorder="1"/>
    <xf numFmtId="0" fontId="0" fillId="0" borderId="39" xfId="0" applyBorder="1"/>
    <xf numFmtId="167" fontId="27" fillId="2" borderId="25" xfId="4" applyNumberFormat="1" applyFont="1" applyFill="1" applyBorder="1"/>
    <xf numFmtId="4" fontId="11" fillId="0" borderId="35" xfId="4" applyNumberFormat="1" applyFont="1" applyBorder="1"/>
    <xf numFmtId="4" fontId="13" fillId="0" borderId="0" xfId="0" applyNumberFormat="1" applyFont="1"/>
    <xf numFmtId="4" fontId="13" fillId="0" borderId="0" xfId="2" applyNumberFormat="1" applyFont="1" applyBorder="1" applyAlignment="1">
      <alignment horizontal="center" vertical="center"/>
    </xf>
    <xf numFmtId="4" fontId="13" fillId="0" borderId="21" xfId="2" applyNumberFormat="1" applyFont="1" applyBorder="1" applyAlignment="1">
      <alignment horizontal="center" vertical="center"/>
    </xf>
    <xf numFmtId="4" fontId="13" fillId="0" borderId="0" xfId="0" applyNumberFormat="1" applyFont="1" applyAlignment="1">
      <alignment wrapText="1"/>
    </xf>
    <xf numFmtId="4" fontId="11" fillId="0" borderId="0" xfId="2" applyNumberFormat="1" applyFont="1" applyBorder="1" applyAlignment="1">
      <alignment horizontal="center" vertical="center"/>
    </xf>
    <xf numFmtId="49" fontId="11" fillId="13" borderId="14" xfId="0" applyNumberFormat="1" applyFont="1" applyFill="1" applyBorder="1"/>
    <xf numFmtId="49" fontId="11" fillId="13" borderId="14" xfId="3" applyNumberFormat="1" applyFont="1" applyFill="1" applyBorder="1" applyAlignment="1">
      <alignment horizontal="center"/>
    </xf>
    <xf numFmtId="3" fontId="13" fillId="9" borderId="14" xfId="4" applyNumberFormat="1" applyFont="1" applyFill="1" applyBorder="1"/>
    <xf numFmtId="1" fontId="36" fillId="3" borderId="25" xfId="5" applyNumberFormat="1" applyFont="1" applyFill="1" applyBorder="1" applyAlignment="1">
      <alignment horizontal="center" vertical="center" wrapText="1"/>
    </xf>
    <xf numFmtId="49" fontId="26" fillId="0" borderId="25" xfId="4" applyNumberFormat="1" applyFont="1" applyFill="1" applyBorder="1" applyAlignment="1">
      <alignment horizontal="left" vertical="center"/>
    </xf>
    <xf numFmtId="166" fontId="15" fillId="0" borderId="14" xfId="4" applyNumberFormat="1" applyFont="1" applyFill="1" applyBorder="1"/>
    <xf numFmtId="14" fontId="11" fillId="13" borderId="19" xfId="3" applyNumberFormat="1" applyFont="1" applyFill="1" applyBorder="1" applyAlignment="1">
      <alignment horizontal="center"/>
    </xf>
    <xf numFmtId="4" fontId="11" fillId="0" borderId="4" xfId="4" applyNumberFormat="1" applyFont="1" applyFill="1" applyBorder="1"/>
    <xf numFmtId="4" fontId="11" fillId="0" borderId="35" xfId="4" applyNumberFormat="1" applyFont="1" applyFill="1" applyBorder="1"/>
    <xf numFmtId="0" fontId="9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44" fontId="11" fillId="0" borderId="0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0" fontId="25" fillId="11" borderId="25" xfId="10" applyNumberFormat="1" applyFont="1" applyFill="1" applyBorder="1" applyAlignment="1">
      <alignment horizontal="center" vertical="center"/>
    </xf>
    <xf numFmtId="49" fontId="27" fillId="0" borderId="25" xfId="4" applyNumberFormat="1" applyFont="1" applyFill="1" applyBorder="1" applyAlignment="1">
      <alignment horizontal="center" vertical="center"/>
    </xf>
    <xf numFmtId="168" fontId="26" fillId="0" borderId="25" xfId="4" applyNumberFormat="1" applyFont="1" applyFill="1" applyBorder="1" applyAlignment="1">
      <alignment horizontal="center" vertical="center"/>
    </xf>
    <xf numFmtId="166" fontId="26" fillId="0" borderId="27" xfId="10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0" fontId="26" fillId="0" borderId="25" xfId="5" applyFont="1" applyBorder="1" applyAlignment="1">
      <alignment horizontal="center" vertical="center"/>
    </xf>
    <xf numFmtId="0" fontId="26" fillId="0" borderId="25" xfId="5" applyFont="1" applyBorder="1" applyAlignment="1">
      <alignment horizontal="center" vertical="center" wrapText="1"/>
    </xf>
    <xf numFmtId="2" fontId="25" fillId="0" borderId="25" xfId="5" applyNumberFormat="1" applyFont="1" applyBorder="1" applyAlignment="1">
      <alignment vertical="center" wrapText="1"/>
    </xf>
    <xf numFmtId="2" fontId="25" fillId="3" borderId="25" xfId="6" applyNumberFormat="1" applyFont="1" applyFill="1" applyBorder="1" applyAlignment="1">
      <alignment horizontal="center" vertical="center" wrapText="1"/>
    </xf>
    <xf numFmtId="2" fontId="28" fillId="0" borderId="25" xfId="10" applyNumberFormat="1" applyFont="1" applyBorder="1" applyAlignment="1">
      <alignment horizontal="center" vertical="center"/>
    </xf>
    <xf numFmtId="2" fontId="27" fillId="0" borderId="25" xfId="6" applyNumberFormat="1" applyFont="1" applyBorder="1"/>
    <xf numFmtId="0" fontId="5" fillId="0" borderId="1" xfId="0" applyFont="1" applyBorder="1" applyAlignment="1">
      <alignment horizontal="center" vertical="center" wrapText="1"/>
    </xf>
    <xf numFmtId="168" fontId="26" fillId="0" borderId="25" xfId="10" applyNumberFormat="1" applyFont="1" applyFill="1" applyBorder="1" applyAlignment="1">
      <alignment horizontal="center" vertical="center"/>
    </xf>
    <xf numFmtId="0" fontId="26" fillId="0" borderId="25" xfId="5" applyFont="1" applyBorder="1" applyAlignment="1">
      <alignment horizontal="center" vertical="center"/>
    </xf>
    <xf numFmtId="0" fontId="26" fillId="0" borderId="25" xfId="5" applyFont="1" applyBorder="1" applyAlignment="1">
      <alignment horizontal="center" vertical="center" wrapText="1"/>
    </xf>
    <xf numFmtId="49" fontId="27" fillId="0" borderId="25" xfId="4" applyNumberFormat="1" applyFont="1" applyFill="1" applyBorder="1" applyAlignment="1">
      <alignment horizontal="center" vertical="center"/>
    </xf>
    <xf numFmtId="168" fontId="26" fillId="0" borderId="25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11" fillId="13" borderId="0" xfId="0" applyNumberFormat="1" applyFont="1" applyFill="1" applyBorder="1"/>
    <xf numFmtId="0" fontId="5" fillId="0" borderId="1" xfId="0" applyFont="1" applyFill="1" applyBorder="1" applyAlignment="1">
      <alignment horizontal="center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66" fontId="11" fillId="0" borderId="13" xfId="4" applyNumberFormat="1" applyFont="1" applyFill="1" applyBorder="1"/>
    <xf numFmtId="3" fontId="11" fillId="0" borderId="13" xfId="4" applyNumberFormat="1" applyFont="1" applyFill="1" applyBorder="1"/>
    <xf numFmtId="3" fontId="11" fillId="0" borderId="13" xfId="4" applyNumberFormat="1" applyFont="1" applyBorder="1"/>
    <xf numFmtId="167" fontId="11" fillId="0" borderId="40" xfId="4" applyNumberFormat="1" applyFont="1" applyBorder="1"/>
    <xf numFmtId="4" fontId="11" fillId="0" borderId="13" xfId="4" applyNumberFormat="1" applyFont="1" applyBorder="1"/>
    <xf numFmtId="4" fontId="11" fillId="0" borderId="40" xfId="4" applyNumberFormat="1" applyFont="1" applyFill="1" applyBorder="1"/>
    <xf numFmtId="4" fontId="11" fillId="0" borderId="40" xfId="4" applyNumberFormat="1" applyFont="1" applyBorder="1"/>
    <xf numFmtId="3" fontId="11" fillId="0" borderId="40" xfId="4" applyNumberFormat="1" applyFont="1" applyFill="1" applyBorder="1"/>
    <xf numFmtId="167" fontId="27" fillId="21" borderId="25" xfId="8" applyNumberFormat="1" applyFont="1" applyFill="1" applyBorder="1"/>
    <xf numFmtId="0" fontId="25" fillId="21" borderId="25" xfId="5" applyFont="1" applyFill="1" applyBorder="1" applyAlignment="1">
      <alignment horizontal="center" vertical="center" wrapText="1"/>
    </xf>
    <xf numFmtId="4" fontId="11" fillId="21" borderId="3" xfId="4" applyNumberFormat="1" applyFont="1" applyFill="1" applyBorder="1"/>
    <xf numFmtId="4" fontId="11" fillId="21" borderId="14" xfId="4" applyNumberFormat="1" applyFont="1" applyFill="1" applyBorder="1"/>
    <xf numFmtId="43" fontId="11" fillId="0" borderId="4" xfId="4" applyNumberFormat="1" applyFont="1" applyBorder="1"/>
    <xf numFmtId="43" fontId="11" fillId="0" borderId="35" xfId="4" applyNumberFormat="1" applyFont="1" applyBorder="1"/>
    <xf numFmtId="43" fontId="11" fillId="0" borderId="40" xfId="4" applyNumberFormat="1" applyFont="1" applyBorder="1"/>
    <xf numFmtId="43" fontId="13" fillId="0" borderId="14" xfId="0" applyNumberFormat="1" applyFont="1" applyBorder="1"/>
    <xf numFmtId="0" fontId="13" fillId="0" borderId="0" xfId="0" applyFont="1" applyBorder="1" applyAlignment="1">
      <alignment horizontal="left" vertical="center"/>
    </xf>
    <xf numFmtId="49" fontId="11" fillId="0" borderId="0" xfId="0" applyNumberFormat="1" applyFont="1" applyAlignment="1">
      <alignment horizontal="right"/>
    </xf>
    <xf numFmtId="4" fontId="11" fillId="13" borderId="3" xfId="4" applyNumberFormat="1" applyFont="1" applyFill="1" applyBorder="1"/>
    <xf numFmtId="4" fontId="11" fillId="13" borderId="14" xfId="4" applyNumberFormat="1" applyFont="1" applyFill="1" applyBorder="1"/>
    <xf numFmtId="4" fontId="11" fillId="13" borderId="13" xfId="4" applyNumberFormat="1" applyFont="1" applyFill="1" applyBorder="1"/>
    <xf numFmtId="168" fontId="26" fillId="0" borderId="25" xfId="10" applyNumberFormat="1" applyFont="1" applyFill="1" applyBorder="1" applyAlignment="1">
      <alignment vertical="center"/>
    </xf>
    <xf numFmtId="4" fontId="27" fillId="0" borderId="25" xfId="5" applyNumberFormat="1" applyFont="1" applyBorder="1"/>
    <xf numFmtId="0" fontId="3" fillId="0" borderId="1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10" fontId="11" fillId="0" borderId="0" xfId="2" applyNumberFormat="1" applyFont="1" applyBorder="1"/>
    <xf numFmtId="10" fontId="11" fillId="0" borderId="0" xfId="2" applyNumberFormat="1" applyFont="1"/>
    <xf numFmtId="10" fontId="11" fillId="0" borderId="0" xfId="2" applyNumberFormat="1" applyFont="1" applyAlignment="1">
      <alignment horizontal="right"/>
    </xf>
    <xf numFmtId="10" fontId="11" fillId="0" borderId="0" xfId="2" applyNumberFormat="1" applyFont="1" applyAlignment="1">
      <alignment horizontal="center"/>
    </xf>
    <xf numFmtId="10" fontId="18" fillId="0" borderId="0" xfId="2" applyNumberFormat="1" applyFont="1" applyAlignment="1">
      <alignment wrapText="1"/>
    </xf>
    <xf numFmtId="10" fontId="19" fillId="0" borderId="0" xfId="2" applyNumberFormat="1" applyFont="1" applyAlignment="1">
      <alignment vertical="center"/>
    </xf>
    <xf numFmtId="10" fontId="13" fillId="0" borderId="0" xfId="2" applyNumberFormat="1" applyFont="1" applyAlignment="1">
      <alignment horizontal="left" vertical="center"/>
    </xf>
    <xf numFmtId="49" fontId="27" fillId="0" borderId="25" xfId="4" applyNumberFormat="1" applyFont="1" applyFill="1" applyBorder="1" applyAlignment="1">
      <alignment horizontal="center" vertical="center"/>
    </xf>
    <xf numFmtId="0" fontId="26" fillId="0" borderId="25" xfId="5" applyFont="1" applyBorder="1" applyAlignment="1">
      <alignment horizontal="center" vertical="center"/>
    </xf>
    <xf numFmtId="0" fontId="26" fillId="0" borderId="25" xfId="5" applyFont="1" applyBorder="1" applyAlignment="1">
      <alignment horizontal="center" vertical="center" wrapText="1"/>
    </xf>
    <xf numFmtId="168" fontId="26" fillId="0" borderId="25" xfId="4" applyNumberFormat="1" applyFont="1" applyFill="1" applyBorder="1" applyAlignment="1">
      <alignment horizontal="center" vertical="center"/>
    </xf>
    <xf numFmtId="166" fontId="26" fillId="0" borderId="27" xfId="10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11" fillId="13" borderId="22" xfId="3" applyNumberFormat="1" applyFont="1" applyFill="1" applyBorder="1" applyAlignment="1">
      <alignment horizontal="center"/>
    </xf>
    <xf numFmtId="49" fontId="11" fillId="13" borderId="1" xfId="0" applyNumberFormat="1" applyFont="1" applyFill="1" applyBorder="1"/>
    <xf numFmtId="49" fontId="11" fillId="13" borderId="1" xfId="3" applyNumberFormat="1" applyFont="1" applyFill="1" applyBorder="1" applyAlignment="1">
      <alignment horizontal="center"/>
    </xf>
    <xf numFmtId="166" fontId="11" fillId="0" borderId="1" xfId="4" applyNumberFormat="1" applyFont="1" applyFill="1" applyBorder="1"/>
    <xf numFmtId="3" fontId="11" fillId="0" borderId="1" xfId="4" applyNumberFormat="1" applyFont="1" applyFill="1" applyBorder="1"/>
    <xf numFmtId="3" fontId="11" fillId="0" borderId="1" xfId="4" applyNumberFormat="1" applyFont="1" applyBorder="1"/>
    <xf numFmtId="167" fontId="11" fillId="0" borderId="42" xfId="4" applyNumberFormat="1" applyFont="1" applyBorder="1"/>
    <xf numFmtId="43" fontId="11" fillId="0" borderId="42" xfId="4" applyNumberFormat="1" applyFont="1" applyBorder="1"/>
    <xf numFmtId="4" fontId="11" fillId="0" borderId="1" xfId="4" applyNumberFormat="1" applyFont="1" applyBorder="1"/>
    <xf numFmtId="4" fontId="11" fillId="0" borderId="42" xfId="4" applyNumberFormat="1" applyFont="1" applyFill="1" applyBorder="1"/>
    <xf numFmtId="4" fontId="11" fillId="0" borderId="42" xfId="4" applyNumberFormat="1" applyFont="1" applyBorder="1"/>
    <xf numFmtId="3" fontId="11" fillId="0" borderId="42" xfId="4" applyNumberFormat="1" applyFont="1" applyFill="1" applyBorder="1"/>
    <xf numFmtId="3" fontId="11" fillId="13" borderId="1" xfId="4" applyNumberFormat="1" applyFont="1" applyFill="1" applyBorder="1"/>
    <xf numFmtId="3" fontId="13" fillId="9" borderId="1" xfId="4" applyNumberFormat="1" applyFont="1" applyFill="1" applyBorder="1"/>
    <xf numFmtId="165" fontId="13" fillId="9" borderId="41" xfId="1" applyNumberFormat="1" applyFont="1" applyFill="1" applyBorder="1" applyAlignment="1">
      <alignment horizontal="center" vertical="center"/>
    </xf>
    <xf numFmtId="165" fontId="13" fillId="9" borderId="11" xfId="1" applyNumberFormat="1" applyFont="1" applyFill="1" applyBorder="1" applyAlignment="1">
      <alignment horizontal="center" vertical="center"/>
    </xf>
    <xf numFmtId="165" fontId="13" fillId="9" borderId="43" xfId="1" applyNumberFormat="1" applyFont="1" applyFill="1" applyBorder="1" applyAlignment="1">
      <alignment horizontal="center" vertical="center"/>
    </xf>
    <xf numFmtId="49" fontId="11" fillId="13" borderId="44" xfId="0" applyNumberFormat="1" applyFont="1" applyFill="1" applyBorder="1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1" fillId="0" borderId="1" xfId="4" applyNumberFormat="1" applyFont="1" applyFill="1" applyBorder="1"/>
    <xf numFmtId="4" fontId="11" fillId="21" borderId="13" xfId="4" applyNumberFormat="1" applyFont="1" applyFill="1" applyBorder="1"/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1" fillId="13" borderId="45" xfId="3" applyNumberFormat="1" applyFont="1" applyFill="1" applyBorder="1" applyAlignment="1">
      <alignment horizontal="center"/>
    </xf>
    <xf numFmtId="3" fontId="11" fillId="0" borderId="40" xfId="4" applyNumberFormat="1" applyFont="1" applyBorder="1"/>
    <xf numFmtId="4" fontId="11" fillId="0" borderId="13" xfId="4" applyNumberFormat="1" applyFont="1" applyFill="1" applyBorder="1"/>
    <xf numFmtId="49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4" fontId="11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68" fontId="11" fillId="0" borderId="0" xfId="0" applyNumberFormat="1" applyFont="1" applyBorder="1" applyAlignment="1">
      <alignment horizontal="right" vertical="center"/>
    </xf>
    <xf numFmtId="0" fontId="17" fillId="0" borderId="0" xfId="3" applyFont="1" applyBorder="1" applyAlignment="1">
      <alignment vertical="center"/>
    </xf>
    <xf numFmtId="10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49" fontId="11" fillId="13" borderId="12" xfId="0" applyNumberFormat="1" applyFont="1" applyFill="1" applyBorder="1"/>
    <xf numFmtId="170" fontId="27" fillId="0" borderId="25" xfId="5" applyNumberFormat="1" applyFont="1" applyBorder="1"/>
    <xf numFmtId="44" fontId="11" fillId="0" borderId="0" xfId="0" applyNumberFormat="1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13" fillId="9" borderId="17" xfId="1" applyNumberFormat="1" applyFont="1" applyFill="1" applyBorder="1" applyAlignment="1">
      <alignment horizontal="center" vertical="center"/>
    </xf>
    <xf numFmtId="165" fontId="13" fillId="9" borderId="20" xfId="1" applyNumberFormat="1" applyFont="1" applyFill="1" applyBorder="1" applyAlignment="1">
      <alignment horizontal="center" vertical="center"/>
    </xf>
    <xf numFmtId="165" fontId="13" fillId="9" borderId="23" xfId="1" applyNumberFormat="1" applyFont="1" applyFill="1" applyBorder="1" applyAlignment="1">
      <alignment horizontal="center" vertical="center"/>
    </xf>
    <xf numFmtId="9" fontId="13" fillId="0" borderId="0" xfId="2" applyFont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38" xfId="0" applyFont="1" applyFill="1" applyBorder="1" applyAlignment="1">
      <alignment horizontal="center" vertical="center" wrapText="1"/>
    </xf>
    <xf numFmtId="3" fontId="13" fillId="9" borderId="17" xfId="0" applyNumberFormat="1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64" fontId="14" fillId="3" borderId="6" xfId="0" applyNumberFormat="1" applyFont="1" applyFill="1" applyBorder="1" applyAlignment="1">
      <alignment horizontal="center" vertical="center" wrapText="1"/>
    </xf>
    <xf numFmtId="164" fontId="14" fillId="3" borderId="13" xfId="0" applyNumberFormat="1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33" fillId="11" borderId="29" xfId="0" applyFont="1" applyFill="1" applyBorder="1" applyAlignment="1">
      <alignment horizontal="center" vertical="center" wrapText="1"/>
    </xf>
    <xf numFmtId="0" fontId="33" fillId="11" borderId="30" xfId="0" applyFont="1" applyFill="1" applyBorder="1" applyAlignment="1">
      <alignment horizontal="center" vertical="center" wrapText="1"/>
    </xf>
    <xf numFmtId="0" fontId="33" fillId="11" borderId="31" xfId="0" applyFont="1" applyFill="1" applyBorder="1" applyAlignment="1">
      <alignment horizontal="center" vertical="center" wrapText="1"/>
    </xf>
    <xf numFmtId="0" fontId="33" fillId="23" borderId="29" xfId="0" applyFont="1" applyFill="1" applyBorder="1" applyAlignment="1">
      <alignment horizontal="center" vertical="center" wrapText="1"/>
    </xf>
    <xf numFmtId="0" fontId="33" fillId="23" borderId="30" xfId="0" applyFont="1" applyFill="1" applyBorder="1" applyAlignment="1">
      <alignment horizontal="center" vertical="center" wrapText="1"/>
    </xf>
    <xf numFmtId="0" fontId="33" fillId="23" borderId="31" xfId="0" applyFont="1" applyFill="1" applyBorder="1" applyAlignment="1">
      <alignment horizontal="center" vertical="center" wrapText="1"/>
    </xf>
    <xf numFmtId="49" fontId="27" fillId="0" borderId="25" xfId="4" applyNumberFormat="1" applyFont="1" applyFill="1" applyBorder="1" applyAlignment="1">
      <alignment horizontal="center" vertical="center"/>
    </xf>
    <xf numFmtId="0" fontId="7" fillId="0" borderId="26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26" fillId="0" borderId="25" xfId="5" applyFont="1" applyBorder="1" applyAlignment="1">
      <alignment horizontal="center" vertical="center"/>
    </xf>
    <xf numFmtId="0" fontId="26" fillId="0" borderId="26" xfId="5" applyFont="1" applyBorder="1" applyAlignment="1">
      <alignment horizontal="center" vertical="center"/>
    </xf>
    <xf numFmtId="0" fontId="26" fillId="0" borderId="27" xfId="5" applyFont="1" applyBorder="1" applyAlignment="1">
      <alignment horizontal="center" vertical="center"/>
    </xf>
    <xf numFmtId="0" fontId="26" fillId="0" borderId="25" xfId="5" applyFont="1" applyBorder="1" applyAlignment="1">
      <alignment horizontal="center" vertical="center" wrapText="1"/>
    </xf>
    <xf numFmtId="0" fontId="26" fillId="0" borderId="26" xfId="5" applyFont="1" applyBorder="1" applyAlignment="1">
      <alignment horizontal="center" vertical="center" wrapText="1"/>
    </xf>
    <xf numFmtId="0" fontId="25" fillId="0" borderId="27" xfId="5" applyFont="1" applyBorder="1" applyAlignment="1">
      <alignment horizontal="center" vertical="center" wrapText="1"/>
    </xf>
    <xf numFmtId="168" fontId="26" fillId="0" borderId="25" xfId="4" applyNumberFormat="1" applyFont="1" applyFill="1" applyBorder="1" applyAlignment="1">
      <alignment horizontal="center" vertical="center"/>
    </xf>
    <xf numFmtId="166" fontId="26" fillId="0" borderId="26" xfId="10" applyNumberFormat="1" applyFont="1" applyFill="1" applyBorder="1" applyAlignment="1">
      <alignment horizontal="center" vertical="center"/>
    </xf>
    <xf numFmtId="166" fontId="26" fillId="0" borderId="27" xfId="10" applyNumberFormat="1" applyFont="1" applyFill="1" applyBorder="1" applyAlignment="1">
      <alignment horizontal="center" vertical="center"/>
    </xf>
    <xf numFmtId="168" fontId="26" fillId="0" borderId="25" xfId="1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I18" sqref="I18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1.0898437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398" t="s">
        <v>0</v>
      </c>
      <c r="C2" s="398"/>
      <c r="D2" s="398"/>
      <c r="E2" s="398" t="s">
        <v>1</v>
      </c>
      <c r="F2" s="398"/>
      <c r="G2" s="398"/>
      <c r="H2" s="398" t="s">
        <v>251</v>
      </c>
      <c r="I2" s="398"/>
      <c r="J2" s="398"/>
      <c r="K2" s="398" t="s">
        <v>2</v>
      </c>
      <c r="O2" s="1"/>
    </row>
    <row r="3" spans="2:15" ht="15.5" customHeight="1">
      <c r="B3" s="293" t="s">
        <v>3</v>
      </c>
      <c r="C3" s="293" t="s">
        <v>4</v>
      </c>
      <c r="D3" s="293" t="s">
        <v>5</v>
      </c>
      <c r="E3" s="293" t="s">
        <v>3</v>
      </c>
      <c r="F3" s="293" t="s">
        <v>4</v>
      </c>
      <c r="G3" s="293" t="s">
        <v>5</v>
      </c>
      <c r="H3" s="293" t="s">
        <v>3</v>
      </c>
      <c r="I3" s="293" t="s">
        <v>4</v>
      </c>
      <c r="J3" s="293" t="s">
        <v>5</v>
      </c>
      <c r="K3" s="398"/>
    </row>
    <row r="4" spans="2:15" ht="15.5" customHeight="1">
      <c r="B4" s="289">
        <v>277433850</v>
      </c>
      <c r="C4" s="289">
        <v>1376</v>
      </c>
      <c r="D4" s="289" t="s">
        <v>252</v>
      </c>
      <c r="E4" s="289">
        <v>277433847</v>
      </c>
      <c r="F4" s="289">
        <v>25829</v>
      </c>
      <c r="G4" s="289" t="s">
        <v>252</v>
      </c>
      <c r="H4" s="289">
        <v>0</v>
      </c>
      <c r="I4" s="289">
        <v>109</v>
      </c>
      <c r="J4" s="289" t="s">
        <v>241</v>
      </c>
      <c r="K4" s="399">
        <v>1</v>
      </c>
    </row>
    <row r="5" spans="2:15" ht="15.5" customHeight="1">
      <c r="B5" s="289">
        <v>277539131</v>
      </c>
      <c r="C5" s="289">
        <v>1150</v>
      </c>
      <c r="D5" s="291">
        <v>36951</v>
      </c>
      <c r="E5" s="289">
        <v>277609313</v>
      </c>
      <c r="F5" s="289">
        <v>21489</v>
      </c>
      <c r="G5" s="291">
        <v>36982</v>
      </c>
      <c r="H5" s="289">
        <v>0</v>
      </c>
      <c r="I5" s="289">
        <v>363</v>
      </c>
      <c r="J5" s="291">
        <v>36982</v>
      </c>
      <c r="K5" s="399"/>
    </row>
    <row r="6" spans="2:15" ht="15.5" customHeight="1">
      <c r="B6" s="289">
        <v>279208603</v>
      </c>
      <c r="C6" s="289">
        <v>3455</v>
      </c>
      <c r="D6" s="291">
        <v>37168</v>
      </c>
      <c r="E6" s="289">
        <v>279208599</v>
      </c>
      <c r="F6" s="289">
        <v>51313</v>
      </c>
      <c r="G6" s="291">
        <v>37199</v>
      </c>
      <c r="H6" s="289">
        <v>0</v>
      </c>
      <c r="I6" s="289">
        <v>569</v>
      </c>
      <c r="J6" s="291">
        <v>37200</v>
      </c>
      <c r="K6" s="289">
        <v>2</v>
      </c>
    </row>
    <row r="7" spans="2:15" ht="15.5" customHeight="1">
      <c r="B7" s="289">
        <v>280269091</v>
      </c>
      <c r="C7" s="289">
        <v>10268</v>
      </c>
      <c r="D7" s="289" t="s">
        <v>98</v>
      </c>
      <c r="E7" s="289">
        <v>280221209</v>
      </c>
      <c r="F7" s="289">
        <v>99763</v>
      </c>
      <c r="G7" s="289" t="s">
        <v>98</v>
      </c>
      <c r="H7" s="289">
        <v>0</v>
      </c>
      <c r="I7" s="289">
        <v>557</v>
      </c>
      <c r="J7" s="289" t="s">
        <v>96</v>
      </c>
      <c r="K7" s="289">
        <v>3</v>
      </c>
    </row>
    <row r="8" spans="2:15" ht="15.5" customHeight="1">
      <c r="B8" s="289">
        <v>281267335</v>
      </c>
      <c r="C8" s="289">
        <v>70408</v>
      </c>
      <c r="D8" s="289" t="s">
        <v>97</v>
      </c>
      <c r="E8" s="289">
        <v>281348313</v>
      </c>
      <c r="F8" s="289">
        <v>67741</v>
      </c>
      <c r="G8" s="289" t="s">
        <v>99</v>
      </c>
      <c r="H8" s="289">
        <v>0</v>
      </c>
      <c r="I8" s="289">
        <v>195</v>
      </c>
      <c r="J8" s="289" t="s">
        <v>97</v>
      </c>
      <c r="K8" s="289">
        <v>4</v>
      </c>
    </row>
    <row r="9" spans="2:15" ht="15.5" customHeight="1">
      <c r="B9" s="289">
        <v>282258474</v>
      </c>
      <c r="C9" s="289">
        <v>25521</v>
      </c>
      <c r="D9" s="289" t="s">
        <v>102</v>
      </c>
      <c r="E9" s="289">
        <v>282345086</v>
      </c>
      <c r="F9" s="289">
        <v>133680</v>
      </c>
      <c r="G9" s="289" t="s">
        <v>102</v>
      </c>
      <c r="H9" s="289">
        <v>0</v>
      </c>
      <c r="I9" s="289">
        <v>80</v>
      </c>
      <c r="J9" s="289" t="s">
        <v>253</v>
      </c>
      <c r="K9" s="396">
        <v>5</v>
      </c>
    </row>
    <row r="10" spans="2:15" ht="15.5" customHeight="1">
      <c r="B10" s="289">
        <v>282365257</v>
      </c>
      <c r="C10" s="315">
        <v>1268</v>
      </c>
      <c r="D10" s="316">
        <v>46054</v>
      </c>
      <c r="E10" s="315">
        <v>282392960</v>
      </c>
      <c r="F10" s="315">
        <v>4672</v>
      </c>
      <c r="G10" s="316">
        <v>46054</v>
      </c>
      <c r="H10" s="315"/>
      <c r="I10" s="317"/>
      <c r="J10" s="317"/>
      <c r="K10" s="397"/>
    </row>
    <row r="11" spans="2:15" ht="15.5" customHeight="1">
      <c r="B11" s="289">
        <v>283332206</v>
      </c>
      <c r="C11" s="315">
        <v>111419</v>
      </c>
      <c r="D11" s="318">
        <v>37469</v>
      </c>
      <c r="E11" s="315">
        <v>283415801</v>
      </c>
      <c r="F11" s="315">
        <v>126688</v>
      </c>
      <c r="G11" s="318">
        <v>37469</v>
      </c>
      <c r="H11" s="315">
        <v>0</v>
      </c>
      <c r="I11" s="315">
        <v>3554</v>
      </c>
      <c r="J11" s="318">
        <v>37440</v>
      </c>
      <c r="K11" s="307">
        <v>6</v>
      </c>
    </row>
    <row r="12" spans="2:15" ht="15.5" customHeight="1">
      <c r="B12" s="289">
        <v>284423647</v>
      </c>
      <c r="C12" s="289">
        <v>145581</v>
      </c>
      <c r="D12" s="377" t="s">
        <v>113</v>
      </c>
      <c r="E12" s="289">
        <v>284416459</v>
      </c>
      <c r="F12" s="289">
        <v>138670</v>
      </c>
      <c r="G12" s="289" t="s">
        <v>113</v>
      </c>
      <c r="H12" s="289">
        <v>0</v>
      </c>
      <c r="I12" s="289">
        <v>44</v>
      </c>
      <c r="J12" s="292">
        <v>46063</v>
      </c>
      <c r="K12" s="289">
        <v>7</v>
      </c>
    </row>
    <row r="13" spans="2:15" ht="15.5" customHeight="1">
      <c r="B13" s="290">
        <v>285348588</v>
      </c>
      <c r="C13" s="290">
        <v>50989</v>
      </c>
      <c r="D13" s="295" t="s">
        <v>262</v>
      </c>
      <c r="E13" s="290">
        <v>285348587</v>
      </c>
      <c r="F13" s="290">
        <v>265182</v>
      </c>
      <c r="G13" s="295" t="s">
        <v>262</v>
      </c>
      <c r="H13" s="290"/>
      <c r="I13" s="290"/>
      <c r="J13" s="292"/>
      <c r="K13" s="290">
        <v>8</v>
      </c>
    </row>
    <row r="14" spans="2:15" ht="15.5" customHeight="1">
      <c r="B14" s="307">
        <v>286343097</v>
      </c>
      <c r="C14" s="307">
        <v>232417</v>
      </c>
      <c r="D14" s="342" t="s">
        <v>280</v>
      </c>
      <c r="E14" s="307">
        <v>286343091</v>
      </c>
      <c r="F14" s="307">
        <v>72806</v>
      </c>
      <c r="G14" s="342" t="s">
        <v>280</v>
      </c>
      <c r="H14" s="307">
        <v>0</v>
      </c>
      <c r="I14" s="307">
        <v>26</v>
      </c>
      <c r="J14" s="292">
        <v>46081</v>
      </c>
      <c r="K14" s="396">
        <v>9</v>
      </c>
    </row>
    <row r="15" spans="2:15" ht="15.5" customHeight="1">
      <c r="B15" s="313">
        <v>286459024</v>
      </c>
      <c r="C15" s="313">
        <v>1243</v>
      </c>
      <c r="D15" s="316">
        <v>46082</v>
      </c>
      <c r="E15" s="313">
        <v>286489905</v>
      </c>
      <c r="F15" s="313">
        <v>5815</v>
      </c>
      <c r="G15" s="343">
        <v>46082</v>
      </c>
      <c r="H15" s="313"/>
      <c r="I15" s="313"/>
      <c r="J15" s="292"/>
      <c r="K15" s="397"/>
    </row>
    <row r="16" spans="2:15" ht="15.5" customHeight="1">
      <c r="B16" s="357">
        <v>287708507</v>
      </c>
      <c r="C16" s="357">
        <v>74484</v>
      </c>
      <c r="D16" s="376" t="s">
        <v>298</v>
      </c>
      <c r="E16" s="357">
        <v>287655729</v>
      </c>
      <c r="F16" s="357">
        <v>252853</v>
      </c>
      <c r="G16" s="376" t="s">
        <v>298</v>
      </c>
      <c r="H16" s="357"/>
      <c r="I16" s="357"/>
      <c r="J16" s="292"/>
      <c r="K16" s="357">
        <v>10</v>
      </c>
    </row>
    <row r="17" spans="2:11" ht="15.5" customHeight="1">
      <c r="B17" s="381">
        <v>288763309</v>
      </c>
      <c r="C17" s="381">
        <v>304803</v>
      </c>
      <c r="D17" s="450" t="s">
        <v>307</v>
      </c>
      <c r="E17" s="381">
        <v>288777227</v>
      </c>
      <c r="F17" s="381">
        <v>178004</v>
      </c>
      <c r="G17" s="451" t="s">
        <v>307</v>
      </c>
      <c r="H17" s="381">
        <v>0</v>
      </c>
      <c r="I17" s="381">
        <v>46</v>
      </c>
      <c r="J17" s="292">
        <v>46091</v>
      </c>
      <c r="K17" s="381">
        <v>11</v>
      </c>
    </row>
    <row r="18" spans="2:11" ht="15.5" customHeight="1">
      <c r="B18" s="381"/>
      <c r="C18" s="381"/>
      <c r="D18" s="316"/>
      <c r="E18" s="381"/>
      <c r="F18" s="381"/>
      <c r="G18" s="376"/>
      <c r="H18" s="381"/>
      <c r="I18" s="381"/>
      <c r="J18" s="292"/>
      <c r="K18" s="380"/>
    </row>
    <row r="19" spans="2:11" ht="14.5" customHeight="1">
      <c r="B19" s="288"/>
      <c r="C19" s="288"/>
      <c r="D19" s="288"/>
      <c r="E19" s="288"/>
      <c r="F19" s="288"/>
      <c r="G19" s="288"/>
      <c r="H19" s="288"/>
      <c r="I19" s="288"/>
    </row>
    <row r="20" spans="2:11" ht="14.5" customHeight="1">
      <c r="B20" s="288"/>
      <c r="C20" s="288"/>
      <c r="D20" s="288"/>
      <c r="E20" s="288"/>
      <c r="F20" s="288"/>
      <c r="G20" s="288"/>
      <c r="H20" s="288"/>
      <c r="I20" s="288"/>
    </row>
    <row r="39" spans="8:8">
      <c r="H39" t="s">
        <v>101</v>
      </c>
    </row>
  </sheetData>
  <mergeCells count="7">
    <mergeCell ref="K9:K10"/>
    <mergeCell ref="K14:K15"/>
    <mergeCell ref="K2:K3"/>
    <mergeCell ref="K4:K5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43"/>
  <sheetViews>
    <sheetView tabSelected="1" zoomScale="50" zoomScaleNormal="50" workbookViewId="0">
      <pane xSplit="5" ySplit="3" topLeftCell="L10" activePane="bottomRight" state="frozen"/>
      <selection pane="topRight" activeCell="F1" sqref="F1"/>
      <selection pane="bottomLeft" activeCell="A4" sqref="A4"/>
      <selection pane="bottomRight" activeCell="L23" sqref="L23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7.7265625" style="2" bestFit="1" customWidth="1"/>
    <col min="11" max="11" width="16.26953125" style="2" customWidth="1"/>
    <col min="12" max="12" width="17.7265625" style="2" bestFit="1" customWidth="1"/>
    <col min="13" max="13" width="18.36328125" style="2" customWidth="1"/>
    <col min="14" max="14" width="16.54296875" style="2" customWidth="1"/>
    <col min="15" max="15" width="17.81640625" style="2" customWidth="1"/>
    <col min="16" max="17" width="16.4531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6.26953125" style="2" customWidth="1"/>
    <col min="25" max="25" width="15.7265625" style="2" customWidth="1"/>
    <col min="26" max="26" width="16.1796875" style="2" customWidth="1"/>
    <col min="27" max="27" width="15" style="2" customWidth="1"/>
    <col min="28" max="28" width="17.54296875" style="2" customWidth="1"/>
    <col min="29" max="29" width="19.81640625" style="2" customWidth="1"/>
    <col min="30" max="30" width="16.90625" style="2" customWidth="1"/>
    <col min="31" max="31" width="18.26953125" style="2" customWidth="1"/>
    <col min="32" max="34" width="18.26953125" style="6" customWidth="1"/>
    <col min="35" max="16384" width="12.08984375" style="2"/>
  </cols>
  <sheetData>
    <row r="1" spans="1:34" ht="14" thickBot="1"/>
    <row r="2" spans="1:34" s="7" customFormat="1" ht="26" customHeight="1">
      <c r="B2" s="419" t="s">
        <v>11</v>
      </c>
      <c r="C2" s="420"/>
      <c r="D2" s="420"/>
      <c r="E2" s="421" t="s">
        <v>12</v>
      </c>
      <c r="F2" s="423" t="s">
        <v>13</v>
      </c>
      <c r="G2" s="425" t="s">
        <v>14</v>
      </c>
      <c r="H2" s="426"/>
      <c r="I2" s="427"/>
      <c r="J2" s="428" t="s">
        <v>15</v>
      </c>
      <c r="K2" s="428"/>
      <c r="L2" s="428"/>
      <c r="M2" s="429" t="s">
        <v>16</v>
      </c>
      <c r="N2" s="429"/>
      <c r="O2" s="429"/>
      <c r="P2" s="406" t="s">
        <v>17</v>
      </c>
      <c r="Q2" s="404" t="s">
        <v>18</v>
      </c>
      <c r="R2" s="404" t="s">
        <v>19</v>
      </c>
      <c r="S2" s="404" t="s">
        <v>20</v>
      </c>
      <c r="T2" s="404" t="s">
        <v>21</v>
      </c>
      <c r="U2" s="404" t="s">
        <v>22</v>
      </c>
      <c r="V2" s="404" t="s">
        <v>23</v>
      </c>
      <c r="W2" s="404" t="s">
        <v>24</v>
      </c>
      <c r="X2" s="406" t="s">
        <v>25</v>
      </c>
      <c r="Y2" s="408" t="s">
        <v>26</v>
      </c>
      <c r="Z2" s="404" t="s">
        <v>27</v>
      </c>
      <c r="AA2" s="404" t="s">
        <v>28</v>
      </c>
      <c r="AB2" s="415" t="s">
        <v>111</v>
      </c>
      <c r="AC2" s="410" t="s">
        <v>112</v>
      </c>
      <c r="AD2" s="412" t="s">
        <v>30</v>
      </c>
      <c r="AE2" s="414" t="s">
        <v>31</v>
      </c>
      <c r="AF2" s="403" t="s">
        <v>32</v>
      </c>
      <c r="AG2" s="403" t="s">
        <v>33</v>
      </c>
      <c r="AH2" s="403" t="s">
        <v>34</v>
      </c>
    </row>
    <row r="3" spans="1:34" s="7" customFormat="1" ht="24" customHeight="1" thickBot="1">
      <c r="B3" s="9" t="s">
        <v>35</v>
      </c>
      <c r="C3" s="10" t="s">
        <v>5</v>
      </c>
      <c r="D3" s="11" t="s">
        <v>36</v>
      </c>
      <c r="E3" s="422"/>
      <c r="F3" s="424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07"/>
      <c r="Q3" s="405"/>
      <c r="R3" s="405"/>
      <c r="S3" s="405"/>
      <c r="T3" s="405"/>
      <c r="U3" s="405"/>
      <c r="V3" s="405"/>
      <c r="W3" s="405"/>
      <c r="X3" s="407"/>
      <c r="Y3" s="409"/>
      <c r="Z3" s="405"/>
      <c r="AA3" s="405"/>
      <c r="AB3" s="416"/>
      <c r="AC3" s="411"/>
      <c r="AD3" s="413"/>
      <c r="AE3" s="414"/>
      <c r="AF3" s="403"/>
      <c r="AG3" s="403"/>
      <c r="AH3" s="403"/>
    </row>
    <row r="4" spans="1:34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IFERROR(O4-SUM(Q4:W4)+AA4,0)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31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>
        <f>ДЕКАБРЬ!AK100</f>
        <v>0</v>
      </c>
      <c r="Z4" s="329">
        <f>ДЕКАБРЬ!AN100</f>
        <v>6117.7999999999993</v>
      </c>
      <c r="AA4" s="21"/>
      <c r="AB4" s="337">
        <f t="shared" ref="AB4:AB16" si="3">O4-SUM(P4:Y4)+AA4</f>
        <v>47072.847755231953</v>
      </c>
      <c r="AC4" s="28">
        <f t="shared" ref="AC4:AC10" si="4">O4-SUM(P4:Z4)+AA4</f>
        <v>40955.04775523195</v>
      </c>
      <c r="AD4" s="417">
        <f>SUM(AC4:AC5)</f>
        <v>40954.759999999995</v>
      </c>
      <c r="AE4" s="344">
        <f t="shared" ref="AE4" si="5">P4/O4</f>
        <v>0.11595112454434039</v>
      </c>
      <c r="AF4" s="344">
        <f t="shared" ref="AF4" si="6">AC4/P4</f>
        <v>2.6872597433298844</v>
      </c>
      <c r="AG4" s="344">
        <f t="shared" ref="AG4" si="7">AC4/O4</f>
        <v>0.31159078918183564</v>
      </c>
      <c r="AH4" s="344">
        <f t="shared" ref="AH4" si="8">(W4+X4+Y4)/O4</f>
        <v>0</v>
      </c>
    </row>
    <row r="5" spans="1:34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IFERROR(O5-SUM(Q5:W5)+AA5,0)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2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>
        <f>ДЕКАБРЬ!AK108</f>
        <v>0</v>
      </c>
      <c r="Z5" s="330">
        <f>ДЕКАБРЬ!AN108</f>
        <v>0</v>
      </c>
      <c r="AA5" s="196"/>
      <c r="AB5" s="338">
        <f t="shared" si="3"/>
        <v>-0.28775523195671199</v>
      </c>
      <c r="AC5" s="281">
        <f t="shared" si="4"/>
        <v>-0.28775523195671199</v>
      </c>
      <c r="AD5" s="418"/>
      <c r="AE5" s="344" t="e">
        <f t="shared" ref="AE5:AE20" si="12">P5/O5</f>
        <v>#DIV/0!</v>
      </c>
      <c r="AF5" s="344" t="e">
        <f t="shared" ref="AF5:AF20" si="13">AC5/P5</f>
        <v>#DIV/0!</v>
      </c>
      <c r="AG5" s="344" t="e">
        <f t="shared" ref="AG5:AG20" si="14">AC5/O5</f>
        <v>#DIV/0!</v>
      </c>
      <c r="AH5" s="344" t="e">
        <f t="shared" ref="AH5:AH20" si="15">(W5+X5+Y5)/O5</f>
        <v>#DIV/0!</v>
      </c>
    </row>
    <row r="6" spans="1:34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31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21">
        <f>ЯНВАРЬ!AK100</f>
        <v>0</v>
      </c>
      <c r="Z6" s="329">
        <f>ЯНВАРЬ!AN100</f>
        <v>96625.980000000054</v>
      </c>
      <c r="AA6" s="21"/>
      <c r="AB6" s="337">
        <f t="shared" si="3"/>
        <v>258355.21970398421</v>
      </c>
      <c r="AC6" s="28">
        <f>O6-SUM(P6:Z6)+AA6</f>
        <v>161729.23970398423</v>
      </c>
      <c r="AD6" s="400">
        <f>SUM(AC6:AC8)</f>
        <v>161369.84999999762</v>
      </c>
      <c r="AE6" s="344">
        <f t="shared" si="12"/>
        <v>0.13045294138990518</v>
      </c>
      <c r="AF6" s="344">
        <f t="shared" si="13"/>
        <v>0.5522094206761734</v>
      </c>
      <c r="AG6" s="344">
        <f t="shared" si="14"/>
        <v>7.2037343190422334E-2</v>
      </c>
      <c r="AH6" s="344">
        <f t="shared" si="15"/>
        <v>0.23069741339868466</v>
      </c>
    </row>
    <row r="7" spans="1:34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31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>
        <f>ЯНВАРЬ!AK108</f>
        <v>0</v>
      </c>
      <c r="Z7" s="329">
        <f>ЯНВАРЬ!AN108</f>
        <v>0</v>
      </c>
      <c r="AA7" s="21"/>
      <c r="AB7" s="337">
        <f t="shared" si="3"/>
        <v>-186.42970398663167</v>
      </c>
      <c r="AC7" s="28">
        <f t="shared" si="4"/>
        <v>-186.42970398663167</v>
      </c>
      <c r="AD7" s="401"/>
      <c r="AE7" s="344" t="e">
        <f t="shared" ref="AE7" si="16">P7/O7</f>
        <v>#DIV/0!</v>
      </c>
      <c r="AF7" s="344" t="e">
        <f t="shared" ref="AF7" si="17">AC7/P7</f>
        <v>#DIV/0!</v>
      </c>
      <c r="AG7" s="344" t="e">
        <f t="shared" ref="AG7" si="18">AC7/O7</f>
        <v>#DIV/0!</v>
      </c>
      <c r="AH7" s="344" t="e">
        <f t="shared" ref="AH7" si="19">(W7+X7+Y7)/O7</f>
        <v>#DIV/0!</v>
      </c>
    </row>
    <row r="8" spans="1:34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IFERROR(O8-SUM(Q8:W8)+AA8,0)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2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>
        <f>ЯНВАРЬ!AK119</f>
        <v>0</v>
      </c>
      <c r="Z8" s="330">
        <f>ЯНВАРЬ!AN119</f>
        <v>0</v>
      </c>
      <c r="AA8" s="196"/>
      <c r="AB8" s="338">
        <f t="shared" si="3"/>
        <v>-172.96</v>
      </c>
      <c r="AC8" s="281">
        <f t="shared" si="4"/>
        <v>-172.96</v>
      </c>
      <c r="AD8" s="402"/>
      <c r="AE8" s="344" t="e">
        <f t="shared" si="12"/>
        <v>#DIV/0!</v>
      </c>
      <c r="AF8" s="344" t="e">
        <f t="shared" si="13"/>
        <v>#DIV/0!</v>
      </c>
      <c r="AG8" s="344" t="e">
        <f t="shared" si="14"/>
        <v>#DIV/0!</v>
      </c>
      <c r="AH8" s="344" t="e">
        <f t="shared" si="15"/>
        <v>#DIV/0!</v>
      </c>
    </row>
    <row r="9" spans="1:34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IFERROR(O9-SUM(Q9:W9)+AA9,0)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31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21">
        <f>'Юнит 6'!AK105</f>
        <v>0</v>
      </c>
      <c r="Z9" s="329">
        <f>307190.66*O9/SUM(O$9:O$16)</f>
        <v>48306.676105354505</v>
      </c>
      <c r="AA9" s="21"/>
      <c r="AB9" s="337">
        <f t="shared" si="3"/>
        <v>237293.80000000005</v>
      </c>
      <c r="AC9" s="28">
        <f t="shared" si="4"/>
        <v>188987.1238946456</v>
      </c>
      <c r="AD9" s="400">
        <f>SUM(AC9:AC16)</f>
        <v>1874017.9799999984</v>
      </c>
      <c r="AE9" s="344">
        <f t="shared" si="12"/>
        <v>0.13166152380578433</v>
      </c>
      <c r="AF9" s="344">
        <f t="shared" si="13"/>
        <v>1.0772340143377965</v>
      </c>
      <c r="AG9" s="344">
        <f t="shared" si="14"/>
        <v>0.1418302718231364</v>
      </c>
      <c r="AH9" s="344">
        <f t="shared" si="15"/>
        <v>0.17869355243385626</v>
      </c>
    </row>
    <row r="10" spans="1:34" s="15" customFormat="1" ht="25.5" customHeight="1">
      <c r="A10" s="314"/>
      <c r="B10" s="26" t="s">
        <v>269</v>
      </c>
      <c r="C10" s="22" t="s">
        <v>103</v>
      </c>
      <c r="D10" s="23" t="s">
        <v>107</v>
      </c>
      <c r="E10" s="36"/>
      <c r="F10" s="34">
        <f t="shared" ref="F10" si="24">IFERROR(O10-SUM(Q10:W10)+AA10,0)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31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21">
        <f>'Юнит 6'!AK113</f>
        <v>0</v>
      </c>
      <c r="Z10" s="329">
        <f t="shared" ref="Z10:Z16" si="25">307190.66*O10/SUM(O$9:O$16)</f>
        <v>0</v>
      </c>
      <c r="AA10" s="21"/>
      <c r="AB10" s="337">
        <f t="shared" si="3"/>
        <v>0</v>
      </c>
      <c r="AC10" s="28">
        <f t="shared" si="4"/>
        <v>0</v>
      </c>
      <c r="AD10" s="401"/>
      <c r="AE10" s="344" t="e">
        <f t="shared" ref="AE10" si="26">P10/O10</f>
        <v>#DIV/0!</v>
      </c>
      <c r="AF10" s="344" t="e">
        <f t="shared" ref="AF10" si="27">AC10/P10</f>
        <v>#DIV/0!</v>
      </c>
      <c r="AG10" s="344" t="e">
        <f t="shared" ref="AG10" si="28">AC10/O10</f>
        <v>#DIV/0!</v>
      </c>
      <c r="AH10" s="344" t="e">
        <f t="shared" ref="AH10" si="29">(W10+X10+Y10)/O10</f>
        <v>#DIV/0!</v>
      </c>
    </row>
    <row r="11" spans="1:34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IFERROR(O11-SUM(Q11:W11)+AA11,0)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31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21">
        <f>'Юнит 7'!AK105</f>
        <v>0</v>
      </c>
      <c r="Z11" s="329">
        <f t="shared" si="25"/>
        <v>68121.775020609042</v>
      </c>
      <c r="AA11" s="21"/>
      <c r="AB11" s="337">
        <f t="shared" si="3"/>
        <v>442451.89000000036</v>
      </c>
      <c r="AC11" s="28">
        <f t="shared" ref="AC11" si="33">O11-SUM(P11:Z11)+AA11</f>
        <v>374330.11497939122</v>
      </c>
      <c r="AD11" s="401"/>
      <c r="AE11" s="344">
        <f t="shared" si="12"/>
        <v>0.12260071518502115</v>
      </c>
      <c r="AF11" s="344">
        <f t="shared" si="13"/>
        <v>1.6248739770450267</v>
      </c>
      <c r="AG11" s="344">
        <f t="shared" si="14"/>
        <v>0.19921071167124993</v>
      </c>
      <c r="AH11" s="344">
        <f t="shared" si="15"/>
        <v>0.15127247778710512</v>
      </c>
    </row>
    <row r="12" spans="1:34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IFERROR(O12-SUM(Q12:W12)+AA12,0)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31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21">
        <f>'Юнит 7'!AK113</f>
        <v>0</v>
      </c>
      <c r="Z12" s="329">
        <f t="shared" si="25"/>
        <v>75.369973802863484</v>
      </c>
      <c r="AA12" s="21"/>
      <c r="AB12" s="337">
        <f t="shared" si="3"/>
        <v>612.3900000000001</v>
      </c>
      <c r="AC12" s="28">
        <f t="shared" ref="AC12" si="37">O12-SUM(P12:Z12)+AA12</f>
        <v>537.02002619713653</v>
      </c>
      <c r="AD12" s="401"/>
      <c r="AE12" s="344">
        <f t="shared" ref="AE12" si="38">P12/O12</f>
        <v>0.27858585858585855</v>
      </c>
      <c r="AF12" s="344">
        <f t="shared" ref="AF12" si="39">AC12/P12</f>
        <v>0.92720747642725332</v>
      </c>
      <c r="AG12" s="344">
        <f t="shared" ref="AG12" si="40">AC12/O12</f>
        <v>0.25830689090771358</v>
      </c>
      <c r="AH12" s="344">
        <f t="shared" ref="AH12" si="41">(W12+X12+Y12)/O12</f>
        <v>0</v>
      </c>
    </row>
    <row r="13" spans="1:34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IFERROR(O13-SUM(Q13:W13)+AA13,0)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31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21">
        <f>'Юнит 8'!AK$105</f>
        <v>0</v>
      </c>
      <c r="Z13" s="329">
        <f t="shared" si="25"/>
        <v>88979.768154614809</v>
      </c>
      <c r="AA13" s="21"/>
      <c r="AB13" s="337">
        <f t="shared" si="3"/>
        <v>659282.33724685642</v>
      </c>
      <c r="AC13" s="28">
        <f t="shared" ref="AC13" si="45">O13-SUM(P13:Z13)+AA13</f>
        <v>570302.56909224158</v>
      </c>
      <c r="AD13" s="401"/>
      <c r="AE13" s="344">
        <f t="shared" si="12"/>
        <v>0.1142753847806131</v>
      </c>
      <c r="AF13" s="344">
        <f t="shared" si="13"/>
        <v>2.0333176984952526</v>
      </c>
      <c r="AG13" s="344">
        <f t="shared" si="14"/>
        <v>0.23235816237677562</v>
      </c>
      <c r="AH13" s="344">
        <f t="shared" si="15"/>
        <v>0.12881743225137954</v>
      </c>
    </row>
    <row r="14" spans="1:34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IFERROR(O14-SUM(Q14:W14)+AA14,0)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31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21">
        <f>'Юнит 8'!AK113</f>
        <v>0</v>
      </c>
      <c r="Z14" s="329">
        <f t="shared" si="25"/>
        <v>0</v>
      </c>
      <c r="AA14" s="21"/>
      <c r="AB14" s="337">
        <f t="shared" si="3"/>
        <v>-0.86724685771744603</v>
      </c>
      <c r="AC14" s="28">
        <f t="shared" ref="AC14:AC16" si="49">O14-SUM(P14:Z14)+AA14</f>
        <v>-0.86724685771744603</v>
      </c>
      <c r="AD14" s="401"/>
      <c r="AE14" s="344" t="e">
        <f t="shared" ref="AE14" si="50">P14/O14</f>
        <v>#DIV/0!</v>
      </c>
      <c r="AF14" s="344" t="e">
        <f t="shared" ref="AF14" si="51">AC14/P14</f>
        <v>#DIV/0!</v>
      </c>
      <c r="AG14" s="344" t="e">
        <f t="shared" ref="AG14" si="52">AC14/O14</f>
        <v>#DIV/0!</v>
      </c>
      <c r="AH14" s="344" t="e">
        <f t="shared" ref="AH14" si="53">(W14+X14+Y14)/O14</f>
        <v>#DIV/0!</v>
      </c>
    </row>
    <row r="15" spans="1:34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IFERROR(O15-SUM(Q15:W15)+AA15,0)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31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21">
        <f>'Юнит 9'!AK$105</f>
        <v>0</v>
      </c>
      <c r="Z15" s="329">
        <f t="shared" si="25"/>
        <v>101707.07074561875</v>
      </c>
      <c r="AA15" s="21"/>
      <c r="AB15" s="337">
        <f t="shared" si="3"/>
        <v>841739.08999999915</v>
      </c>
      <c r="AC15" s="28">
        <f t="shared" si="49"/>
        <v>740032.01925438037</v>
      </c>
      <c r="AD15" s="401"/>
      <c r="AE15" s="344">
        <f t="shared" si="12"/>
        <v>0.10266613106265597</v>
      </c>
      <c r="AF15" s="344">
        <f t="shared" si="13"/>
        <v>2.5693072560429591</v>
      </c>
      <c r="AG15" s="344">
        <f t="shared" si="14"/>
        <v>0.26378083548913944</v>
      </c>
      <c r="AH15" s="344">
        <f t="shared" si="15"/>
        <v>0.11131105268982774</v>
      </c>
    </row>
    <row r="16" spans="1:34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9"/>
      <c r="H16" s="319"/>
      <c r="I16" s="319"/>
      <c r="J16" s="320"/>
      <c r="K16" s="321"/>
      <c r="L16" s="322"/>
      <c r="M16" s="320"/>
      <c r="N16" s="321"/>
      <c r="O16" s="333"/>
      <c r="P16" s="323"/>
      <c r="Q16" s="324">
        <f>'Юнит 9'!AG125</f>
        <v>170</v>
      </c>
      <c r="R16" s="321"/>
      <c r="S16" s="325"/>
      <c r="T16" s="323"/>
      <c r="U16" s="321"/>
      <c r="V16" s="323"/>
      <c r="W16" s="326"/>
      <c r="X16" s="320"/>
      <c r="Y16" s="32"/>
      <c r="Z16" s="379">
        <f t="shared" si="25"/>
        <v>0</v>
      </c>
      <c r="AA16" s="32"/>
      <c r="AB16" s="339">
        <f t="shared" si="3"/>
        <v>-170</v>
      </c>
      <c r="AC16" s="33">
        <f t="shared" si="49"/>
        <v>-170</v>
      </c>
      <c r="AD16" s="402"/>
      <c r="AE16" s="344" t="e">
        <f t="shared" ref="AE16:AE17" si="55">P16/O16</f>
        <v>#DIV/0!</v>
      </c>
      <c r="AF16" s="344" t="e">
        <f t="shared" ref="AF16:AF17" si="56">AC16/P16</f>
        <v>#DIV/0!</v>
      </c>
      <c r="AG16" s="344" t="e">
        <f t="shared" ref="AG16:AG17" si="57">AC16/O16</f>
        <v>#DIV/0!</v>
      </c>
      <c r="AH16" s="344" t="e">
        <f t="shared" ref="AH16:AH17" si="58">(W16+X16+Y16)/O16</f>
        <v>#DIV/0!</v>
      </c>
    </row>
    <row r="17" spans="2:34" s="15" customFormat="1" ht="25.5" customHeight="1">
      <c r="B17" s="201" t="s">
        <v>296</v>
      </c>
      <c r="C17" s="202" t="s">
        <v>103</v>
      </c>
      <c r="D17" s="358">
        <v>10</v>
      </c>
      <c r="E17" s="198"/>
      <c r="F17" s="34">
        <f t="shared" ref="F17" si="59">IFERROR(O17-SUM(Q17:W17)+AA17,0)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31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21">
        <f>'Юнит 10'!AK$105</f>
        <v>0</v>
      </c>
      <c r="Z17" s="210">
        <f>'Юнит 10'!AN$105</f>
        <v>94858.164121999958</v>
      </c>
      <c r="AA17" s="21"/>
      <c r="AB17" s="337">
        <f t="shared" ref="AB17" si="62">O17-SUM(P17:Y17)+AA17</f>
        <v>730774.06000000075</v>
      </c>
      <c r="AC17" s="28">
        <f t="shared" ref="AC17" si="63">O17-SUM(P17:Z17)+AA17</f>
        <v>635915.89587800088</v>
      </c>
      <c r="AD17" s="400">
        <f>SUM(AC17:AC20)</f>
        <v>1965834.1051089985</v>
      </c>
      <c r="AE17" s="344">
        <f t="shared" si="55"/>
        <v>9.8354758039816692E-2</v>
      </c>
      <c r="AF17" s="344">
        <f t="shared" si="56"/>
        <v>2.4940354700239298</v>
      </c>
      <c r="AG17" s="344">
        <f t="shared" si="57"/>
        <v>0.24530025519692411</v>
      </c>
      <c r="AH17" s="344">
        <f t="shared" si="58"/>
        <v>0.12626803348661714</v>
      </c>
    </row>
    <row r="18" spans="2:34" s="15" customFormat="1" ht="25.5" customHeight="1">
      <c r="B18" s="375" t="s">
        <v>299</v>
      </c>
      <c r="C18" s="359" t="s">
        <v>104</v>
      </c>
      <c r="D18" s="360" t="s">
        <v>302</v>
      </c>
      <c r="E18" s="36"/>
      <c r="F18" s="34">
        <f t="shared" ref="F18" si="64">IFERROR(O18-SUM(Q18:W18)+AA18,0)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5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31">
        <f t="shared" ref="O18" si="66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21">
        <f>'Юнит 11'!AK$105</f>
        <v>0</v>
      </c>
      <c r="Z18" s="210">
        <f>'Юнит 11'!AN$105</f>
        <v>169309.23076900005</v>
      </c>
      <c r="AA18" s="21"/>
      <c r="AB18" s="337">
        <f t="shared" ref="AB18" si="67">O18-SUM(P18:Y18)+AA18</f>
        <v>1499227.4399999976</v>
      </c>
      <c r="AC18" s="28">
        <f t="shared" ref="AC18" si="68">O18-SUM(P18:Z18)+AA18</f>
        <v>1329918.2092309976</v>
      </c>
      <c r="AD18" s="401"/>
      <c r="AE18" s="344">
        <f t="shared" ref="AE18:AE19" si="69">P18/O18</f>
        <v>9.2420878295497444E-2</v>
      </c>
      <c r="AF18" s="344">
        <f t="shared" ref="AF18:AF19" si="70">AC18/P18</f>
        <v>3.1341942038609916</v>
      </c>
      <c r="AG18" s="344">
        <f t="shared" ref="AG18:AG19" si="71">AC18/O18</f>
        <v>0.28966498106949018</v>
      </c>
      <c r="AH18" s="344">
        <f t="shared" ref="AH18:AH19" si="72">(W18+X18+Y18)/O18</f>
        <v>0.10515855752970292</v>
      </c>
    </row>
    <row r="19" spans="2:34" s="15" customFormat="1" ht="25.5" customHeight="1">
      <c r="B19" s="26" t="s">
        <v>300</v>
      </c>
      <c r="C19" s="16" t="s">
        <v>105</v>
      </c>
      <c r="D19" s="24" t="s">
        <v>303</v>
      </c>
      <c r="E19" s="285"/>
      <c r="F19" s="198"/>
      <c r="G19" s="27"/>
      <c r="H19" s="27"/>
      <c r="I19" s="27"/>
      <c r="J19" s="17"/>
      <c r="K19" s="18"/>
      <c r="L19" s="19"/>
      <c r="M19" s="17"/>
      <c r="N19" s="18"/>
      <c r="O19" s="331"/>
      <c r="P19" s="184"/>
      <c r="Q19" s="286"/>
      <c r="R19" s="18"/>
      <c r="S19" s="185"/>
      <c r="T19" s="184"/>
      <c r="U19" s="18"/>
      <c r="V19" s="184"/>
      <c r="W19" s="20"/>
      <c r="X19" s="17"/>
      <c r="Y19" s="21"/>
      <c r="Z19" s="209"/>
      <c r="AA19" s="17"/>
      <c r="AB19" s="209"/>
      <c r="AC19" s="371"/>
      <c r="AD19" s="401"/>
      <c r="AE19" s="344" t="e">
        <f t="shared" si="69"/>
        <v>#DIV/0!</v>
      </c>
      <c r="AF19" s="344" t="e">
        <f t="shared" si="70"/>
        <v>#DIV/0!</v>
      </c>
      <c r="AG19" s="344" t="e">
        <f t="shared" si="71"/>
        <v>#DIV/0!</v>
      </c>
      <c r="AH19" s="344" t="e">
        <f t="shared" si="72"/>
        <v>#DIV/0!</v>
      </c>
    </row>
    <row r="20" spans="2:34" s="15" customFormat="1" ht="25.5" customHeight="1" thickBot="1">
      <c r="B20" s="26" t="s">
        <v>305</v>
      </c>
      <c r="C20" s="29" t="s">
        <v>301</v>
      </c>
      <c r="D20" s="30" t="s">
        <v>304</v>
      </c>
      <c r="E20" s="382"/>
      <c r="F20" s="31"/>
      <c r="G20" s="319"/>
      <c r="H20" s="319"/>
      <c r="I20" s="319"/>
      <c r="J20" s="320"/>
      <c r="K20" s="321"/>
      <c r="L20" s="322"/>
      <c r="M20" s="320"/>
      <c r="N20" s="321"/>
      <c r="O20" s="333"/>
      <c r="P20" s="323"/>
      <c r="Q20" s="383"/>
      <c r="R20" s="321"/>
      <c r="S20" s="325"/>
      <c r="T20" s="323"/>
      <c r="U20" s="321"/>
      <c r="V20" s="323"/>
      <c r="W20" s="326"/>
      <c r="X20" s="32"/>
      <c r="Y20" s="32"/>
      <c r="Z20" s="384"/>
      <c r="AA20" s="32"/>
      <c r="AB20" s="339"/>
      <c r="AC20" s="33"/>
      <c r="AD20" s="402"/>
      <c r="AE20" s="6" t="e">
        <f t="shared" si="12"/>
        <v>#DIV/0!</v>
      </c>
      <c r="AF20" s="6" t="e">
        <f t="shared" si="13"/>
        <v>#DIV/0!</v>
      </c>
      <c r="AG20" s="6" t="e">
        <f t="shared" si="14"/>
        <v>#DIV/0!</v>
      </c>
      <c r="AH20" s="6" t="e">
        <f t="shared" si="15"/>
        <v>#DIV/0!</v>
      </c>
    </row>
    <row r="21" spans="2:34" s="15" customFormat="1" ht="25.5" customHeight="1">
      <c r="B21" s="201"/>
      <c r="C21" s="202"/>
      <c r="D21" s="358"/>
      <c r="E21" s="198"/>
      <c r="F21" s="198"/>
      <c r="G21" s="27"/>
      <c r="H21" s="27"/>
      <c r="I21" s="27"/>
      <c r="J21" s="17"/>
      <c r="K21" s="18"/>
      <c r="L21" s="19"/>
      <c r="M21" s="17"/>
      <c r="N21" s="18"/>
      <c r="O21" s="331"/>
      <c r="P21" s="184"/>
      <c r="Q21" s="286"/>
      <c r="R21" s="18"/>
      <c r="S21" s="185"/>
      <c r="T21" s="184"/>
      <c r="U21" s="18"/>
      <c r="V21" s="184"/>
      <c r="W21" s="20"/>
      <c r="X21" s="17"/>
      <c r="Y21" s="21"/>
      <c r="Z21" s="209"/>
      <c r="AA21" s="21"/>
      <c r="AB21" s="337"/>
      <c r="AC21" s="28"/>
      <c r="AD21" s="373"/>
      <c r="AE21" s="6"/>
      <c r="AF21" s="6"/>
      <c r="AG21" s="6"/>
      <c r="AH21" s="6"/>
    </row>
    <row r="22" spans="2:34" s="15" customFormat="1" ht="25.5" customHeight="1">
      <c r="B22" s="375"/>
      <c r="C22" s="359"/>
      <c r="D22" s="360"/>
      <c r="E22" s="36"/>
      <c r="F22" s="34"/>
      <c r="G22" s="361"/>
      <c r="H22" s="361"/>
      <c r="I22" s="361"/>
      <c r="J22" s="362"/>
      <c r="K22" s="363"/>
      <c r="L22" s="364"/>
      <c r="M22" s="362"/>
      <c r="N22" s="363"/>
      <c r="O22" s="365"/>
      <c r="P22" s="366"/>
      <c r="Q22" s="367"/>
      <c r="R22" s="363"/>
      <c r="S22" s="368"/>
      <c r="T22" s="366"/>
      <c r="U22" s="363"/>
      <c r="V22" s="366"/>
      <c r="W22" s="369"/>
      <c r="X22" s="362"/>
      <c r="Y22" s="370"/>
      <c r="Z22" s="378"/>
      <c r="AA22" s="362"/>
      <c r="AB22" s="378"/>
      <c r="AC22" s="371"/>
      <c r="AD22" s="372"/>
      <c r="AE22" s="6"/>
      <c r="AF22" s="6"/>
      <c r="AG22" s="6"/>
      <c r="AH22" s="6"/>
    </row>
    <row r="23" spans="2:34" s="15" customFormat="1" ht="25.5" customHeight="1">
      <c r="B23" s="26"/>
      <c r="C23" s="16"/>
      <c r="D23" s="24"/>
      <c r="E23" s="285"/>
      <c r="F23" s="198"/>
      <c r="G23" s="27"/>
      <c r="H23" s="27"/>
      <c r="I23" s="27"/>
      <c r="J23" s="17"/>
      <c r="K23" s="18"/>
      <c r="L23" s="19"/>
      <c r="M23" s="17"/>
      <c r="N23" s="18"/>
      <c r="O23" s="331"/>
      <c r="P23" s="184"/>
      <c r="Q23" s="286"/>
      <c r="R23" s="18"/>
      <c r="S23" s="185"/>
      <c r="T23" s="184"/>
      <c r="U23" s="18"/>
      <c r="V23" s="184"/>
      <c r="W23" s="20"/>
      <c r="X23" s="17"/>
      <c r="Y23" s="21"/>
      <c r="Z23" s="209"/>
      <c r="AA23" s="17"/>
      <c r="AB23" s="209"/>
      <c r="AC23" s="371"/>
      <c r="AD23" s="374"/>
      <c r="AE23" s="6"/>
      <c r="AF23" s="6"/>
      <c r="AG23" s="6"/>
      <c r="AH23" s="6"/>
    </row>
    <row r="24" spans="2:34" s="15" customFormat="1" ht="25.5" customHeight="1" thickBot="1">
      <c r="B24" s="393"/>
      <c r="C24" s="29"/>
      <c r="D24" s="30"/>
      <c r="E24" s="382"/>
      <c r="F24" s="31"/>
      <c r="G24" s="319"/>
      <c r="H24" s="319"/>
      <c r="I24" s="319"/>
      <c r="J24" s="320"/>
      <c r="K24" s="321"/>
      <c r="L24" s="322"/>
      <c r="M24" s="320"/>
      <c r="N24" s="321"/>
      <c r="O24" s="333"/>
      <c r="P24" s="323"/>
      <c r="Q24" s="383"/>
      <c r="R24" s="321"/>
      <c r="S24" s="325"/>
      <c r="T24" s="323"/>
      <c r="U24" s="321"/>
      <c r="V24" s="323"/>
      <c r="W24" s="326"/>
      <c r="X24" s="32"/>
      <c r="Y24" s="32"/>
      <c r="Z24" s="384"/>
      <c r="AA24" s="32"/>
      <c r="AB24" s="339"/>
      <c r="AC24" s="33"/>
      <c r="AD24" s="197"/>
      <c r="AE24" s="6"/>
      <c r="AF24" s="6"/>
      <c r="AG24" s="6"/>
      <c r="AH24" s="6"/>
    </row>
    <row r="25" spans="2:34" ht="22" customHeight="1" thickBot="1">
      <c r="B25" s="37" t="s">
        <v>29</v>
      </c>
      <c r="C25" s="38"/>
      <c r="D25" s="39"/>
      <c r="E25" s="40"/>
      <c r="F25" s="41">
        <f t="shared" ref="F25:AD25" si="73">SUM(F4:F20)</f>
        <v>8123098.7999999952</v>
      </c>
      <c r="G25" s="42">
        <f>SUM(G4:G20)</f>
        <v>31647</v>
      </c>
      <c r="H25" s="42">
        <f t="shared" si="73"/>
        <v>16033</v>
      </c>
      <c r="I25" s="42">
        <f t="shared" si="73"/>
        <v>-342</v>
      </c>
      <c r="J25" s="41">
        <f t="shared" si="73"/>
        <v>12108235.060000001</v>
      </c>
      <c r="K25" s="41">
        <f t="shared" si="73"/>
        <v>-260580.94</v>
      </c>
      <c r="L25" s="41">
        <f t="shared" si="73"/>
        <v>11847654.120000001</v>
      </c>
      <c r="M25" s="41">
        <f t="shared" si="73"/>
        <v>18428240.399999999</v>
      </c>
      <c r="N25" s="41">
        <f t="shared" si="73"/>
        <v>-394574.64</v>
      </c>
      <c r="O25" s="334">
        <f t="shared" si="73"/>
        <v>18033665.759999998</v>
      </c>
      <c r="P25" s="41">
        <f t="shared" si="73"/>
        <v>1962315.2700000005</v>
      </c>
      <c r="Q25" s="41">
        <f t="shared" si="73"/>
        <v>1943988.9100000001</v>
      </c>
      <c r="R25" s="41">
        <f t="shared" si="73"/>
        <v>6742815.5400000028</v>
      </c>
      <c r="S25" s="211">
        <f t="shared" si="73"/>
        <v>98774.38</v>
      </c>
      <c r="T25" s="211">
        <f t="shared" si="73"/>
        <v>31.7</v>
      </c>
      <c r="U25" s="41">
        <f>SUM(U4:U20)</f>
        <v>4526.1099999999997</v>
      </c>
      <c r="V25" s="41">
        <f t="shared" si="73"/>
        <v>86048.320000000007</v>
      </c>
      <c r="W25" s="41">
        <f t="shared" si="73"/>
        <v>1034382</v>
      </c>
      <c r="X25" s="41">
        <f t="shared" si="73"/>
        <v>1444505</v>
      </c>
      <c r="Y25" s="41">
        <f t="shared" si="73"/>
        <v>0</v>
      </c>
      <c r="Z25" s="211">
        <f>SUM(Z4:Z20)</f>
        <v>674101.83489100006</v>
      </c>
      <c r="AA25" s="41">
        <f t="shared" si="73"/>
        <v>0</v>
      </c>
      <c r="AB25" s="211">
        <f>SUM(AB4:AB20)</f>
        <v>4716278.5299999947</v>
      </c>
      <c r="AC25" s="41">
        <f t="shared" si="73"/>
        <v>4042176.6951089944</v>
      </c>
      <c r="AD25" s="41">
        <f t="shared" si="73"/>
        <v>4042176.6951089944</v>
      </c>
      <c r="AE25" s="43">
        <f>P25/O25</f>
        <v>0.10881399800325459</v>
      </c>
      <c r="AF25" s="43">
        <f t="shared" ref="AF25" si="74">AC25/P25</f>
        <v>2.0599017685415011</v>
      </c>
      <c r="AG25" s="43">
        <f t="shared" ref="AG25" si="75">AC25/O25</f>
        <v>0.2241461469289755</v>
      </c>
      <c r="AH25" s="43">
        <f>(W25+X25+Y25)/O25</f>
        <v>0.13745885240361694</v>
      </c>
    </row>
    <row r="26" spans="2:34" ht="13.5" customHeight="1">
      <c r="B26" s="44"/>
      <c r="C26" s="44"/>
      <c r="D26" s="25"/>
      <c r="E26" s="45"/>
      <c r="F26" s="46"/>
      <c r="G26" s="46"/>
      <c r="H26" s="46"/>
      <c r="I26" s="46"/>
      <c r="J26" s="46"/>
      <c r="K26" s="46"/>
      <c r="L26" s="46"/>
      <c r="M26" s="47" t="s">
        <v>41</v>
      </c>
      <c r="N26" s="47"/>
      <c r="O26" s="47"/>
      <c r="P26" s="46"/>
      <c r="Q26" s="46"/>
      <c r="R26" s="46"/>
      <c r="S26" s="274"/>
      <c r="T26" s="274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3"/>
      <c r="AF26" s="43"/>
      <c r="AG26" s="43"/>
      <c r="AH26" s="43"/>
    </row>
    <row r="27" spans="2:34" s="4" customFormat="1">
      <c r="B27" s="48"/>
      <c r="C27" s="48"/>
      <c r="E27" s="49"/>
      <c r="F27" s="50"/>
      <c r="G27" s="51"/>
      <c r="H27" s="51"/>
      <c r="I27" s="51"/>
      <c r="J27" s="51"/>
      <c r="K27" s="51"/>
      <c r="L27" s="51"/>
      <c r="M27" s="47"/>
      <c r="N27" s="52">
        <f>-N25/M25</f>
        <v>2.1411411585449038E-2</v>
      </c>
      <c r="O27" s="53"/>
      <c r="P27" s="186">
        <f t="shared" ref="P27:Z27" si="76">P25/$O$25</f>
        <v>0.10881399800325459</v>
      </c>
      <c r="Q27" s="186">
        <f t="shared" si="76"/>
        <v>0.10779776756825066</v>
      </c>
      <c r="R27" s="186">
        <f t="shared" si="76"/>
        <v>0.37390154779047008</v>
      </c>
      <c r="S27" s="275">
        <f t="shared" si="76"/>
        <v>5.4772213988288987E-3</v>
      </c>
      <c r="T27" s="275">
        <f t="shared" si="76"/>
        <v>1.7578234188144342E-6</v>
      </c>
      <c r="U27" s="186">
        <f t="shared" si="76"/>
        <v>2.5098114050883905E-4</v>
      </c>
      <c r="V27" s="186">
        <f t="shared" si="76"/>
        <v>4.7715379194207723E-3</v>
      </c>
      <c r="W27" s="186">
        <f t="shared" si="76"/>
        <v>5.7358388126186502E-2</v>
      </c>
      <c r="X27" s="186">
        <f t="shared" si="76"/>
        <v>8.0100464277430422E-2</v>
      </c>
      <c r="Y27" s="186">
        <f t="shared" si="76"/>
        <v>0</v>
      </c>
      <c r="Z27" s="186">
        <f t="shared" si="76"/>
        <v>3.738018902325492E-2</v>
      </c>
      <c r="AA27" s="54"/>
      <c r="AB27" s="54"/>
      <c r="AD27" s="52">
        <f>AC25/P25</f>
        <v>2.0599017685415011</v>
      </c>
      <c r="AE27" s="8" t="s">
        <v>32</v>
      </c>
      <c r="AF27" s="55"/>
      <c r="AG27" s="55"/>
      <c r="AH27" s="55"/>
    </row>
    <row r="28" spans="2:34" s="4" customFormat="1">
      <c r="B28" s="56"/>
      <c r="C28" s="56"/>
      <c r="D28" s="57"/>
      <c r="E28" s="58"/>
      <c r="F28" s="59"/>
      <c r="G28" s="204"/>
      <c r="H28" s="204"/>
      <c r="I28" s="204"/>
      <c r="J28" s="59"/>
      <c r="K28" s="59"/>
      <c r="L28" s="59"/>
      <c r="M28" s="60"/>
      <c r="N28" s="61"/>
      <c r="O28" s="62"/>
      <c r="P28" s="187"/>
      <c r="Q28" s="187"/>
      <c r="R28" s="187"/>
      <c r="S28" s="276"/>
      <c r="T28" s="276"/>
      <c r="U28" s="187"/>
      <c r="V28" s="187"/>
      <c r="W28" s="187">
        <f>(W25+X25)/O25</f>
        <v>0.13745885240361694</v>
      </c>
      <c r="X28" s="187"/>
      <c r="Y28" s="188"/>
      <c r="Z28" s="187"/>
      <c r="AA28" s="63"/>
      <c r="AB28" s="63"/>
      <c r="AD28" s="61">
        <f>AC25/O25</f>
        <v>0.2241461469289755</v>
      </c>
      <c r="AE28" s="64" t="s">
        <v>33</v>
      </c>
      <c r="AF28" s="55"/>
      <c r="AG28" s="55"/>
      <c r="AH28" s="55"/>
    </row>
    <row r="29" spans="2:34" s="4" customFormat="1">
      <c r="B29" s="385"/>
      <c r="C29" s="385"/>
      <c r="D29" s="386"/>
      <c r="E29" s="387"/>
      <c r="F29" s="388"/>
      <c r="G29" s="389"/>
      <c r="H29" s="389"/>
      <c r="I29" s="389"/>
      <c r="J29" s="388"/>
      <c r="K29" s="388"/>
      <c r="L29" s="388"/>
      <c r="M29" s="390"/>
      <c r="N29" s="52"/>
      <c r="O29" s="53"/>
      <c r="P29" s="186"/>
      <c r="Q29" s="186"/>
      <c r="R29" s="186"/>
      <c r="S29" s="275"/>
      <c r="T29" s="275"/>
      <c r="U29" s="186"/>
      <c r="V29" s="186"/>
      <c r="W29" s="186"/>
      <c r="X29" s="186"/>
      <c r="Y29" s="391"/>
      <c r="Z29" s="186"/>
      <c r="AA29" s="392"/>
      <c r="AB29" s="392"/>
      <c r="AC29" s="52"/>
      <c r="AD29" s="54"/>
      <c r="AE29" s="54"/>
      <c r="AF29" s="55"/>
      <c r="AG29" s="55"/>
      <c r="AH29" s="55"/>
    </row>
    <row r="30" spans="2:34">
      <c r="B30" s="203" t="s">
        <v>254</v>
      </c>
      <c r="F30" s="65"/>
      <c r="G30" s="205">
        <f t="shared" ref="G30:AC30" si="77">G6</f>
        <v>4961</v>
      </c>
      <c r="H30" s="205">
        <f t="shared" si="77"/>
        <v>2362</v>
      </c>
      <c r="I30" s="205">
        <f t="shared" si="77"/>
        <v>-53</v>
      </c>
      <c r="J30" s="206">
        <f t="shared" si="77"/>
        <v>1728382.78</v>
      </c>
      <c r="K30" s="206">
        <f t="shared" si="77"/>
        <v>-44657.88</v>
      </c>
      <c r="L30" s="206">
        <f t="shared" si="77"/>
        <v>1683724.9000000001</v>
      </c>
      <c r="M30" s="206">
        <f t="shared" si="77"/>
        <v>2303342.0599999991</v>
      </c>
      <c r="N30" s="206">
        <f>N6</f>
        <v>-58267.040000000001</v>
      </c>
      <c r="O30" s="206">
        <f t="shared" si="77"/>
        <v>2245075.0199999991</v>
      </c>
      <c r="P30" s="206">
        <f t="shared" si="77"/>
        <v>292876.64000000007</v>
      </c>
      <c r="Q30" s="206">
        <f t="shared" si="77"/>
        <v>276475.65000000008</v>
      </c>
      <c r="R30" s="206">
        <f t="shared" si="77"/>
        <v>833669.77000000118</v>
      </c>
      <c r="S30" s="277">
        <f t="shared" si="77"/>
        <v>40333.140296013356</v>
      </c>
      <c r="T30" s="277">
        <f t="shared" si="77"/>
        <v>0</v>
      </c>
      <c r="U30" s="206">
        <f t="shared" si="77"/>
        <v>0</v>
      </c>
      <c r="V30" s="206">
        <f t="shared" si="77"/>
        <v>25431.599999999999</v>
      </c>
      <c r="W30" s="206">
        <f t="shared" si="77"/>
        <v>113446</v>
      </c>
      <c r="X30" s="206">
        <f t="shared" si="77"/>
        <v>404487</v>
      </c>
      <c r="Y30" s="206">
        <f t="shared" si="77"/>
        <v>0</v>
      </c>
      <c r="Z30" s="206">
        <f t="shared" si="77"/>
        <v>96625.980000000054</v>
      </c>
      <c r="AA30" s="206">
        <f t="shared" si="77"/>
        <v>0</v>
      </c>
      <c r="AB30" s="206">
        <f t="shared" si="77"/>
        <v>258355.21970398421</v>
      </c>
      <c r="AC30" s="206">
        <f t="shared" si="77"/>
        <v>161729.23970398423</v>
      </c>
    </row>
    <row r="31" spans="2:34">
      <c r="F31" s="65"/>
      <c r="G31" s="65"/>
      <c r="H31" s="65"/>
      <c r="I31" s="65"/>
      <c r="J31" s="65"/>
      <c r="K31" s="65"/>
      <c r="L31" s="65"/>
      <c r="M31" s="65"/>
      <c r="N31" s="207">
        <f>-N30/M30</f>
        <v>2.5296737732475576E-2</v>
      </c>
      <c r="O31" s="53"/>
      <c r="P31" s="208">
        <f t="shared" ref="P31:AA31" si="78">P30/$O$30</f>
        <v>0.13045294138990518</v>
      </c>
      <c r="Q31" s="208">
        <f t="shared" si="78"/>
        <v>0.12314762203358362</v>
      </c>
      <c r="R31" s="208">
        <f t="shared" si="78"/>
        <v>0.37133270049924727</v>
      </c>
      <c r="S31" s="294">
        <f t="shared" si="78"/>
        <v>1.7965163719123014E-2</v>
      </c>
      <c r="T31" s="278">
        <f t="shared" si="78"/>
        <v>0</v>
      </c>
      <c r="U31" s="208">
        <f t="shared" si="78"/>
        <v>0</v>
      </c>
      <c r="V31" s="208">
        <f t="shared" si="78"/>
        <v>1.1327728371410951E-2</v>
      </c>
      <c r="W31" s="208">
        <f t="shared" si="78"/>
        <v>5.0531050851031267E-2</v>
      </c>
      <c r="X31" s="208">
        <f t="shared" si="78"/>
        <v>0.18016636254765339</v>
      </c>
      <c r="Y31" s="208">
        <f t="shared" si="78"/>
        <v>0</v>
      </c>
      <c r="Z31" s="208">
        <f>Z30/$O$30</f>
        <v>4.3039087397622952E-2</v>
      </c>
      <c r="AA31" s="208">
        <f t="shared" si="78"/>
        <v>0</v>
      </c>
      <c r="AB31" s="208"/>
      <c r="AC31" s="208">
        <f>AC30/O30</f>
        <v>7.2037343190422334E-2</v>
      </c>
    </row>
    <row r="32" spans="2:34" ht="15.5">
      <c r="F32" s="65"/>
      <c r="G32" s="65"/>
      <c r="H32" s="65"/>
      <c r="I32" s="65"/>
      <c r="J32" s="65"/>
      <c r="K32" s="65"/>
      <c r="L32" s="65"/>
      <c r="M32" s="67"/>
      <c r="N32" s="65"/>
      <c r="O32" s="65"/>
      <c r="P32" s="68"/>
      <c r="Q32" s="69"/>
      <c r="R32" s="65"/>
      <c r="S32" s="65"/>
      <c r="T32" s="65"/>
    </row>
    <row r="33" spans="2:34">
      <c r="B33" s="336" t="s">
        <v>275</v>
      </c>
      <c r="F33" s="65"/>
      <c r="G33" s="65"/>
      <c r="H33" s="65"/>
      <c r="I33" s="65"/>
      <c r="J33" s="65"/>
      <c r="K33" s="65"/>
      <c r="L33" s="65"/>
      <c r="M33" s="70"/>
      <c r="N33" s="65"/>
      <c r="O33" s="65"/>
      <c r="P33" s="208">
        <f>P11/$O$11</f>
        <v>0.12260071518502115</v>
      </c>
      <c r="Q33" s="208">
        <f t="shared" ref="Q33:AA33" si="79">Q11/$O$11</f>
        <v>0.11302458636103402</v>
      </c>
      <c r="R33" s="208">
        <f t="shared" si="79"/>
        <v>0.37030707592952261</v>
      </c>
      <c r="S33" s="208">
        <f t="shared" si="79"/>
        <v>4.3282030191379092E-3</v>
      </c>
      <c r="T33" s="208">
        <f t="shared" si="79"/>
        <v>1.5965376845158517E-5</v>
      </c>
      <c r="U33" s="208">
        <f t="shared" si="79"/>
        <v>4.3958004247003114E-4</v>
      </c>
      <c r="V33" s="208">
        <f t="shared" si="79"/>
        <v>2.547690975443015E-3</v>
      </c>
      <c r="W33" s="208">
        <f t="shared" si="79"/>
        <v>7.7475184216500737E-2</v>
      </c>
      <c r="X33" s="208">
        <f t="shared" si="79"/>
        <v>7.3797293570604383E-2</v>
      </c>
      <c r="Y33" s="208">
        <f t="shared" si="79"/>
        <v>0</v>
      </c>
      <c r="Z33" s="208">
        <f t="shared" si="79"/>
        <v>3.6252993652170981E-2</v>
      </c>
      <c r="AA33" s="208">
        <f t="shared" si="79"/>
        <v>0</v>
      </c>
      <c r="AB33" s="208"/>
      <c r="AD33" s="186">
        <f>AC11/P11</f>
        <v>1.6248739770450267</v>
      </c>
      <c r="AE33" s="8" t="s">
        <v>32</v>
      </c>
    </row>
    <row r="34" spans="2:34">
      <c r="F34" s="65"/>
      <c r="G34" s="65"/>
      <c r="H34" s="65"/>
      <c r="I34" s="65"/>
      <c r="J34" s="65"/>
      <c r="K34" s="65"/>
      <c r="L34" s="65"/>
      <c r="M34" s="66"/>
      <c r="N34" s="65"/>
      <c r="O34" s="65"/>
      <c r="P34" s="66"/>
      <c r="Q34" s="71"/>
      <c r="R34" s="65"/>
      <c r="S34" s="65"/>
      <c r="T34" s="65"/>
      <c r="AD34" s="186">
        <f>AC11/O11</f>
        <v>0.19921071167124993</v>
      </c>
      <c r="AE34" s="64" t="s">
        <v>33</v>
      </c>
    </row>
    <row r="35" spans="2:34">
      <c r="F35" s="65"/>
      <c r="G35" s="65"/>
      <c r="H35" s="65"/>
      <c r="I35" s="65"/>
      <c r="J35" s="65"/>
      <c r="K35" s="65"/>
      <c r="L35" s="65"/>
      <c r="M35" s="66"/>
      <c r="N35" s="65"/>
      <c r="O35" s="65"/>
      <c r="P35" s="66"/>
      <c r="Q35" s="71"/>
      <c r="R35" s="65"/>
      <c r="S35" s="65"/>
      <c r="T35" s="65"/>
      <c r="AC35" s="186"/>
      <c r="AE35" s="335"/>
    </row>
    <row r="36" spans="2:34">
      <c r="B36" s="203" t="s">
        <v>276</v>
      </c>
      <c r="F36" s="65"/>
      <c r="G36" s="205">
        <f>G9+G11+G13+G15</f>
        <v>14517</v>
      </c>
      <c r="H36" s="205">
        <f t="shared" ref="H36:K36" si="80">H9+H11+H13+H15</f>
        <v>7967</v>
      </c>
      <c r="I36" s="205">
        <f t="shared" si="80"/>
        <v>-171</v>
      </c>
      <c r="J36" s="206">
        <f t="shared" si="80"/>
        <v>5543477.6100000003</v>
      </c>
      <c r="K36" s="206">
        <f t="shared" si="80"/>
        <v>-118993.17000000001</v>
      </c>
      <c r="L36" s="206">
        <f>L9+L11+L13+L15</f>
        <v>5424484.4399999995</v>
      </c>
      <c r="M36" s="206">
        <f t="shared" ref="M36" si="81">M9+M11+M13+M15</f>
        <v>8658079.7899999991</v>
      </c>
      <c r="N36" s="206">
        <f>N9+N11+N13+N15</f>
        <v>-186633.46000000002</v>
      </c>
      <c r="O36" s="206">
        <f t="shared" ref="O36:AA36" si="82">O9+O11+O13+O15</f>
        <v>8471446.3299999982</v>
      </c>
      <c r="P36" s="206">
        <f t="shared" si="82"/>
        <v>974318.92000000016</v>
      </c>
      <c r="Q36" s="206">
        <f>Q9+Q11+Q13+Q15</f>
        <v>933157.6599999998</v>
      </c>
      <c r="R36" s="206">
        <f t="shared" si="82"/>
        <v>3161035.1400000006</v>
      </c>
      <c r="S36" s="277">
        <f t="shared" si="82"/>
        <v>33388.342753142293</v>
      </c>
      <c r="T36" s="277">
        <f t="shared" si="82"/>
        <v>30</v>
      </c>
      <c r="U36" s="206">
        <f t="shared" si="82"/>
        <v>2684.1099999999997</v>
      </c>
      <c r="V36" s="206">
        <f t="shared" si="82"/>
        <v>35255.039999999994</v>
      </c>
      <c r="W36" s="206">
        <f t="shared" si="82"/>
        <v>541649</v>
      </c>
      <c r="X36" s="206">
        <f t="shared" si="82"/>
        <v>609161</v>
      </c>
      <c r="Y36" s="206">
        <f t="shared" si="82"/>
        <v>0</v>
      </c>
      <c r="Z36" s="206">
        <f>Z9+Z11+Z13+Z15</f>
        <v>307115.29002619709</v>
      </c>
      <c r="AA36" s="206">
        <f t="shared" si="82"/>
        <v>0</v>
      </c>
      <c r="AB36" s="206">
        <f>AB9+AB11+AB13+AB15</f>
        <v>2180767.117246856</v>
      </c>
      <c r="AC36" s="206">
        <f>AC9+AC11+AC13+AC15</f>
        <v>1873651.8272206588</v>
      </c>
    </row>
    <row r="37" spans="2:34">
      <c r="F37" s="65"/>
      <c r="G37" s="65"/>
      <c r="H37" s="65"/>
      <c r="I37" s="65"/>
      <c r="J37" s="65"/>
      <c r="K37" s="65"/>
      <c r="L37" s="65"/>
      <c r="M37" s="66"/>
      <c r="N37" s="207">
        <f>-N36/M36</f>
        <v>2.1555987531503222E-2</v>
      </c>
      <c r="O37" s="53"/>
      <c r="P37" s="208">
        <f>P36/$O$36</f>
        <v>0.11501211033464699</v>
      </c>
      <c r="Q37" s="208">
        <f t="shared" ref="Q37:AA37" si="83">Q36/$O$36</f>
        <v>0.110153287130605</v>
      </c>
      <c r="R37" s="208">
        <f t="shared" si="83"/>
        <v>0.37313995944302952</v>
      </c>
      <c r="S37" s="208">
        <f t="shared" si="83"/>
        <v>3.9412800899067141E-3</v>
      </c>
      <c r="T37" s="278">
        <f t="shared" si="83"/>
        <v>3.5413079220912691E-6</v>
      </c>
      <c r="U37" s="208">
        <f t="shared" si="83"/>
        <v>3.168420002254798E-4</v>
      </c>
      <c r="V37" s="208">
        <f t="shared" si="83"/>
        <v>4.1616317481881519E-3</v>
      </c>
      <c r="W37" s="208">
        <f t="shared" si="83"/>
        <v>6.3938196489760457E-2</v>
      </c>
      <c r="X37" s="208">
        <f t="shared" si="83"/>
        <v>7.1907555837634654E-2</v>
      </c>
      <c r="Y37" s="208">
        <f t="shared" si="83"/>
        <v>0</v>
      </c>
      <c r="Z37" s="208">
        <f t="shared" si="83"/>
        <v>3.6252993652170981E-2</v>
      </c>
      <c r="AA37" s="208">
        <f t="shared" si="83"/>
        <v>0</v>
      </c>
      <c r="AB37" s="208"/>
      <c r="AC37" s="208">
        <f>AC36/O36</f>
        <v>0.22117260196591002</v>
      </c>
    </row>
    <row r="38" spans="2:34"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</row>
    <row r="39" spans="2:34" s="345" customFormat="1">
      <c r="B39" s="346" t="s">
        <v>284</v>
      </c>
      <c r="D39" s="347"/>
      <c r="F39" s="348"/>
      <c r="G39" s="348"/>
      <c r="H39" s="348"/>
      <c r="I39" s="348"/>
      <c r="J39" s="348"/>
      <c r="K39" s="348"/>
      <c r="L39" s="348"/>
      <c r="M39" s="349"/>
      <c r="N39" s="348"/>
      <c r="O39" s="348"/>
      <c r="P39" s="208">
        <f t="shared" ref="P39:AA39" si="84">P15/$O$15</f>
        <v>0.10266613106265597</v>
      </c>
      <c r="Q39" s="208">
        <f t="shared" si="84"/>
        <v>0.10672521810799464</v>
      </c>
      <c r="R39" s="208">
        <f t="shared" si="84"/>
        <v>0.37489215796077113</v>
      </c>
      <c r="S39" s="208">
        <f t="shared" si="84"/>
        <v>3.0195895739945989E-3</v>
      </c>
      <c r="T39" s="208">
        <f t="shared" si="84"/>
        <v>0</v>
      </c>
      <c r="U39" s="208">
        <f t="shared" si="84"/>
        <v>4.9621087917624219E-4</v>
      </c>
      <c r="V39" s="208">
        <f t="shared" si="84"/>
        <v>8.558105842691961E-4</v>
      </c>
      <c r="W39" s="208">
        <f t="shared" si="84"/>
        <v>8.3286977342538135E-2</v>
      </c>
      <c r="X39" s="208">
        <f t="shared" si="84"/>
        <v>2.8024075347289609E-2</v>
      </c>
      <c r="Y39" s="208">
        <f t="shared" si="84"/>
        <v>0</v>
      </c>
      <c r="Z39" s="208">
        <f t="shared" si="84"/>
        <v>3.6252993652170981E-2</v>
      </c>
      <c r="AA39" s="208">
        <f t="shared" si="84"/>
        <v>0</v>
      </c>
      <c r="AB39" s="208"/>
      <c r="AD39" s="186">
        <f>AC15/P15</f>
        <v>2.5693072560429591</v>
      </c>
      <c r="AE39" s="350" t="s">
        <v>32</v>
      </c>
      <c r="AF39" s="344"/>
      <c r="AG39" s="344"/>
      <c r="AH39" s="344"/>
    </row>
    <row r="40" spans="2:34" s="345" customFormat="1">
      <c r="B40" s="346"/>
      <c r="D40" s="347"/>
      <c r="F40" s="348"/>
      <c r="G40" s="348"/>
      <c r="H40" s="348"/>
      <c r="I40" s="348"/>
      <c r="J40" s="348"/>
      <c r="K40" s="348"/>
      <c r="L40" s="348"/>
      <c r="M40" s="349"/>
      <c r="N40" s="348"/>
      <c r="O40" s="34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D40" s="186">
        <f>AC15/O15</f>
        <v>0.26378083548913944</v>
      </c>
      <c r="AE40" s="64" t="s">
        <v>33</v>
      </c>
      <c r="AF40" s="344"/>
      <c r="AG40" s="344"/>
      <c r="AH40" s="344"/>
    </row>
    <row r="42" spans="2:34">
      <c r="B42" s="203" t="s">
        <v>306</v>
      </c>
      <c r="F42" s="65"/>
      <c r="G42" s="205">
        <f>SUM(G17:G20)</f>
        <v>12038</v>
      </c>
      <c r="H42" s="205">
        <f t="shared" ref="H42:AB42" si="85">SUM(H17:H20)</f>
        <v>5576</v>
      </c>
      <c r="I42" s="205">
        <f t="shared" si="85"/>
        <v>-113</v>
      </c>
      <c r="J42" s="206">
        <f t="shared" si="85"/>
        <v>4716920.0999999996</v>
      </c>
      <c r="K42" s="206">
        <f t="shared" si="85"/>
        <v>-90520.89</v>
      </c>
      <c r="L42" s="206">
        <f t="shared" si="85"/>
        <v>4626399.21</v>
      </c>
      <c r="M42" s="206">
        <f t="shared" si="85"/>
        <v>7325774.9800000004</v>
      </c>
      <c r="N42" s="206">
        <f t="shared" si="85"/>
        <v>-142148.14000000001</v>
      </c>
      <c r="O42" s="206">
        <f t="shared" si="85"/>
        <v>7183626.8399999999</v>
      </c>
      <c r="P42" s="206">
        <f t="shared" si="85"/>
        <v>679300.08000000019</v>
      </c>
      <c r="Q42" s="206">
        <f t="shared" si="85"/>
        <v>716323.98000000045</v>
      </c>
      <c r="R42" s="206">
        <f t="shared" si="85"/>
        <v>2699221.0000000009</v>
      </c>
      <c r="S42" s="277">
        <f t="shared" si="85"/>
        <v>21432.600000000002</v>
      </c>
      <c r="T42" s="277">
        <f t="shared" si="85"/>
        <v>0</v>
      </c>
      <c r="U42" s="206">
        <f t="shared" si="85"/>
        <v>1842</v>
      </c>
      <c r="V42" s="206">
        <f t="shared" si="85"/>
        <v>25361.68</v>
      </c>
      <c r="W42" s="206">
        <f t="shared" si="85"/>
        <v>379287</v>
      </c>
      <c r="X42" s="206">
        <f t="shared" si="85"/>
        <v>430857</v>
      </c>
      <c r="Y42" s="206">
        <f t="shared" si="85"/>
        <v>0</v>
      </c>
      <c r="Z42" s="206">
        <f t="shared" si="85"/>
        <v>264167.394891</v>
      </c>
      <c r="AA42" s="206">
        <f t="shared" si="85"/>
        <v>0</v>
      </c>
      <c r="AB42" s="206">
        <f t="shared" si="85"/>
        <v>2230001.4999999981</v>
      </c>
      <c r="AC42" s="206">
        <f>SUM(AC17:AC20)</f>
        <v>1965834.1051089985</v>
      </c>
    </row>
    <row r="43" spans="2:34">
      <c r="AC43" s="395"/>
    </row>
  </sheetData>
  <mergeCells count="29">
    <mergeCell ref="AD4:AD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17:AD20"/>
    <mergeCell ref="AD9:AD16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B2:AB3"/>
    <mergeCell ref="AD6:AD8"/>
  </mergeCells>
  <conditionalFormatting sqref="O3">
    <cfRule type="dataBar" priority="3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20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1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0">
    <cfRule type="dataBar" priority="10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0"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0">
    <cfRule type="dataBar" priority="10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0">
    <cfRule type="dataBar" priority="1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0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0"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0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0">
    <cfRule type="dataBar" priority="10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0">
    <cfRule type="dataBar" priority="10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0"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0">
    <cfRule type="dataBar" priority="10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0">
    <cfRule type="dataBar" priority="10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0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0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0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0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10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0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0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0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0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0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0">
    <cfRule type="dataBar" priority="10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0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0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0">
    <cfRule type="dataBar" priority="9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0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0">
    <cfRule type="dataBar" priority="9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0">
    <cfRule type="dataBar" priority="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0">
    <cfRule type="dataBar" priority="9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0">
    <cfRule type="dataBar" priority="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0">
    <cfRule type="dataBar" priority="9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AF4:AF6 AF8:AF24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G4:AG6 AG8:AG24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H4:AH6 AH8:AH24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8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F25:AF26">
    <cfRule type="dataBar" priority="3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25:AG26">
    <cfRule type="dataBar" priority="3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25:AH26">
    <cfRule type="dataBar" priority="3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7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7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7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7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7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7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7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6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6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6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6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F7">
    <cfRule type="dataBar" priority="6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G7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H7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 Q19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 Q19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 R19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 Q19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 R19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 Q19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 R19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 Q1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 R19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 R1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 O1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 O19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 O19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 L1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 L19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 L19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 O19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 Q19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 R19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 L1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 L19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 O19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 Q19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 R19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 L19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 O19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 Q19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 R19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 L19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 O19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 Q1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 R19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4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4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4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4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4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4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4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4">
    <cfRule type="dataBar" priority="2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4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4">
    <cfRule type="dataBar" priority="1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4">
    <cfRule type="dataBar" priority="1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4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4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4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1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4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4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4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4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4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4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4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4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4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4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4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4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4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4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4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3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3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3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3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3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3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3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3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3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3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3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3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3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3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3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3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3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3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3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3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3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21:Q22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{B718A153-58AE-4BBC-91F2-65284ECCDA22}</x14:id>
        </ext>
      </extLst>
    </cfRule>
  </conditionalFormatting>
  <conditionalFormatting sqref="Q21:Q22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{D5630A40-0A8E-462A-B6E9-EF6809105CF1}</x14:id>
        </ext>
      </extLst>
    </cfRule>
  </conditionalFormatting>
  <conditionalFormatting sqref="R21:R22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{31F0209C-BA44-48F6-94F5-EF14298275E2}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{F775BBFB-32E2-4036-AF3C-0C8A83690CBC}</x14:id>
        </ext>
      </extLst>
    </cfRule>
  </conditionalFormatting>
  <conditionalFormatting sqref="Q21:Q22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{B617582F-A2F2-4002-989B-535C212A9D84}</x14:id>
        </ext>
      </extLst>
    </cfRule>
  </conditionalFormatting>
  <conditionalFormatting sqref="R21:R22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{971C96D1-3CE7-491D-9E2A-0DE24F25270A}</x14:id>
        </ext>
      </extLst>
    </cfRule>
  </conditionalFormatting>
  <conditionalFormatting sqref="Q21:Q22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{6A6638A7-01C7-4672-A4D4-60240FF25BD5}</x14:id>
        </ext>
      </extLst>
    </cfRule>
  </conditionalFormatting>
  <conditionalFormatting sqref="R21:R22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{CC151445-AD47-4D32-812F-6985EE9AFB05}</x14:id>
        </ext>
      </extLst>
    </cfRule>
  </conditionalFormatting>
  <conditionalFormatting sqref="Q21:Q22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{D76A6A96-EC77-440C-8235-30B59F6B84A7}</x14:id>
        </ext>
      </extLst>
    </cfRule>
  </conditionalFormatting>
  <conditionalFormatting sqref="R21:R22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{8D8C1675-2891-419D-ACFE-CC528933D725}</x14:id>
        </ext>
      </extLst>
    </cfRule>
  </conditionalFormatting>
  <conditionalFormatting sqref="R21:R22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{E4D59790-B3AE-4EB1-8FC7-8096F7DBBD4D}</x14:id>
        </ext>
      </extLst>
    </cfRule>
  </conditionalFormatting>
  <conditionalFormatting sqref="O21:O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{5F7307B6-7927-4699-BB93-D481D2BB1ACA}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{0856558D-78AA-4C78-AE61-E171C58CF4CE}</x14:id>
        </ext>
      </extLst>
    </cfRule>
  </conditionalFormatting>
  <conditionalFormatting sqref="O21:O22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{B8642B04-C729-4604-A1D4-0F582F268C08}</x14:id>
        </ext>
      </extLst>
    </cfRule>
  </conditionalFormatting>
  <conditionalFormatting sqref="O21:O22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{84C50E9D-8667-41D8-97A4-76FA9EC811F8}</x14:id>
        </ext>
      </extLst>
    </cfRule>
  </conditionalFormatting>
  <conditionalFormatting sqref="L21:L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{CCE6EB31-6DDA-4BF4-B0EB-D10F6E0EA3CB}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{5897D783-3E15-4B70-B3ED-920C8CB06DD7}</x14:id>
        </ext>
      </extLst>
    </cfRule>
  </conditionalFormatting>
  <conditionalFormatting sqref="L21:L22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{2B133A74-EE7C-4270-8DD4-4A33489E0984}</x14:id>
        </ext>
      </extLst>
    </cfRule>
  </conditionalFormatting>
  <conditionalFormatting sqref="L21:L22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{7277E74A-870D-4AAE-8298-51BD10720A39}</x14:id>
        </ext>
      </extLst>
    </cfRule>
  </conditionalFormatting>
  <conditionalFormatting sqref="O21:O22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{B7C1031F-12FE-4394-B42B-15A845724142}</x14:id>
        </ext>
      </extLst>
    </cfRule>
  </conditionalFormatting>
  <conditionalFormatting sqref="Q21:Q22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{F0D0FF83-BD2A-412C-B90B-4394826EC473}</x14:id>
        </ext>
      </extLst>
    </cfRule>
  </conditionalFormatting>
  <conditionalFormatting sqref="R21:R2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{AD0DAB31-D618-4779-ABB2-9EE5A35DC3E1}</x14:id>
        </ext>
      </extLst>
    </cfRule>
  </conditionalFormatting>
  <conditionalFormatting sqref="L21:L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{34D7F130-D869-47B8-825E-A948359BF645}</x14:id>
        </ext>
      </extLst>
    </cfRule>
  </conditionalFormatting>
  <conditionalFormatting sqref="L21:L22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{1569C72F-A871-479A-A029-C8024983FABD}</x14:id>
        </ext>
      </extLst>
    </cfRule>
  </conditionalFormatting>
  <conditionalFormatting sqref="O21:O22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{FBEC257E-3195-4721-82A4-7CF3538CD5D1}</x14:id>
        </ext>
      </extLst>
    </cfRule>
  </conditionalFormatting>
  <conditionalFormatting sqref="Q21:Q22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{571FFD89-BBC1-4818-9C5E-907F9027D481}</x14:id>
        </ext>
      </extLst>
    </cfRule>
  </conditionalFormatting>
  <conditionalFormatting sqref="R21:R2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{C23EB4C7-EDBC-4A7C-B1F9-67422FC6BC59}</x14:id>
        </ext>
      </extLst>
    </cfRule>
  </conditionalFormatting>
  <conditionalFormatting sqref="L21:L22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{806152BA-34DA-448D-8E38-2786EC97B82B}</x14:id>
        </ext>
      </extLst>
    </cfRule>
  </conditionalFormatting>
  <conditionalFormatting sqref="O21:O22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{17E6DB69-467F-41D3-91EE-AE625CF01A6C}</x14:id>
        </ext>
      </extLst>
    </cfRule>
  </conditionalFormatting>
  <conditionalFormatting sqref="Q21:Q22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{87C87A47-D518-4497-AC21-B80FC99D675D}</x14:id>
        </ext>
      </extLst>
    </cfRule>
  </conditionalFormatting>
  <conditionalFormatting sqref="R21:R22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{F02BA2BC-564E-4A1F-B9C9-4A64A9D73B75}</x14:id>
        </ext>
      </extLst>
    </cfRule>
  </conditionalFormatting>
  <conditionalFormatting sqref="L21:L22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{EAA384FF-EA76-4FD0-8268-8C136D1A9624}</x14:id>
        </ext>
      </extLst>
    </cfRule>
  </conditionalFormatting>
  <conditionalFormatting sqref="O21:O22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{6338C032-42F6-49BB-85F2-B329B65FA899}</x14:id>
        </ext>
      </extLst>
    </cfRule>
  </conditionalFormatting>
  <conditionalFormatting sqref="Q21:Q22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{E4107E27-ECEA-480C-97B3-AAFE5E2935D1}</x14:id>
        </ext>
      </extLst>
    </cfRule>
  </conditionalFormatting>
  <conditionalFormatting sqref="R21:R2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{55C46637-0EE7-4D59-A896-1D1CCE02E730}</x14:id>
        </ext>
      </extLst>
    </cfRule>
  </conditionalFormatting>
  <conditionalFormatting sqref="Q21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{4E4D3FAA-49CE-4DA4-A315-00030D5C57F8}</x14:id>
        </ext>
      </extLst>
    </cfRule>
  </conditionalFormatting>
  <conditionalFormatting sqref="Q21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{79958D96-09C3-4C53-87AE-0BBE484F98C5}</x14:id>
        </ext>
      </extLst>
    </cfRule>
  </conditionalFormatting>
  <conditionalFormatting sqref="R21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{E9ADC0D6-3118-4BCE-B506-6749B07B0EA1}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{BD904E36-4008-48AC-88D9-41705AD8272E}</x14:id>
        </ext>
      </extLst>
    </cfRule>
  </conditionalFormatting>
  <conditionalFormatting sqref="Q21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{08D2B429-3C4D-47A4-970A-493B019E1126}</x14:id>
        </ext>
      </extLst>
    </cfRule>
  </conditionalFormatting>
  <conditionalFormatting sqref="R2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{72A5D8E5-A83E-4DD2-8799-9593E0CD79C3}</x14:id>
        </ext>
      </extLst>
    </cfRule>
  </conditionalFormatting>
  <conditionalFormatting sqref="Q2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{4C7DB7D2-367A-41D2-8F27-D4A3D449200F}</x14:id>
        </ext>
      </extLst>
    </cfRule>
  </conditionalFormatting>
  <conditionalFormatting sqref="R21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{97C4E0F5-ABEB-4838-8F58-26180058DA77}</x14:id>
        </ext>
      </extLst>
    </cfRule>
  </conditionalFormatting>
  <conditionalFormatting sqref="Q21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{73BBA240-DA1E-4AC5-946C-A5B3838E6C35}</x14:id>
        </ext>
      </extLst>
    </cfRule>
  </conditionalFormatting>
  <conditionalFormatting sqref="R21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{F56A32D2-B8FA-4AD5-A54E-09C386B5C794}</x14:id>
        </ext>
      </extLst>
    </cfRule>
  </conditionalFormatting>
  <conditionalFormatting sqref="R21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{13DA5CF0-9A40-4B1B-BB11-0B9CE3DBD846}</x14:id>
        </ext>
      </extLst>
    </cfRule>
  </conditionalFormatting>
  <conditionalFormatting sqref="O21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{D71E64AD-1AA4-4E5D-91F6-468F5BC6956A}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{82CB33B8-93F0-428A-805D-585EC4F24EC2}</x14:id>
        </ext>
      </extLst>
    </cfRule>
  </conditionalFormatting>
  <conditionalFormatting sqref="O21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{4672AA63-C4F3-450B-86EB-9E726DE537A7}</x14:id>
        </ext>
      </extLst>
    </cfRule>
  </conditionalFormatting>
  <conditionalFormatting sqref="O21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{919FA803-41FD-43F6-8B32-19E88FB96890}</x14:id>
        </ext>
      </extLst>
    </cfRule>
  </conditionalFormatting>
  <conditionalFormatting sqref="L21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{2290F767-2599-4A5E-9399-963F21996C8F}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{807BFEE1-5CAF-44E3-9FAF-AF47648B4B34}</x14:id>
        </ext>
      </extLst>
    </cfRule>
  </conditionalFormatting>
  <conditionalFormatting sqref="L21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{BBBE1EC6-C752-459B-8EAB-BCF2D73B40A0}</x14:id>
        </ext>
      </extLst>
    </cfRule>
  </conditionalFormatting>
  <conditionalFormatting sqref="L2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{E3C40A01-419B-4EF0-9B6E-7B3CD2293510}</x14:id>
        </ext>
      </extLst>
    </cfRule>
  </conditionalFormatting>
  <conditionalFormatting sqref="O2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{5F84A322-A9CF-4413-B1FB-590A8A336F31}</x14:id>
        </ext>
      </extLst>
    </cfRule>
  </conditionalFormatting>
  <conditionalFormatting sqref="Q21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{3A572919-7878-4532-BD8B-C4391506970D}</x14:id>
        </ext>
      </extLst>
    </cfRule>
  </conditionalFormatting>
  <conditionalFormatting sqref="R21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{B580D435-0546-4D5D-90BB-ED848AFA6F4F}</x14:id>
        </ext>
      </extLst>
    </cfRule>
  </conditionalFormatting>
  <conditionalFormatting sqref="L21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{A2C732BF-4CCB-412D-8FB0-76D7287379AE}</x14:id>
        </ext>
      </extLst>
    </cfRule>
  </conditionalFormatting>
  <conditionalFormatting sqref="L21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{191941A9-46D9-43F0-AA46-6670E2E782D6}</x14:id>
        </ext>
      </extLst>
    </cfRule>
  </conditionalFormatting>
  <conditionalFormatting sqref="O2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{02F12C88-BB89-4E88-837A-9AB0CD25B203}</x14:id>
        </ext>
      </extLst>
    </cfRule>
  </conditionalFormatting>
  <conditionalFormatting sqref="Q2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{1760D179-F237-4BFA-9B34-03425832BE69}</x14:id>
        </ext>
      </extLst>
    </cfRule>
  </conditionalFormatting>
  <conditionalFormatting sqref="R21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{E8473726-E869-4C5B-ABC4-2FF62519F1D3}</x14:id>
        </ext>
      </extLst>
    </cfRule>
  </conditionalFormatting>
  <conditionalFormatting sqref="L21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{72A689ED-5B63-4E08-97AB-FBA4228D0FE7}</x14:id>
        </ext>
      </extLst>
    </cfRule>
  </conditionalFormatting>
  <conditionalFormatting sqref="O2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{8D7417CF-C0C1-4D69-A683-8EBC72817CB4}</x14:id>
        </ext>
      </extLst>
    </cfRule>
  </conditionalFormatting>
  <conditionalFormatting sqref="Q2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{B48F0FEE-BBC4-4E06-8B23-4D0045EE3218}</x14:id>
        </ext>
      </extLst>
    </cfRule>
  </conditionalFormatting>
  <conditionalFormatting sqref="R2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{50576F34-AFF4-41CC-A15D-E549EE4E9F5A}</x14:id>
        </ext>
      </extLst>
    </cfRule>
  </conditionalFormatting>
  <conditionalFormatting sqref="L21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{30E3C930-FE00-4EC1-B134-D22C0CCA93D3}</x14:id>
        </ext>
      </extLst>
    </cfRule>
  </conditionalFormatting>
  <conditionalFormatting sqref="O2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{EF790E59-EC0A-41AC-8D68-5BEE8F1D4AEA}</x14:id>
        </ext>
      </extLst>
    </cfRule>
  </conditionalFormatting>
  <conditionalFormatting sqref="Q21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{09228EC9-41E5-4DFF-A5CB-19BE67D8EAEB}</x14:id>
        </ext>
      </extLst>
    </cfRule>
  </conditionalFormatting>
  <conditionalFormatting sqref="R21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{E7E776DC-FC4B-444E-9A37-60A764BF0476}</x14:id>
        </ext>
      </extLst>
    </cfRule>
  </conditionalFormatting>
  <conditionalFormatting sqref="Q18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AF8:AF24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AG8:AG24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AH8:AH24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AF25:AF26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AG25:AG26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AH25:AH26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718A153-58AE-4BBC-91F2-65284ECCDA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D5630A40-0A8E-462A-B6E9-EF6809105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31F0209C-BA44-48F6-94F5-EF1429827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75BBFB-32E2-4036-AF3C-0C8A83690C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B617582F-A2F2-4002-989B-535C212A9D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971C96D1-3CE7-491D-9E2A-0DE24F2527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6A6638A7-01C7-4672-A4D4-60240FF25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CC151445-AD47-4D32-812F-6985EE9A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D76A6A96-EC77-440C-8235-30B59F6B8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8D8C1675-2891-419D-ACFE-CC528933D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E4D59790-B3AE-4EB1-8FC7-8096F7DBBD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5F7307B6-7927-4699-BB93-D481D2BB1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56558D-78AA-4C78-AE61-E171C58CF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B8642B04-C729-4604-A1D4-0F582F268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4C50E9D-8667-41D8-97A4-76FA9EC81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CCE6EB31-6DDA-4BF4-B0EB-D10F6E0EA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97D783-3E15-4B70-B3ED-920C8CB06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2B133A74-EE7C-4270-8DD4-4A33489E0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7277E74A-870D-4AAE-8298-51BD10720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B7C1031F-12FE-4394-B42B-15A845724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F0D0FF83-BD2A-412C-B90B-4394826EC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AD0DAB31-D618-4779-ABB2-9EE5A35DC3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34D7F130-D869-47B8-825E-A948359BF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569C72F-A871-479A-A029-C8024983F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FBEC257E-3195-4721-82A4-7CF3538CD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571FFD89-BBC1-4818-9C5E-907F9027D4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C23EB4C7-EDBC-4A7C-B1F9-67422FC6B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806152BA-34DA-448D-8E38-2786EC97B8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7E6DB69-467F-41D3-91EE-AE625CF01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7C87A47-D518-4497-AC21-B80FC99D6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F02BA2BC-564E-4A1F-B9C9-4A64A9D73B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EAA384FF-EA76-4FD0-8268-8C136D1A962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338C032-42F6-49BB-85F2-B329B65FA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E4107E27-ECEA-480C-97B3-AAFE5E293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55C46637-0EE7-4D59-A896-1D1CCE02E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4E4D3FAA-49CE-4DA4-A315-00030D5C57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9958D96-09C3-4C53-87AE-0BBE484F98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9ADC0D6-3118-4BCE-B506-6749B07B0E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D904E36-4008-48AC-88D9-41705AD8272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D2B429-3C4D-47A4-970A-493B019E1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2A5D8E5-A83E-4DD2-8799-9593E0CD79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C7DB7D2-367A-41D2-8F27-D4A3D4492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7C4E0F5-ABEB-4838-8F58-26180058D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3BBA240-DA1E-4AC5-946C-A5B3838E6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56A32D2-B8FA-4AD5-A54E-09C386B5C7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DA5CF0-9A40-4B1B-BB11-0B9CE3DBD8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1E64AD-1AA4-4E5D-91F6-468F5BC69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CB33B8-93F0-428A-805D-585EC4F24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672AA63-C4F3-450B-86EB-9E726DE53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19FA803-41FD-43F6-8B32-19E88FB96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290F767-2599-4A5E-9399-963F21996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07BFEE1-5CAF-44E3-9FAF-AF47648B4B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BBE1EC6-C752-459B-8EAB-BCF2D73B4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3C40A01-419B-4EF0-9B6E-7B3CD2293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F84A322-A9CF-4413-B1FB-590A8A33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A572919-7878-4532-BD8B-C439150697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580D435-0546-4D5D-90BB-ED848AFA6F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2C732BF-4CCB-412D-8FB0-76D728737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91941A9-46D9-43F0-AA46-6670E2E78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F12C88-BB89-4E88-837A-9AB0CD25B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760D179-F237-4BFA-9B34-03425832BE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473726-E869-4C5B-ABC4-2FF62519F1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2A689ED-5B63-4E08-97AB-FBA4228D0F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D7417CF-C0C1-4D69-A683-8EBC72817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48F0FEE-BBC4-4E06-8B23-4D0045EE32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0576F34-AFF4-41CC-A15D-E549EE4E9F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E3C930-FE00-4EC1-B134-D22C0CCA93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F790E59-EC0A-41AC-8D68-5BEE8F1D4A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09228EC9-41E5-4DFF-A5CB-19BE67D8E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7E776DC-FC4B-444E-9A37-60A764BF04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G11" sqref="G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C4/C$105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J4/J$105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4" si="7">C68/C$105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4" si="8">VLOOKUP(B$4:B$104,I$4:M$104,5,0)</f>
        <v>#DIV/0!</v>
      </c>
      <c r="I68" s="182" t="s">
        <v>186</v>
      </c>
      <c r="J68" s="171"/>
      <c r="K68" s="172" t="e">
        <f t="shared" ref="K68:K104" si="9">J68/J$105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4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4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4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4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outlineLevel="1">
      <c r="C105" s="178">
        <f>SUM(C4:C104)</f>
        <v>0</v>
      </c>
      <c r="D105" s="179" t="e">
        <f>SUM(D4:D104)</f>
        <v>#DIV/0!</v>
      </c>
      <c r="J105" s="178">
        <f>SUM(J4:J104)</f>
        <v>0</v>
      </c>
      <c r="K105" s="179" t="e">
        <f>SUM(K4:K104)</f>
        <v>#DIV/0!</v>
      </c>
    </row>
  </sheetData>
  <mergeCells count="1">
    <mergeCell ref="B2:M2"/>
  </mergeCells>
  <conditionalFormatting sqref="D4:D98 F4:G98 K4:K98 M4:M98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2" priority="4" operator="equal">
      <formula>"C"</formula>
    </cfRule>
    <cfRule type="cellIs" dxfId="141" priority="5" operator="equal">
      <formula>"B"</formula>
    </cfRule>
    <cfRule type="cellIs" dxfId="140" priority="6" operator="equal">
      <formula>"A"</formula>
    </cfRule>
  </conditionalFormatting>
  <conditionalFormatting sqref="F99:G104 D99:D104 M99:M104 K99:K104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conditionalFormatting sqref="F99:G104 D99:D104 M99:M104 K99:K104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642945.9660439553</v>
      </c>
      <c r="D4" s="172">
        <f t="shared" ref="D4:D67" si="0">C4/C$105</f>
        <v>0.33101796920063475</v>
      </c>
      <c r="E4" s="172">
        <f>D4</f>
        <v>0.33101796920063475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190848.98153041123</v>
      </c>
      <c r="D5" s="172">
        <f t="shared" si="0"/>
        <v>9.8257778455191708E-2</v>
      </c>
      <c r="E5" s="172">
        <f>E4+D5</f>
        <v>0.42927574765582643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159697.21333102617</v>
      </c>
      <c r="D6" s="172">
        <f t="shared" si="0"/>
        <v>8.2219424392846782E-2</v>
      </c>
      <c r="E6" s="172">
        <f t="shared" ref="E6:E69" si="5">E5+D6</f>
        <v>0.51149517204867323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152995.5982934784</v>
      </c>
      <c r="D7" s="172">
        <f t="shared" si="0"/>
        <v>7.8769126673828446E-2</v>
      </c>
      <c r="E7" s="172">
        <f t="shared" si="5"/>
        <v>0.59026429872250163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118912.96192983152</v>
      </c>
      <c r="D8" s="172">
        <f t="shared" si="0"/>
        <v>6.1221827725028759E-2</v>
      </c>
      <c r="E8" s="172">
        <f t="shared" si="5"/>
        <v>0.65148612644753034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105395.07616943933</v>
      </c>
      <c r="D9" s="172">
        <f t="shared" si="0"/>
        <v>5.4262202299856892E-2</v>
      </c>
      <c r="E9" s="172">
        <f t="shared" si="5"/>
        <v>0.70574832874738724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76001.451884488633</v>
      </c>
      <c r="D10" s="172">
        <f t="shared" si="0"/>
        <v>3.9129021080728348E-2</v>
      </c>
      <c r="E10" s="172">
        <f t="shared" si="5"/>
        <v>0.7448773498281156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75766.501778369755</v>
      </c>
      <c r="D11" s="172">
        <f t="shared" si="0"/>
        <v>3.900805802769066E-2</v>
      </c>
      <c r="E11" s="172">
        <f t="shared" si="5"/>
        <v>0.78388540785580629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68489.039667523073</v>
      </c>
      <c r="D12" s="172">
        <f t="shared" si="0"/>
        <v>3.5261287916215474E-2</v>
      </c>
      <c r="E12" s="172">
        <f t="shared" si="5"/>
        <v>0.81914669577202182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66300.921089832991</v>
      </c>
      <c r="D13" s="172">
        <f t="shared" si="0"/>
        <v>3.413474446433909E-2</v>
      </c>
      <c r="E13" s="172">
        <f t="shared" si="5"/>
        <v>0.85328144023636088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55703.750685591789</v>
      </c>
      <c r="D14" s="172">
        <f t="shared" si="0"/>
        <v>2.8678836795971861E-2</v>
      </c>
      <c r="E14" s="172">
        <f t="shared" si="5"/>
        <v>0.88196027703233271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54019.436767745749</v>
      </c>
      <c r="D15" s="172">
        <f t="shared" si="0"/>
        <v>2.7811675009403243E-2</v>
      </c>
      <c r="E15" s="172">
        <f t="shared" si="5"/>
        <v>0.909771952041736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53690.871868449598</v>
      </c>
      <c r="D16" s="172">
        <f t="shared" si="0"/>
        <v>2.7642514782168552E-2</v>
      </c>
      <c r="E16" s="172">
        <f t="shared" si="5"/>
        <v>0.9374144668239045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37555.996073167546</v>
      </c>
      <c r="D17" s="172">
        <f t="shared" si="0"/>
        <v>1.9335543277360003E-2</v>
      </c>
      <c r="E17" s="172">
        <f t="shared" si="5"/>
        <v>0.95675001010126448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27057.869583641881</v>
      </c>
      <c r="D18" s="172">
        <f t="shared" si="0"/>
        <v>1.3930627943095976E-2</v>
      </c>
      <c r="E18" s="172">
        <f t="shared" si="5"/>
        <v>0.97068063804436044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23984.016634052787</v>
      </c>
      <c r="D19" s="172">
        <f t="shared" si="0"/>
        <v>1.2348067954027157E-2</v>
      </c>
      <c r="E19" s="172">
        <f t="shared" si="5"/>
        <v>0.98302870599838765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21609.806917496244</v>
      </c>
      <c r="D20" s="172">
        <f t="shared" si="0"/>
        <v>1.112571627855645E-2</v>
      </c>
      <c r="E20" s="172">
        <f t="shared" si="5"/>
        <v>0.99415442227694406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21537.890280877666</v>
      </c>
      <c r="D21" s="172">
        <f t="shared" si="0"/>
        <v>1.108869030707132E-2</v>
      </c>
      <c r="E21" s="172">
        <f t="shared" si="5"/>
        <v>1.0052431125840153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21509.292522111838</v>
      </c>
      <c r="D22" s="172">
        <f t="shared" si="0"/>
        <v>1.1073966873796515E-2</v>
      </c>
      <c r="E22" s="172">
        <f t="shared" si="5"/>
        <v>1.0163170794578118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14519.24459959619</v>
      </c>
      <c r="D23" s="172">
        <f t="shared" si="0"/>
        <v>7.4751707227556355E-3</v>
      </c>
      <c r="E23" s="172">
        <f t="shared" si="5"/>
        <v>1.0237922501805674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9299.8277420165796</v>
      </c>
      <c r="D24" s="172">
        <f t="shared" si="0"/>
        <v>4.787976370735322E-3</v>
      </c>
      <c r="E24" s="172">
        <f t="shared" si="5"/>
        <v>1.0285802265513027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5295.2814537188815</v>
      </c>
      <c r="D25" s="172">
        <f t="shared" si="0"/>
        <v>2.726252913508405E-3</v>
      </c>
      <c r="E25" s="172">
        <f t="shared" si="5"/>
        <v>1.031306479464811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4771.4107098812892</v>
      </c>
      <c r="D26" s="172">
        <f t="shared" si="0"/>
        <v>2.4565403110392721E-3</v>
      </c>
      <c r="E26" s="172">
        <f t="shared" si="5"/>
        <v>1.0337630197758503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2308.3877361432797</v>
      </c>
      <c r="D27" s="172">
        <f t="shared" si="0"/>
        <v>1.1884635115566769E-3</v>
      </c>
      <c r="E27" s="172">
        <f>E26+D27</f>
        <v>1.0349514832874069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2044.0862565546643</v>
      </c>
      <c r="D28" s="172">
        <f t="shared" si="0"/>
        <v>1.0523890299506049E-3</v>
      </c>
      <c r="E28" s="172">
        <f>E27+D28</f>
        <v>1.0360038723173575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1958.9844772060874</v>
      </c>
      <c r="D29" s="172">
        <f t="shared" si="0"/>
        <v>1.0085747443603899E-3</v>
      </c>
      <c r="E29" s="172">
        <f t="shared" si="5"/>
        <v>1.0370124470617179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1858.8566402428423</v>
      </c>
      <c r="D30" s="172">
        <f t="shared" si="0"/>
        <v>9.5702435754334335E-4</v>
      </c>
      <c r="E30" s="172">
        <f t="shared" si="5"/>
        <v>1.0379694714192613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1840.8873810513248</v>
      </c>
      <c r="D31" s="172">
        <f t="shared" si="0"/>
        <v>9.4777296162555744E-4</v>
      </c>
      <c r="E31" s="172">
        <f t="shared" si="5"/>
        <v>1.038917244380887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1107.6853884564262</v>
      </c>
      <c r="D32" s="172">
        <f t="shared" si="0"/>
        <v>5.70287064799774E-4</v>
      </c>
      <c r="E32" s="172">
        <f t="shared" si="5"/>
        <v>1.0394875314456866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1066.8778149424977</v>
      </c>
      <c r="D33" s="172">
        <f t="shared" si="0"/>
        <v>5.4927746084238208E-4</v>
      </c>
      <c r="E33" s="172">
        <f t="shared" si="5"/>
        <v>1.0400368089065291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990.11941500768376</v>
      </c>
      <c r="D34" s="172">
        <f t="shared" si="0"/>
        <v>5.0975872830899343E-4</v>
      </c>
      <c r="E34" s="172">
        <f t="shared" si="5"/>
        <v>1.040546567634838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948.38240773560369</v>
      </c>
      <c r="D35" s="172">
        <f t="shared" si="0"/>
        <v>4.8827060937308347E-4</v>
      </c>
      <c r="E35" s="172">
        <f t="shared" si="5"/>
        <v>1.0410348382442112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687.85174892998361</v>
      </c>
      <c r="D36" s="172">
        <f t="shared" si="0"/>
        <v>3.5413751865167134E-4</v>
      </c>
      <c r="E36" s="172">
        <f t="shared" si="5"/>
        <v>1.0413889757628629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649.80076737635602</v>
      </c>
      <c r="D37" s="172">
        <f t="shared" si="0"/>
        <v>3.3454713422563151E-4</v>
      </c>
      <c r="E37" s="172">
        <f t="shared" si="5"/>
        <v>1.0417235228970885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617.62068927873713</v>
      </c>
      <c r="D38" s="172">
        <f t="shared" si="0"/>
        <v>3.1797935922871462E-4</v>
      </c>
      <c r="E38" s="172">
        <f t="shared" si="5"/>
        <v>1.0420415022563172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546.63890409956309</v>
      </c>
      <c r="D39" s="172">
        <f t="shared" si="0"/>
        <v>2.8143469199202868E-4</v>
      </c>
      <c r="E39" s="172">
        <f>E35+D39</f>
        <v>1.0413162729362031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488.7123584237429</v>
      </c>
      <c r="D40" s="172">
        <f t="shared" si="0"/>
        <v>2.5161145874211835E-4</v>
      </c>
      <c r="E40" s="172">
        <f t="shared" si="5"/>
        <v>1.0415678843949452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408.54327576402829</v>
      </c>
      <c r="D41" s="172">
        <f t="shared" si="0"/>
        <v>2.1033675085650687E-4</v>
      </c>
      <c r="E41" s="172">
        <f t="shared" si="5"/>
        <v>1.0417782211458018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398.86082164268282</v>
      </c>
      <c r="D42" s="172">
        <f t="shared" si="0"/>
        <v>2.0535178093773304E-4</v>
      </c>
      <c r="E42" s="172">
        <f t="shared" si="5"/>
        <v>1.0419835729267395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355.59058589008555</v>
      </c>
      <c r="D43" s="172">
        <f t="shared" si="0"/>
        <v>1.8307428590375963E-4</v>
      </c>
      <c r="E43" s="172">
        <f t="shared" si="5"/>
        <v>1.0421666472126432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338.00449100382292</v>
      </c>
      <c r="D44" s="172">
        <f t="shared" si="0"/>
        <v>1.7402016048286486E-4</v>
      </c>
      <c r="E44" s="172">
        <f t="shared" si="5"/>
        <v>1.0423406673731261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316.663615094813</v>
      </c>
      <c r="D45" s="172">
        <f t="shared" si="0"/>
        <v>1.6303290217898388E-4</v>
      </c>
      <c r="E45" s="172">
        <f t="shared" si="5"/>
        <v>1.042503700275305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267.26579127414328</v>
      </c>
      <c r="D46" s="172">
        <f t="shared" si="0"/>
        <v>1.3760064474581269E-4</v>
      </c>
      <c r="E46" s="172">
        <f t="shared" si="5"/>
        <v>1.0426413009200508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234.72377586544573</v>
      </c>
      <c r="D47" s="172">
        <f t="shared" si="0"/>
        <v>1.208465278787875E-4</v>
      </c>
      <c r="E47" s="172">
        <f t="shared" si="5"/>
        <v>1.0427621474479296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182.21891693461529</v>
      </c>
      <c r="D48" s="172">
        <f t="shared" si="0"/>
        <v>9.3814626763692697E-5</v>
      </c>
      <c r="E48" s="172">
        <f t="shared" si="5"/>
        <v>1.0428559620746933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176.18481749955549</v>
      </c>
      <c r="D49" s="172">
        <f t="shared" si="0"/>
        <v>9.0707996585672978E-5</v>
      </c>
      <c r="E49" s="172">
        <f t="shared" si="5"/>
        <v>1.0429466700712791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158.73462317823299</v>
      </c>
      <c r="D50" s="172">
        <f t="shared" si="0"/>
        <v>8.1723838986952276E-5</v>
      </c>
      <c r="E50" s="172">
        <f t="shared" si="5"/>
        <v>1.043028393910266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121.24943279720313</v>
      </c>
      <c r="D51" s="172">
        <f t="shared" si="0"/>
        <v>6.2424749716082859E-5</v>
      </c>
      <c r="E51" s="172">
        <f t="shared" si="5"/>
        <v>1.0430908186599821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12.721119542192703</v>
      </c>
      <c r="D52" s="172">
        <f t="shared" si="0"/>
        <v>6.5494137597983709E-6</v>
      </c>
      <c r="E52" s="172">
        <f t="shared" si="5"/>
        <v>1.0430973680737419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1.0430973680737419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1.0430973680737419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1.0430973680737419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1.0430973680737419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1.0430973680737419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1.0430973680737419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1.0430973680737419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1.0430973680737419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1.0430973680737419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1.0430973680737419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1.0430973680737419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1.0430973680737419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1.0430973680737419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1.0430973680737419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1.0430973680737419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1.0430973680737419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1.0430973680737419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1.0430973680737419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1.0430973680737419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-10.926203418916948</v>
      </c>
      <c r="D72" s="172">
        <f t="shared" si="7"/>
        <v>-5.625308902794575E-6</v>
      </c>
      <c r="E72" s="172">
        <f t="shared" si="10"/>
        <v>1.0430917427648392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-68.326760712779688</v>
      </c>
      <c r="D73" s="172">
        <f t="shared" si="7"/>
        <v>-3.5177739293344905E-5</v>
      </c>
      <c r="E73" s="172">
        <f t="shared" si="10"/>
        <v>1.0430565650255459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-4.0971421208334634E-5</v>
      </c>
      <c r="E74" s="172">
        <f t="shared" si="10"/>
        <v>1.0430155936043375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-4.7062045899143872E-5</v>
      </c>
      <c r="E75" s="172">
        <f t="shared" si="10"/>
        <v>1.0429685315584383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-4.9631125967371943E-5</v>
      </c>
      <c r="E76" s="172">
        <f>E49+D76</f>
        <v>1.0428970389453116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-5.0104784016023205E-5</v>
      </c>
      <c r="E77" s="172">
        <f t="shared" ref="E77:E93" si="12">E76+D77</f>
        <v>1.0428469341612956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-100.45441016962174</v>
      </c>
      <c r="D78" s="172">
        <f t="shared" si="7"/>
        <v>-5.1718521629735949E-5</v>
      </c>
      <c r="E78" s="172">
        <f t="shared" si="12"/>
        <v>1.0427952156396658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-5.5603336146018358E-5</v>
      </c>
      <c r="E79" s="172">
        <f t="shared" si="12"/>
        <v>1.0427396123035197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-5.9243295280762334E-5</v>
      </c>
      <c r="E80" s="172">
        <f t="shared" si="12"/>
        <v>1.0426803690082389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-199.58311206727734</v>
      </c>
      <c r="D81" s="172">
        <f t="shared" si="7"/>
        <v>-1.0275450804949329E-4</v>
      </c>
      <c r="E81" s="172">
        <f t="shared" si="12"/>
        <v>1.0425776145001895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-1.1377060390321424E-4</v>
      </c>
      <c r="E82" s="172">
        <f t="shared" si="12"/>
        <v>1.0424638438962863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-242.34149445201572</v>
      </c>
      <c r="D83" s="172">
        <f t="shared" si="7"/>
        <v>-1.2476847757540623E-4</v>
      </c>
      <c r="E83" s="172">
        <f t="shared" si="12"/>
        <v>1.042339075418711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-1.4612865646596661E-4</v>
      </c>
      <c r="E84" s="172">
        <f t="shared" si="12"/>
        <v>1.0421929467622451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-1.6724247883030189E-4</v>
      </c>
      <c r="E85" s="172">
        <f t="shared" si="12"/>
        <v>1.0420257042834147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-1.7298815689872378E-4</v>
      </c>
      <c r="E86" s="172">
        <f t="shared" si="12"/>
        <v>1.0418527161265159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-2.4506655560652536E-4</v>
      </c>
      <c r="E87" s="172">
        <f t="shared" si="12"/>
        <v>1.0416076495709092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-2.7628165070405397E-4</v>
      </c>
      <c r="E88" s="172">
        <f t="shared" si="12"/>
        <v>1.0413313679202052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-816.02483528907453</v>
      </c>
      <c r="D89" s="172">
        <f t="shared" si="7"/>
        <v>-4.201268816673859E-4</v>
      </c>
      <c r="E89" s="172">
        <f t="shared" si="12"/>
        <v>1.0409112410385377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-4.3196584345585483E-4</v>
      </c>
      <c r="E90" s="172">
        <f t="shared" si="12"/>
        <v>1.0404792751950818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-4.3403037473312828E-4</v>
      </c>
      <c r="E91" s="172">
        <f t="shared" si="12"/>
        <v>1.0400452448203485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-1211.593565334068</v>
      </c>
      <c r="D92" s="172">
        <f t="shared" si="7"/>
        <v>-6.2378374338539853E-4</v>
      </c>
      <c r="E92" s="172">
        <f t="shared" si="12"/>
        <v>1.0394214610769632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-1475.0481782459328</v>
      </c>
      <c r="D93" s="172">
        <f t="shared" si="7"/>
        <v>-7.5942221932019085E-4</v>
      </c>
      <c r="E93" s="172">
        <f t="shared" si="12"/>
        <v>1.0386620388576431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-2323.7466089533118</v>
      </c>
      <c r="D94" s="172">
        <f t="shared" si="7"/>
        <v>-1.1963709612574191E-3</v>
      </c>
      <c r="E94" s="172">
        <f>E93+D94</f>
        <v>1.0374656678963856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-2678.9732807184955</v>
      </c>
      <c r="D95" s="172">
        <f t="shared" si="7"/>
        <v>-1.3792578875369639E-3</v>
      </c>
      <c r="E95" s="172">
        <f>E94+D95</f>
        <v>1.0360864100088487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-3653.2693638653791</v>
      </c>
      <c r="D96" s="172">
        <f t="shared" si="7"/>
        <v>-1.880870041397753E-3</v>
      </c>
      <c r="E96" s="172">
        <f t="shared" ref="E96:E98" si="14">E95+D96</f>
        <v>1.034205539967451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-3912.6916212796186</v>
      </c>
      <c r="D97" s="172">
        <f t="shared" si="7"/>
        <v>-2.0144324764233353E-3</v>
      </c>
      <c r="E97" s="172">
        <f t="shared" si="14"/>
        <v>1.0321911074910277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-4602.6727880770495</v>
      </c>
      <c r="D98" s="172">
        <f t="shared" si="7"/>
        <v>-2.3696663167183307E-3</v>
      </c>
      <c r="E98" s="172">
        <f t="shared" si="14"/>
        <v>1.0298214411743094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-4685.5352478411933</v>
      </c>
      <c r="D99" s="172">
        <f t="shared" si="7"/>
        <v>-2.4123276982382529E-3</v>
      </c>
      <c r="E99" s="172">
        <f>E93+D99</f>
        <v>1.0362497111594049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-4700.0544589345109</v>
      </c>
      <c r="D100" s="172">
        <f t="shared" si="7"/>
        <v>-2.4198028517104448E-3</v>
      </c>
      <c r="E100" s="172">
        <f t="shared" ref="E100:E104" si="18">E94+D100</f>
        <v>1.0350458650446752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-6988.8223610772429</v>
      </c>
      <c r="D101" s="172">
        <f t="shared" si="7"/>
        <v>-3.5981651759980338E-3</v>
      </c>
      <c r="E101" s="172">
        <f t="shared" si="18"/>
        <v>1.0324882448328507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-7162.9139815488097</v>
      </c>
      <c r="D102" s="172">
        <f t="shared" si="7"/>
        <v>-3.6877954990840113E-3</v>
      </c>
      <c r="E102" s="172">
        <f t="shared" si="18"/>
        <v>1.0305177444683671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-8790.2897536735109</v>
      </c>
      <c r="D103" s="172">
        <f t="shared" si="7"/>
        <v>-4.5256429258741585E-3</v>
      </c>
      <c r="E103" s="172">
        <f t="shared" si="18"/>
        <v>1.0276654645651535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-27593.184488413772</v>
      </c>
      <c r="D104" s="172">
        <f t="shared" si="7"/>
        <v>-1.4206232522670097E-2</v>
      </c>
      <c r="E104" s="172">
        <f t="shared" si="18"/>
        <v>1.0156152086516392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1942329.498294567</v>
      </c>
      <c r="D105" s="179">
        <f>SUM(D4:D104)</f>
        <v>0.99999999999999989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0" priority="4" operator="equal">
      <formula>"C"</formula>
    </cfRule>
    <cfRule type="cellIs" dxfId="129" priority="5" operator="equal">
      <formula>"B"</formula>
    </cfRule>
    <cfRule type="cellIs" dxfId="128" priority="6" operator="equal">
      <formula>"A"</formula>
    </cfRule>
  </conditionalFormatting>
  <conditionalFormatting sqref="F99:G104 D99:D104 M99:M104 K99:K104">
    <cfRule type="cellIs" dxfId="127" priority="1" operator="equal">
      <formula>"C"</formula>
    </cfRule>
    <cfRule type="cellIs" dxfId="126" priority="2" operator="equal">
      <formula>"B"</formula>
    </cfRule>
    <cfRule type="cellIs" dxfId="125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24" priority="13" operator="equal">
      <formula>"C"</formula>
    </cfRule>
    <cfRule type="cellIs" dxfId="123" priority="14" operator="equal">
      <formula>"B"</formula>
    </cfRule>
    <cfRule type="cellIs" dxfId="122" priority="15" operator="equal">
      <formula>"A"</formula>
    </cfRule>
  </conditionalFormatting>
  <conditionalFormatting sqref="F99:G104 D99:D104 M99:M104 K99:K104">
    <cfRule type="cellIs" dxfId="121" priority="1" operator="equal">
      <formula>"C"</formula>
    </cfRule>
    <cfRule type="cellIs" dxfId="120" priority="2" operator="equal">
      <formula>"B"</formula>
    </cfRule>
    <cfRule type="cellIs" dxfId="119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18" priority="13" operator="equal">
      <formula>"C"</formula>
    </cfRule>
    <cfRule type="cellIs" dxfId="117" priority="14" operator="equal">
      <formula>"B"</formula>
    </cfRule>
    <cfRule type="cellIs" dxfId="116" priority="15" operator="equal">
      <formula>"A"</formula>
    </cfRule>
  </conditionalFormatting>
  <conditionalFormatting sqref="F99:G104 D99:D104 M99:M104 K99:K104">
    <cfRule type="cellIs" dxfId="115" priority="1" operator="equal">
      <formula>"C"</formula>
    </cfRule>
    <cfRule type="cellIs" dxfId="114" priority="2" operator="equal">
      <formula>"B"</formula>
    </cfRule>
    <cfRule type="cellIs" dxfId="113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0" t="s">
        <v>86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95679.538486959951</v>
      </c>
      <c r="D4" s="172">
        <f t="shared" ref="D4:D67" si="0">C4/C$100</f>
        <v>0.51121558675568579</v>
      </c>
      <c r="E4" s="172">
        <f>D4</f>
        <v>0.51121558675568579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47568.917304569288</v>
      </c>
      <c r="D5" s="172">
        <f t="shared" si="0"/>
        <v>0.25416063199868333</v>
      </c>
      <c r="E5" s="172">
        <f>E4+D5</f>
        <v>0.76537621875436912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29165.516626609522</v>
      </c>
      <c r="D6" s="172">
        <f t="shared" si="0"/>
        <v>0.15583129821782057</v>
      </c>
      <c r="E6" s="172">
        <f t="shared" ref="E6:E69" si="5">E5+D6</f>
        <v>0.92120751697218972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29310.497976474406</v>
      </c>
      <c r="D7" s="172">
        <f t="shared" si="0"/>
        <v>0.15660593328621517</v>
      </c>
      <c r="E7" s="172">
        <f t="shared" si="5"/>
        <v>1.0778134502584049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22712.027609475699</v>
      </c>
      <c r="D8" s="172">
        <f t="shared" si="0"/>
        <v>0.12135031903787737</v>
      </c>
      <c r="E8" s="172">
        <f t="shared" si="5"/>
        <v>1.1991637692962822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15180.48424467324</v>
      </c>
      <c r="D9" s="172">
        <f t="shared" si="0"/>
        <v>8.1109297589617282E-2</v>
      </c>
      <c r="E9" s="172">
        <f t="shared" si="5"/>
        <v>1.2802730668858995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6247.342287867742</v>
      </c>
      <c r="D10" s="172">
        <f t="shared" si="0"/>
        <v>3.3379537609195167E-2</v>
      </c>
      <c r="E10" s="172">
        <f t="shared" si="5"/>
        <v>1.3136526044950947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5851.5908336391876</v>
      </c>
      <c r="D11" s="172">
        <f t="shared" si="0"/>
        <v>3.1265038364297164E-2</v>
      </c>
      <c r="E11" s="172">
        <f t="shared" si="5"/>
        <v>1.3449176428593919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5673.9035143597048</v>
      </c>
      <c r="D12" s="172">
        <f t="shared" si="0"/>
        <v>3.0315655365372212E-2</v>
      </c>
      <c r="E12" s="172">
        <f t="shared" si="5"/>
        <v>1.3752332982247641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3513.2311182241533</v>
      </c>
      <c r="D13" s="172">
        <f t="shared" si="0"/>
        <v>1.8771186984310882E-2</v>
      </c>
      <c r="E13" s="172">
        <f t="shared" si="5"/>
        <v>1.3940044852090749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1749.0528356574437</v>
      </c>
      <c r="D14" s="172">
        <f t="shared" si="0"/>
        <v>9.3451858755482804E-3</v>
      </c>
      <c r="E14" s="172">
        <f t="shared" si="5"/>
        <v>1.4033496710846232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1377.7544459707749</v>
      </c>
      <c r="D15" s="172">
        <f t="shared" si="0"/>
        <v>7.3613393066083478E-3</v>
      </c>
      <c r="E15" s="172">
        <f t="shared" si="5"/>
        <v>1.4107110103912315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1357.334314923507</v>
      </c>
      <c r="D16" s="172">
        <f t="shared" si="0"/>
        <v>7.2522345864138651E-3</v>
      </c>
      <c r="E16" s="172">
        <f t="shared" si="5"/>
        <v>1.4179632449776454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1303.6423595775775</v>
      </c>
      <c r="D17" s="172">
        <f t="shared" si="0"/>
        <v>6.9653585741516373E-3</v>
      </c>
      <c r="E17" s="172">
        <f t="shared" si="5"/>
        <v>1.424928603551797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1262.8281831921245</v>
      </c>
      <c r="D18" s="172">
        <f t="shared" si="0"/>
        <v>6.7472885096552136E-3</v>
      </c>
      <c r="E18" s="172">
        <f t="shared" si="5"/>
        <v>1.4316758920614521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1130.4732104554371</v>
      </c>
      <c r="D19" s="172">
        <f t="shared" si="0"/>
        <v>6.0401161495289152E-3</v>
      </c>
      <c r="E19" s="172">
        <f t="shared" si="5"/>
        <v>1.437716008210981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1060.5313412668741</v>
      </c>
      <c r="D20" s="172">
        <f t="shared" si="0"/>
        <v>5.666416879429554E-3</v>
      </c>
      <c r="E20" s="172">
        <f t="shared" si="5"/>
        <v>1.4433824250904106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1014.2072816403631</v>
      </c>
      <c r="D21" s="172">
        <f t="shared" si="0"/>
        <v>5.4189075195667895E-3</v>
      </c>
      <c r="E21" s="172">
        <f t="shared" si="5"/>
        <v>1.4488013326099773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859.24933814503243</v>
      </c>
      <c r="D22" s="172">
        <f t="shared" si="0"/>
        <v>4.5909675309430331E-3</v>
      </c>
      <c r="E22" s="172">
        <f t="shared" si="5"/>
        <v>1.4533923001409204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904.51723685919865</v>
      </c>
      <c r="D23" s="172">
        <f t="shared" si="0"/>
        <v>4.8328338251195395E-3</v>
      </c>
      <c r="E23" s="172">
        <f t="shared" si="5"/>
        <v>1.4582251339660399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766.29905862178236</v>
      </c>
      <c r="D24" s="172">
        <f t="shared" si="0"/>
        <v>4.0943343694854308E-3</v>
      </c>
      <c r="E24" s="172">
        <f t="shared" si="5"/>
        <v>1.4623194683355254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614.67658662864221</v>
      </c>
      <c r="D25" s="172">
        <f t="shared" si="0"/>
        <v>3.2842157985656442E-3</v>
      </c>
      <c r="E25" s="172">
        <f t="shared" si="5"/>
        <v>1.4656036841340911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303.49599067584825</v>
      </c>
      <c r="D26" s="172">
        <f t="shared" si="0"/>
        <v>1.6215784838102807E-3</v>
      </c>
      <c r="E26" s="172">
        <f t="shared" si="5"/>
        <v>1.4672252626179014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249.57839856016946</v>
      </c>
      <c r="D27" s="172">
        <f t="shared" si="0"/>
        <v>1.3334968947291725E-3</v>
      </c>
      <c r="E27" s="172">
        <f>E26+D27</f>
        <v>1.4685587595126306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219.01969971037042</v>
      </c>
      <c r="D28" s="172">
        <f t="shared" si="0"/>
        <v>1.1702218266212779E-3</v>
      </c>
      <c r="E28" s="172">
        <f>E27+D28</f>
        <v>1.4697289813392518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164.13548885335763</v>
      </c>
      <c r="D29" s="172">
        <f t="shared" si="0"/>
        <v>8.769755954982617E-4</v>
      </c>
      <c r="E29" s="172">
        <f t="shared" si="5"/>
        <v>1.47060595693475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161.4073353044937</v>
      </c>
      <c r="D30" s="172">
        <f t="shared" si="0"/>
        <v>8.6239907642953557E-4</v>
      </c>
      <c r="E30" s="172">
        <f t="shared" si="5"/>
        <v>1.4714683560111796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141.43081272846902</v>
      </c>
      <c r="D31" s="172">
        <f t="shared" si="0"/>
        <v>7.5566455542813585E-4</v>
      </c>
      <c r="E31" s="172">
        <f t="shared" si="5"/>
        <v>1.4722240205666077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117.95134341955134</v>
      </c>
      <c r="D32" s="172">
        <f t="shared" si="0"/>
        <v>6.3021379689310849E-4</v>
      </c>
      <c r="E32" s="172">
        <f t="shared" si="5"/>
        <v>1.4728542343635009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110.32385779967126</v>
      </c>
      <c r="D33" s="172">
        <f t="shared" si="0"/>
        <v>5.894601561638634E-4</v>
      </c>
      <c r="E33" s="172">
        <f t="shared" si="5"/>
        <v>1.4734436945196647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104.79583566797265</v>
      </c>
      <c r="D34" s="172">
        <f t="shared" si="0"/>
        <v>5.5992394474035326E-4</v>
      </c>
      <c r="E34" s="172">
        <f t="shared" si="5"/>
        <v>1.474003618464405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113.06196053596165</v>
      </c>
      <c r="D35" s="172">
        <f t="shared" si="0"/>
        <v>6.0408983372152436E-4</v>
      </c>
      <c r="E35" s="172">
        <f t="shared" si="5"/>
        <v>1.4746077082981266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80.245339512985652</v>
      </c>
      <c r="D36" s="172">
        <f t="shared" si="0"/>
        <v>4.2875069186429143E-4</v>
      </c>
      <c r="E36" s="172">
        <f t="shared" si="5"/>
        <v>1.4750364589899909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1.4750364589899909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1.4750364589899909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1.4746077082981266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1.4746077082981266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1.4746077082981266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1.4746077082981266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1.4746077082981266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1.4746077082981266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1.4746077082981266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1.4746077082981266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1.4746077082981266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1.4746077082981266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-1.7149442114643924E-5</v>
      </c>
      <c r="E49" s="172">
        <f t="shared" si="5"/>
        <v>1.474590558856012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-1.7149442114643924E-5</v>
      </c>
      <c r="E50" s="172">
        <f t="shared" si="5"/>
        <v>1.4745734094138974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-3.4298884229287849E-5</v>
      </c>
      <c r="E51" s="172">
        <f t="shared" si="5"/>
        <v>1.4745391105296681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-6.8597768458575697E-5</v>
      </c>
      <c r="E52" s="172">
        <f t="shared" si="5"/>
        <v>1.4744705127612097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-2.0579330537572705E-4</v>
      </c>
      <c r="E53" s="172">
        <f t="shared" si="5"/>
        <v>1.474264719455834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-2.7439107383430279E-4</v>
      </c>
      <c r="E54" s="172">
        <f t="shared" si="5"/>
        <v>1.4739903283819997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-5.1752279030802656E-4</v>
      </c>
      <c r="E55" s="172">
        <f t="shared" si="5"/>
        <v>1.4734728055916917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-5.1901724816082325E-4</v>
      </c>
      <c r="E56" s="172">
        <f t="shared" si="5"/>
        <v>1.4729537883435309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-5.6651333755282872E-4</v>
      </c>
      <c r="E57" s="172">
        <f t="shared" si="5"/>
        <v>1.4723872750059781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-6.3452935824182509E-4</v>
      </c>
      <c r="E58" s="172">
        <f t="shared" si="5"/>
        <v>1.4717527456477362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-6.6882824247111307E-4</v>
      </c>
      <c r="E59" s="172">
        <f t="shared" si="5"/>
        <v>1.471083917405265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-8.0602377938826443E-4</v>
      </c>
      <c r="E60" s="172">
        <f t="shared" si="5"/>
        <v>1.4702778936258767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-8.403226636175522E-4</v>
      </c>
      <c r="E61" s="172">
        <f t="shared" si="5"/>
        <v>1.4694375709622591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-8.403226636175522E-4</v>
      </c>
      <c r="E62" s="172">
        <f t="shared" si="5"/>
        <v>1.4685972482986416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-8.403226636175522E-4</v>
      </c>
      <c r="E63" s="172">
        <f t="shared" si="5"/>
        <v>1.467756925635024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-8.5747210573219618E-4</v>
      </c>
      <c r="E64" s="172">
        <f t="shared" si="5"/>
        <v>1.4668994535292919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-8.5747210573219618E-4</v>
      </c>
      <c r="E65" s="172">
        <f t="shared" si="5"/>
        <v>1.4660419814235597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-163.25740402154707</v>
      </c>
      <c r="D66" s="172">
        <f t="shared" si="0"/>
        <v>-8.7228398996155149E-4</v>
      </c>
      <c r="E66" s="172">
        <f t="shared" si="5"/>
        <v>1.4651696974335982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-175.07018013013521</v>
      </c>
      <c r="D67" s="172">
        <f t="shared" si="0"/>
        <v>-9.3539962957543254E-4</v>
      </c>
      <c r="E67" s="172">
        <f t="shared" si="5"/>
        <v>1.4642342978040228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-1.0801907508697607E-3</v>
      </c>
      <c r="E68" s="172">
        <f t="shared" si="5"/>
        <v>1.4631541070531531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-1.2762594554294067E-3</v>
      </c>
      <c r="E69" s="172">
        <f t="shared" si="5"/>
        <v>1.4618778475977237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-1.2780760747635462E-3</v>
      </c>
      <c r="E70" s="172">
        <f t="shared" ref="E70:E75" si="10">E69+D70</f>
        <v>1.4605997715229602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-1.2952255168781901E-3</v>
      </c>
      <c r="E71" s="172">
        <f t="shared" si="10"/>
        <v>1.4593045460060821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-247.44770720468929</v>
      </c>
      <c r="D72" s="172">
        <f t="shared" si="7"/>
        <v>-1.3221126149896177E-3</v>
      </c>
      <c r="E72" s="172">
        <f t="shared" si="10"/>
        <v>1.4579824333910925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-312.54776193847647</v>
      </c>
      <c r="D73" s="172">
        <f t="shared" si="7"/>
        <v>-1.6699420799393884E-3</v>
      </c>
      <c r="E73" s="172">
        <f t="shared" si="10"/>
        <v>1.4563124913111531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-1.3659181257649157E-3</v>
      </c>
      <c r="E74" s="172">
        <f t="shared" si="10"/>
        <v>1.4549465731853883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-312.33372657504606</v>
      </c>
      <c r="D75" s="172">
        <f t="shared" si="7"/>
        <v>-1.6687984894117494E-3</v>
      </c>
      <c r="E75" s="172">
        <f t="shared" si="10"/>
        <v>1.4532777746959766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-314.03321836158437</v>
      </c>
      <c r="D76" s="172">
        <f t="shared" si="7"/>
        <v>-1.6778788706989154E-3</v>
      </c>
      <c r="E76" s="172">
        <f>E49+D76</f>
        <v>1.4729126799853132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-1.4173664521088477E-3</v>
      </c>
      <c r="E77" s="172">
        <f t="shared" ref="E77:E93" si="12">E76+D77</f>
        <v>1.4714953135332043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-1.4204653909729674E-3</v>
      </c>
      <c r="E78" s="172">
        <f t="shared" si="12"/>
        <v>1.4700748481422312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-1.4814622122032591E-3</v>
      </c>
      <c r="E79" s="172">
        <f t="shared" si="12"/>
        <v>1.468593385930028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-2.1845350160851853E-3</v>
      </c>
      <c r="E80" s="172">
        <f t="shared" si="12"/>
        <v>1.4664088509139428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-2.4487301088727481E-3</v>
      </c>
      <c r="E81" s="172">
        <f t="shared" si="12"/>
        <v>1.4639601208050701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-2.7953590646869596E-3</v>
      </c>
      <c r="E82" s="172">
        <f t="shared" si="12"/>
        <v>1.4611647617403831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-561.35037780270625</v>
      </c>
      <c r="D83" s="172">
        <f t="shared" si="7"/>
        <v>-2.9992939692434586E-3</v>
      </c>
      <c r="E83" s="172">
        <f t="shared" si="12"/>
        <v>1.4581654677711398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-568.74035700086995</v>
      </c>
      <c r="D84" s="172">
        <f t="shared" si="7"/>
        <v>-3.0387786136266094E-3</v>
      </c>
      <c r="E84" s="172">
        <f t="shared" si="12"/>
        <v>1.4551266891575132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-648.21188852071828</v>
      </c>
      <c r="D85" s="172">
        <f t="shared" si="7"/>
        <v>-3.4633948508990043E-3</v>
      </c>
      <c r="E85" s="172">
        <f t="shared" si="12"/>
        <v>1.4516632943066141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-828.16912823060352</v>
      </c>
      <c r="D86" s="172">
        <f t="shared" si="7"/>
        <v>-4.4249060302381559E-3</v>
      </c>
      <c r="E86" s="172">
        <f t="shared" si="12"/>
        <v>1.447238388276376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-1368.1819263095126</v>
      </c>
      <c r="D87" s="172">
        <f t="shared" si="7"/>
        <v>-7.3101933528051796E-3</v>
      </c>
      <c r="E87" s="172">
        <f t="shared" si="12"/>
        <v>1.4399281949235707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-1423.5163051000418</v>
      </c>
      <c r="D88" s="172">
        <f t="shared" si="7"/>
        <v>-7.6058448303153586E-3</v>
      </c>
      <c r="E88" s="172">
        <f t="shared" si="12"/>
        <v>1.4323223500932554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-1695.6895304705026</v>
      </c>
      <c r="D89" s="172">
        <f t="shared" si="7"/>
        <v>-9.060065840441894E-3</v>
      </c>
      <c r="E89" s="172">
        <f t="shared" si="12"/>
        <v>1.4232622842528135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-2852.1125228223354</v>
      </c>
      <c r="D90" s="172">
        <f t="shared" si="7"/>
        <v>-1.5238831623822838E-2</v>
      </c>
      <c r="E90" s="172">
        <f t="shared" si="12"/>
        <v>1.4080234526289908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-3403.7715517248512</v>
      </c>
      <c r="D91" s="172">
        <f t="shared" si="7"/>
        <v>-1.818634473487225E-2</v>
      </c>
      <c r="E91" s="172">
        <f t="shared" si="12"/>
        <v>1.3898371078941185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-5498.1535270881732</v>
      </c>
      <c r="D92" s="172">
        <f t="shared" si="7"/>
        <v>-2.937662352757164E-2</v>
      </c>
      <c r="E92" s="172">
        <f t="shared" si="12"/>
        <v>1.3604604843665469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-5869.7194810142564</v>
      </c>
      <c r="D93" s="172">
        <f t="shared" si="7"/>
        <v>-3.1361899691718764E-2</v>
      </c>
      <c r="E93" s="172">
        <f t="shared" si="12"/>
        <v>1.3290985846748282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-5881.4721867040298</v>
      </c>
      <c r="D94" s="172">
        <f t="shared" si="7"/>
        <v>-3.142469437520256E-2</v>
      </c>
      <c r="E94" s="172">
        <f>E93+D94</f>
        <v>1.2976738902996257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-7979.1246388061227</v>
      </c>
      <c r="D95" s="172">
        <f t="shared" si="7"/>
        <v>-4.2632447318712255E-2</v>
      </c>
      <c r="E95" s="172">
        <f>E94+D95</f>
        <v>1.2550414429809134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-8885.6396920389125</v>
      </c>
      <c r="D96" s="172">
        <f t="shared" si="7"/>
        <v>-4.7475955472803338E-2</v>
      </c>
      <c r="E96" s="172">
        <f t="shared" ref="E96:E98" si="14">E95+D96</f>
        <v>1.2075654875081101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-10102.221110966624</v>
      </c>
      <c r="D97" s="172">
        <f t="shared" si="7"/>
        <v>-5.39761476115641E-2</v>
      </c>
      <c r="E97" s="172">
        <f t="shared" si="14"/>
        <v>1.153589339896546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-12176.8917165271</v>
      </c>
      <c r="D98" s="172">
        <f t="shared" si="7"/>
        <v>-6.5061108594009903E-2</v>
      </c>
      <c r="E98" s="172">
        <f t="shared" si="14"/>
        <v>1.0885282313025362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-12660.344867782149</v>
      </c>
      <c r="D99" s="172">
        <f t="shared" si="7"/>
        <v>-6.7644197834364247E-2</v>
      </c>
      <c r="E99" s="172">
        <f>E98+D99</f>
        <v>1.0208840334681719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187160.83970398578</v>
      </c>
      <c r="D100" s="179">
        <f>SUM(D4:D99)</f>
        <v>1.0000000000000009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433" t="s">
        <v>237</v>
      </c>
      <c r="C102" s="434"/>
      <c r="D102" s="434"/>
      <c r="E102" s="434"/>
      <c r="F102" s="434"/>
      <c r="G102" s="434"/>
      <c r="H102" s="434"/>
      <c r="I102" s="434"/>
      <c r="J102" s="434"/>
      <c r="K102" s="434"/>
      <c r="L102" s="434"/>
      <c r="M102" s="435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12" priority="10" operator="equal">
      <formula>"C"</formula>
    </cfRule>
    <cfRule type="cellIs" dxfId="111" priority="11" operator="equal">
      <formula>"B"</formula>
    </cfRule>
    <cfRule type="cellIs" dxfId="110" priority="12" operator="equal">
      <formula>"A"</formula>
    </cfRule>
  </conditionalFormatting>
  <conditionalFormatting sqref="M104:M108 K104:K108 D104:D108">
    <cfRule type="cellIs" dxfId="109" priority="7" operator="equal">
      <formula>"C"</formula>
    </cfRule>
    <cfRule type="cellIs" dxfId="108" priority="8" operator="equal">
      <formula>"B"</formula>
    </cfRule>
    <cfRule type="cellIs" dxfId="107" priority="9" operator="equal">
      <formula>"A"</formula>
    </cfRule>
  </conditionalFormatting>
  <conditionalFormatting sqref="G104:G108">
    <cfRule type="cellIs" dxfId="106" priority="4" operator="equal">
      <formula>"C"</formula>
    </cfRule>
    <cfRule type="cellIs" dxfId="105" priority="5" operator="equal">
      <formula>"B"</formula>
    </cfRule>
    <cfRule type="cellIs" dxfId="104" priority="6" operator="equal">
      <formula>"A"</formula>
    </cfRule>
  </conditionalFormatting>
  <conditionalFormatting sqref="F104:F108">
    <cfRule type="cellIs" dxfId="103" priority="1" operator="equal">
      <formula>"C"</formula>
    </cfRule>
    <cfRule type="cellIs" dxfId="102" priority="2" operator="equal">
      <formula>"B"</formula>
    </cfRule>
    <cfRule type="cellIs" dxfId="101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6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09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303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311"/>
      <c r="AL1" s="310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4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1456</v>
      </c>
      <c r="O3" s="89"/>
      <c r="P3" s="89"/>
      <c r="Q3" s="233"/>
      <c r="R3" s="92"/>
      <c r="S3" s="93">
        <f>ДЕКАБРЬ!S3+ЯНВАРЬ!S3+ФЕВРАЛЬ!S3+МАРТ!S3</f>
        <v>776</v>
      </c>
      <c r="T3" s="93">
        <f>ДЕКАБРЬ!T3+ЯНВАРЬ!T3+ФЕВРАЛЬ!T3+МАРТ!T3</f>
        <v>-13</v>
      </c>
      <c r="U3" s="92">
        <f t="shared" ref="U3:U66" si="1">S3+T3</f>
        <v>763</v>
      </c>
      <c r="V3" s="93">
        <f>ДЕКАБРЬ!V3+ЯНВАРЬ!V3+ФЕВРАЛЬ!V3+МАРТ!V3</f>
        <v>719035.24000000011</v>
      </c>
      <c r="W3" s="93">
        <f>ДЕКАБРЬ!W3+ЯНВАРЬ!W3+ФЕВРАЛЬ!W3+МАРТ!W3</f>
        <v>-11744</v>
      </c>
      <c r="X3" s="92">
        <f t="shared" ref="X3:X66" si="2">V3+W3</f>
        <v>707291.24000000011</v>
      </c>
      <c r="Y3" s="93">
        <f>ДЕКАБРЬ!Y3+ЯНВАРЬ!Y3+ФЕВРАЛЬ!Y3+МАРТ!Y3</f>
        <v>1085756.5</v>
      </c>
      <c r="Z3" s="93">
        <f>ДЕКАБРЬ!Z3+ЯНВАРЬ!Z3+ФЕВРАЛЬ!Z3+МАРТ!Z3</f>
        <v>-18209.34</v>
      </c>
      <c r="AA3" s="232">
        <f t="shared" ref="AA3:AA66" si="3">Y3+Z3</f>
        <v>1067547.1599999999</v>
      </c>
      <c r="AB3" s="92">
        <f>N3*O3*P3/100</f>
        <v>0</v>
      </c>
      <c r="AC3" s="234">
        <f t="shared" ref="AC3:AC34" si="4">AA3/$AA$126</f>
        <v>5.9197457367092712E-2</v>
      </c>
      <c r="AD3" s="92">
        <f t="shared" ref="AD3:AD66" si="5">U3*K3</f>
        <v>109093.73999999999</v>
      </c>
      <c r="AE3" s="93">
        <f>ДЕКАБРЬ!AE3+ЯНВАРЬ!AE3+ФЕВРАЛЬ!AE3+МАРТ!AE3</f>
        <v>397620.13999999996</v>
      </c>
      <c r="AF3" s="234">
        <f t="shared" ref="AF3:AF66" si="6">IF(AA3=0,0,AE3/AA3)</f>
        <v>0.37246142830823509</v>
      </c>
      <c r="AG3" s="93">
        <f>ДЕКАБРЬ!AG3+ЯНВАРЬ!AG3+ФЕВРАЛЬ!AG3+МАРТ!AG3</f>
        <v>86424.509999999966</v>
      </c>
      <c r="AH3" s="93">
        <f>ДЕКАБРЬ!AH3+ЯНВАРЬ!AH3+ФЕВРАЛЬ!AH3+МАРТ!AH3</f>
        <v>93406</v>
      </c>
      <c r="AI3" s="93">
        <f>ДЕКАБРЬ!AI3+ЯНВАРЬ!AI3+ФЕВРАЛЬ!AI3+МАРТ!AI3</f>
        <v>137011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4218.0377245821965</v>
      </c>
      <c r="AM3" s="93">
        <f>ДЕКАБРЬ!AM3+ЯНВАРЬ!AM3+ФЕВРАЛЬ!AM3+МАРТ!AM3</f>
        <v>0</v>
      </c>
      <c r="AN3" s="93">
        <f>ДЕКАБРЬ!AN3+ЯНВАРЬ!AN3+ФЕВРАЛЬ!AN3+МАРТ!AN3</f>
        <v>40042.843411484675</v>
      </c>
      <c r="AO3" s="95">
        <f>AA3-AD3-AE3-AG3-AH3-AI3-AK3-AL3-AN3-AM3</f>
        <v>199730.88886393321</v>
      </c>
      <c r="AP3" s="96"/>
      <c r="AQ3" s="97">
        <f t="shared" ref="AQ3:AQ97" si="7">IF(U3=0,0,AA3/U3)</f>
        <v>1399.144377457405</v>
      </c>
      <c r="AR3" s="98">
        <f t="shared" ref="AR3:AR19" si="8">K3</f>
        <v>142.97999999999999</v>
      </c>
      <c r="AS3" s="98">
        <f t="shared" ref="AS3:AS97" si="9">IF(U3=0,0,AE3/U3)</f>
        <v>521.12731323722141</v>
      </c>
      <c r="AT3" s="98">
        <f t="shared" ref="AT3:AT97" si="10">IF(S3=0,AG3/1,AG3/S3)</f>
        <v>111.37179123711336</v>
      </c>
      <c r="AU3" s="98">
        <f>IF(S3=0,0,(AH3+AI3+AJ3)/S3)</f>
        <v>296.9291237113402</v>
      </c>
      <c r="AV3" s="98">
        <f>_xlfn.IFS(U3=0,AO3,U3&lt;0,AO3/-U3,U3&gt;0,AO3/U3)</f>
        <v>261.77049654512871</v>
      </c>
      <c r="AW3" s="234">
        <f t="shared" ref="AW3" si="11">IF(AQ3=0,0,AV3/AQ3)</f>
        <v>0.18709326983168895</v>
      </c>
      <c r="AX3" s="234">
        <f t="shared" ref="AX3" si="12">IF(AR3=0,0,AV3/AR3)</f>
        <v>1.8308189715004108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6259</v>
      </c>
      <c r="O4" s="89"/>
      <c r="P4" s="89"/>
      <c r="Q4" s="233"/>
      <c r="R4" s="92"/>
      <c r="S4" s="93">
        <f>ДЕКАБРЬ!S4+ЯНВАРЬ!S4+ФЕВРАЛЬ!S4+МАРТ!S4</f>
        <v>3809</v>
      </c>
      <c r="T4" s="93">
        <f>ДЕКАБРЬ!T4+ЯНВАРЬ!T4+ФЕВРАЛЬ!T4+МАРТ!T4</f>
        <v>-43</v>
      </c>
      <c r="U4" s="92">
        <f t="shared" si="1"/>
        <v>3766</v>
      </c>
      <c r="V4" s="93">
        <f>ДЕКАБРЬ!V4+ЯНВАРЬ!V4+ФЕВРАЛЬ!V4+МАРТ!V4</f>
        <v>2515880.8200000008</v>
      </c>
      <c r="W4" s="93">
        <f>ДЕКАБРЬ!W4+ЯНВАРЬ!W4+ФЕВРАЛЬ!W4+МАРТ!W4</f>
        <v>-27618.04</v>
      </c>
      <c r="X4" s="92">
        <f t="shared" si="2"/>
        <v>2488262.7800000007</v>
      </c>
      <c r="Y4" s="93">
        <f>ДЕКАБРЬ!Y4+ЯНВАРЬ!Y4+ФЕВРАЛЬ!Y4+МАРТ!Y4</f>
        <v>3801169.0600000015</v>
      </c>
      <c r="Z4" s="93">
        <f>ДЕКАБРЬ!Z4+ЯНВАРЬ!Z4+ФЕВРАЛЬ!Z4+МАРТ!Z4</f>
        <v>-41591.490000000005</v>
      </c>
      <c r="AA4" s="232">
        <f t="shared" si="3"/>
        <v>3759577.5700000012</v>
      </c>
      <c r="AB4" s="92">
        <f t="shared" ref="AB4:AB67" si="14">N4*O4*P4/100</f>
        <v>0</v>
      </c>
      <c r="AC4" s="234">
        <f t="shared" si="4"/>
        <v>0.20847550464969913</v>
      </c>
      <c r="AD4" s="92">
        <f t="shared" si="5"/>
        <v>463556.94</v>
      </c>
      <c r="AE4" s="93">
        <f>ДЕКАБРЬ!AE4+ЯНВАРЬ!AE4+ФЕВРАЛЬ!AE4+МАРТ!AE4</f>
        <v>1408419.2400000023</v>
      </c>
      <c r="AF4" s="234">
        <f t="shared" si="6"/>
        <v>0.37462167325357298</v>
      </c>
      <c r="AG4" s="93">
        <f>ДЕКАБРЬ!AG4+ЯНВАРЬ!AG4+ФЕВРАЛЬ!AG4+МАРТ!AG4</f>
        <v>347600.2000000017</v>
      </c>
      <c r="AH4" s="93">
        <f>ДЕКАБРЬ!AH4+ЯНВАРЬ!AH4+ФЕВРАЛЬ!AH4+МАРТ!AH4</f>
        <v>41647</v>
      </c>
      <c r="AI4" s="93">
        <f>ДЕКАБРЬ!AI4+ЯНВАРЬ!AI4+ФЕВРАЛЬ!AI4+МАРТ!AI4</f>
        <v>54363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3669.1664524602838</v>
      </c>
      <c r="AM4" s="93">
        <f>ДЕКАБРЬ!AM4+ЯНВАРЬ!AM4+ФЕВРАЛЬ!AM4+МАРТ!AM4</f>
        <v>40</v>
      </c>
      <c r="AN4" s="93">
        <f>ДЕКАБРЬ!AN4+ЯНВАРЬ!AN4+ФЕВРАЛЬ!AN4+МАРТ!AN4</f>
        <v>141229.25408831524</v>
      </c>
      <c r="AO4" s="95">
        <f t="shared" ref="AO4:AO67" si="15">AA4-AD4-AE4-AG4-AH4-AI4-AK4-AL4-AN4-AM4</f>
        <v>1299052.7694592217</v>
      </c>
      <c r="AP4" s="96"/>
      <c r="AQ4" s="97">
        <f t="shared" si="7"/>
        <v>998.29462825278847</v>
      </c>
      <c r="AR4" s="98">
        <f t="shared" si="8"/>
        <v>123.09</v>
      </c>
      <c r="AS4" s="98">
        <f t="shared" si="9"/>
        <v>373.98280403611318</v>
      </c>
      <c r="AT4" s="98">
        <f t="shared" si="10"/>
        <v>91.25760042005821</v>
      </c>
      <c r="AU4" s="98">
        <f t="shared" ref="AU4:AU70" si="16">IF(S4=0,0,(AH4+AI4+AJ4)/S4)</f>
        <v>25.206090837490155</v>
      </c>
      <c r="AV4" s="98">
        <f t="array" ref="AV4">_xlfn.IFS(U4=0,AO4,U4&lt;0,AO4/-U4,U4&gt;0,AO4/U4)</f>
        <v>344.94231796580505</v>
      </c>
      <c r="AW4" s="234">
        <f>IF(AQ4=0,0,AV4/AQ4)</f>
        <v>0.34553157775628002</v>
      </c>
      <c r="AX4" s="234">
        <f>IF(AR4=0,0,AV4/AR4)</f>
        <v>2.8023585828727358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1710</v>
      </c>
      <c r="O5" s="89"/>
      <c r="P5" s="89"/>
      <c r="Q5" s="233"/>
      <c r="R5" s="92"/>
      <c r="S5" s="93">
        <f>ДЕКАБРЬ!S5+ЯНВАРЬ!S5+ФЕВРАЛЬ!S5+МАРТ!S5</f>
        <v>1071</v>
      </c>
      <c r="T5" s="93">
        <f>ДЕКАБРЬ!T5+ЯНВАРЬ!T5+ФЕВРАЛЬ!T5+МАРТ!T5</f>
        <v>-16</v>
      </c>
      <c r="U5" s="92">
        <f t="shared" si="1"/>
        <v>1055</v>
      </c>
      <c r="V5" s="93">
        <f>ДЕКАБРЬ!V5+ЯНВАРЬ!V5+ФЕВРАЛЬ!V5+МАРТ!V5</f>
        <v>797918.70000000019</v>
      </c>
      <c r="W5" s="93">
        <f>ДЕКАБРЬ!W5+ЯНВАРЬ!W5+ФЕВРАЛЬ!W5+МАРТ!W5</f>
        <v>-11391</v>
      </c>
      <c r="X5" s="92">
        <f t="shared" si="2"/>
        <v>786527.70000000019</v>
      </c>
      <c r="Y5" s="93">
        <f>ДЕКАБРЬ!Y5+ЯНВАРЬ!Y5+ФЕВРАЛЬ!Y5+МАРТ!Y5</f>
        <v>1216479.8399999999</v>
      </c>
      <c r="Z5" s="93">
        <f>ДЕКАБРЬ!Z5+ЯНВАРЬ!Z5+ФЕВРАЛЬ!Z5+МАРТ!Z5</f>
        <v>-17115.32</v>
      </c>
      <c r="AA5" s="232">
        <f t="shared" si="3"/>
        <v>1199364.5199999998</v>
      </c>
      <c r="AB5" s="92">
        <f t="shared" si="14"/>
        <v>0</v>
      </c>
      <c r="AC5" s="234">
        <f t="shared" si="4"/>
        <v>6.6506972900666622E-2</v>
      </c>
      <c r="AD5" s="92">
        <f t="shared" si="5"/>
        <v>129859.95</v>
      </c>
      <c r="AE5" s="93">
        <f>ДЕКАБРЬ!AE5+ЯНВАРЬ!AE5+ФЕВРАЛЬ!AE5+МАРТ!AE5</f>
        <v>447992.15</v>
      </c>
      <c r="AF5" s="234">
        <f t="shared" si="6"/>
        <v>0.3735245978428644</v>
      </c>
      <c r="AG5" s="93">
        <f>ДЕКАБРЬ!AG5+ЯНВАРЬ!AG5+ФЕВРАЛЬ!AG5+МАРТ!AG5</f>
        <v>93066.469999999885</v>
      </c>
      <c r="AH5" s="93">
        <f>ДЕКАБРЬ!AH5+ЯНВАРЬ!AH5+ФЕВРАЛЬ!AH5+МАРТ!AH5</f>
        <v>51102</v>
      </c>
      <c r="AI5" s="93">
        <f>ДЕКАБРЬ!AI5+ЯНВАРЬ!AI5+ФЕВРАЛЬ!AI5+МАРТ!AI5</f>
        <v>84596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3220.8019314701983</v>
      </c>
      <c r="AM5" s="93">
        <f>ДЕКАБРЬ!AM5+ЯНВАРЬ!AM5+ФЕВРАЛЬ!AM5+МАРТ!AM5</f>
        <v>50</v>
      </c>
      <c r="AN5" s="93">
        <f>ДЕКАБРЬ!AN5+ЯНВАРЬ!AN5+ФЕВРАЛЬ!AN5+МАРТ!AN5</f>
        <v>44666.7211962031</v>
      </c>
      <c r="AO5" s="95">
        <f t="shared" si="15"/>
        <v>344810.42687232664</v>
      </c>
      <c r="AP5" s="96"/>
      <c r="AQ5" s="97">
        <f t="shared" si="7"/>
        <v>1136.8384075829381</v>
      </c>
      <c r="AR5" s="98">
        <f t="shared" si="8"/>
        <v>123.09</v>
      </c>
      <c r="AS5" s="98">
        <f t="shared" si="9"/>
        <v>424.63710900473939</v>
      </c>
      <c r="AT5" s="98">
        <f t="shared" si="10"/>
        <v>86.8967973856208</v>
      </c>
      <c r="AU5" s="98">
        <f t="shared" si="16"/>
        <v>126.70214752567693</v>
      </c>
      <c r="AV5" s="98">
        <f t="array" ref="AV5">_xlfn.IFS(U5=0,AO5,U5&lt;0,AO5/-U5,U5&gt;0,AO5/U5)</f>
        <v>326.83452784106788</v>
      </c>
      <c r="AW5" s="234">
        <f>IF(AQ5=0,0,AV5/AQ5)</f>
        <v>0.2874942697757365</v>
      </c>
      <c r="AX5" s="234">
        <f>IF(AR5=0,0,AV5/AR5)</f>
        <v>2.655248418564204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1314</v>
      </c>
      <c r="O6" s="89"/>
      <c r="P6" s="89"/>
      <c r="Q6" s="233"/>
      <c r="R6" s="92"/>
      <c r="S6" s="93">
        <f>ДЕКАБРЬ!S6+ЯНВАРЬ!S6+ФЕВРАЛЬ!S6+МАРТ!S6</f>
        <v>872</v>
      </c>
      <c r="T6" s="93">
        <f>ДЕКАБРЬ!T6+ЯНВАРЬ!T6+ФЕВРАЛЬ!T6+МАРТ!T6</f>
        <v>-23</v>
      </c>
      <c r="U6" s="92">
        <f t="shared" si="1"/>
        <v>849</v>
      </c>
      <c r="V6" s="93">
        <f>ДЕКАБРЬ!V6+ЯНВАРЬ!V6+ФЕВРАЛЬ!V6+МАРТ!V6</f>
        <v>611748.1</v>
      </c>
      <c r="W6" s="93">
        <f>ДЕКАБРЬ!W6+ЯНВАРЬ!W6+ФЕВРАЛЬ!W6+МАРТ!W6</f>
        <v>-16091</v>
      </c>
      <c r="X6" s="92">
        <f t="shared" si="2"/>
        <v>595657.1</v>
      </c>
      <c r="Y6" s="93">
        <f>ДЕКАБРЬ!Y6+ЯНВАРЬ!Y6+ФЕВРАЛЬ!Y6+МАРТ!Y6</f>
        <v>908735.37</v>
      </c>
      <c r="Z6" s="93">
        <f>ДЕКАБРЬ!Z6+ЯНВАРЬ!Z6+ФЕВРАЛЬ!Z6+МАРТ!Z6</f>
        <v>-24014.590000000004</v>
      </c>
      <c r="AA6" s="232">
        <f t="shared" si="3"/>
        <v>884720.78</v>
      </c>
      <c r="AB6" s="92">
        <f t="shared" si="14"/>
        <v>0</v>
      </c>
      <c r="AC6" s="234">
        <f t="shared" si="4"/>
        <v>4.9059397671790926E-2</v>
      </c>
      <c r="AD6" s="92">
        <f t="shared" si="5"/>
        <v>104503.41</v>
      </c>
      <c r="AE6" s="93">
        <f>ДЕКАБРЬ!AE6+ЯНВАРЬ!AE6+ФЕВРАЛЬ!AE6+МАРТ!AE6</f>
        <v>331062.57000000007</v>
      </c>
      <c r="AF6" s="234">
        <f t="shared" si="6"/>
        <v>0.37420006117636351</v>
      </c>
      <c r="AG6" s="93">
        <f>ДЕКАБРЬ!AG6+ЯНВАРЬ!AG6+ФЕВРАЛЬ!AG6+МАРТ!AG6</f>
        <v>81080.129999999932</v>
      </c>
      <c r="AH6" s="93">
        <f>ДЕКАБРЬ!AH6+ЯНВАРЬ!AH6+ФЕВРАЛЬ!AH6+МАРТ!AH6</f>
        <v>38400</v>
      </c>
      <c r="AI6" s="93">
        <f>ДЕКАБРЬ!AI6+ЯНВАРЬ!AI6+ФЕВРАЛЬ!AI6+МАРТ!AI6</f>
        <v>63028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2251.3308692101596</v>
      </c>
      <c r="AM6" s="93">
        <f>ДЕКАБРЬ!AM6+ЯНВАРЬ!AM6+ФЕВРАЛЬ!AM6+МАРТ!AM6</f>
        <v>20</v>
      </c>
      <c r="AN6" s="93">
        <f>ДЕКАБРЬ!AN6+ЯНВАРЬ!AN6+ФЕВРАЛЬ!AN6+МАРТ!AN6</f>
        <v>33755.527128599904</v>
      </c>
      <c r="AO6" s="95">
        <f t="shared" si="15"/>
        <v>230619.81200218989</v>
      </c>
      <c r="AP6" s="96"/>
      <c r="AQ6" s="97">
        <f t="shared" si="7"/>
        <v>1042.0739458186101</v>
      </c>
      <c r="AR6" s="98">
        <f t="shared" si="8"/>
        <v>123.09</v>
      </c>
      <c r="AS6" s="98">
        <f t="shared" si="9"/>
        <v>389.94413427561847</v>
      </c>
      <c r="AT6" s="98">
        <f t="shared" si="10"/>
        <v>92.981800458715512</v>
      </c>
      <c r="AU6" s="98">
        <f t="shared" si="16"/>
        <v>116.31651376146789</v>
      </c>
      <c r="AV6" s="98">
        <f t="array" ref="AV6">_xlfn.IFS(U6=0,AO6,U6&lt;0,AO6/-U6,U6&gt;0,AO6/U6)</f>
        <v>271.63699882472309</v>
      </c>
      <c r="AW6" s="234">
        <f t="shared" ref="AW6" si="19">IF(AQ6=0,0,AV6/AQ6)</f>
        <v>0.26066960018977953</v>
      </c>
      <c r="AX6" s="234">
        <f t="shared" ref="AX6" si="20">IF(AR6=0,0,AV6/AR6)</f>
        <v>2.2068161412358687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2051</v>
      </c>
      <c r="O7" s="89"/>
      <c r="P7" s="89"/>
      <c r="Q7" s="233"/>
      <c r="R7" s="92"/>
      <c r="S7" s="93">
        <f>ДЕКАБРЬ!S7+ЯНВАРЬ!S7+ФЕВРАЛЬ!S7+МАРТ!S7</f>
        <v>1166</v>
      </c>
      <c r="T7" s="93">
        <f>ДЕКАБРЬ!T7+ЯНВАРЬ!T7+ФЕВРАЛЬ!T7+МАРТ!T7</f>
        <v>-30</v>
      </c>
      <c r="U7" s="92">
        <f t="shared" si="1"/>
        <v>1136</v>
      </c>
      <c r="V7" s="93">
        <f>ДЕКАБРЬ!V7+ЯНВАРЬ!V7+ФЕВРАЛЬ!V7+МАРТ!V7</f>
        <v>899232.62</v>
      </c>
      <c r="W7" s="93">
        <f>ДЕКАБРЬ!W7+ЯНВАРЬ!W7+ФЕВРАЛЬ!W7+МАРТ!W7</f>
        <v>-22518.89</v>
      </c>
      <c r="X7" s="92">
        <f t="shared" si="2"/>
        <v>876713.73</v>
      </c>
      <c r="Y7" s="93">
        <f>ДЕКАБРЬ!Y7+ЯНВАРЬ!Y7+ФЕВРАЛЬ!Y7+МАРТ!Y7</f>
        <v>1381524.03</v>
      </c>
      <c r="Z7" s="93">
        <f>ДЕКАБРЬ!Z7+ЯНВАРЬ!Z7+ФЕВРАЛЬ!Z7+МАРТ!Z7</f>
        <v>-33958.22</v>
      </c>
      <c r="AA7" s="232">
        <f t="shared" si="3"/>
        <v>1347565.81</v>
      </c>
      <c r="AB7" s="92">
        <f t="shared" si="14"/>
        <v>0</v>
      </c>
      <c r="AC7" s="234">
        <f t="shared" si="4"/>
        <v>7.4725007546108571E-2</v>
      </c>
      <c r="AD7" s="92">
        <f t="shared" si="5"/>
        <v>133184.63999999998</v>
      </c>
      <c r="AE7" s="93">
        <f>ДЕКАБРЬ!AE7+ЯНВАРЬ!AE7+ФЕВРАЛЬ!AE7+МАРТ!AE7</f>
        <v>503537.71000000008</v>
      </c>
      <c r="AF7" s="234">
        <f t="shared" si="6"/>
        <v>0.37366465241500901</v>
      </c>
      <c r="AG7" s="93">
        <f>ДЕКАБРЬ!AG7+ЯНВАРЬ!AG7+ФЕВРАЛЬ!AG7+МАРТ!AG7</f>
        <v>120034.03999999983</v>
      </c>
      <c r="AH7" s="93">
        <f>ДЕКАБРЬ!AH7+ЯНВАРЬ!AH7+ФЕВРАЛЬ!AH7+МАРТ!AH7</f>
        <v>67000</v>
      </c>
      <c r="AI7" s="93">
        <f>ДЕКАБРЬ!AI7+ЯНВАРЬ!AI7+ФЕВРАЛЬ!AI7+МАРТ!AI7</f>
        <v>102097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3985.7774000540758</v>
      </c>
      <c r="AM7" s="93">
        <f>ДЕКАБРЬ!AM7+ЯНВАРЬ!AM7+ФЕВРАЛЬ!AM7+МАРТ!AM7</f>
        <v>0</v>
      </c>
      <c r="AN7" s="93">
        <f>ДЕКАБРЬ!AN7+ЯНВАРЬ!AN7+ФЕВРАЛЬ!AN7+МАРТ!AN7</f>
        <v>50053.528571718009</v>
      </c>
      <c r="AO7" s="95">
        <f t="shared" si="15"/>
        <v>367673.11402822816</v>
      </c>
      <c r="AP7" s="96"/>
      <c r="AQ7" s="97">
        <f t="shared" si="7"/>
        <v>1186.237508802817</v>
      </c>
      <c r="AR7" s="98">
        <f t="shared" si="8"/>
        <v>117.24</v>
      </c>
      <c r="AS7" s="98">
        <f t="shared" si="9"/>
        <v>443.25502640845076</v>
      </c>
      <c r="AT7" s="98">
        <f t="shared" si="10"/>
        <v>102.94514579759849</v>
      </c>
      <c r="AU7" s="98">
        <f t="shared" si="16"/>
        <v>145.02315608919383</v>
      </c>
      <c r="AV7" s="98">
        <f t="array" ref="AV7">_xlfn.IFS(U7=0,AO7,U7&lt;0,AO7/-U7,U7&gt;0,AO7/U7)</f>
        <v>323.65591023611631</v>
      </c>
      <c r="AW7" s="234">
        <f>IF(AQ7=0,0,AV7/AQ7)</f>
        <v>0.27284241801016612</v>
      </c>
      <c r="AX7" s="234">
        <f>IF(AR7=0,0,AV7/AR7)</f>
        <v>2.7606270064493033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900</v>
      </c>
      <c r="O8" s="89"/>
      <c r="P8" s="89"/>
      <c r="Q8" s="233"/>
      <c r="R8" s="92"/>
      <c r="S8" s="93">
        <f>ДЕКАБРЬ!S8+ЯНВАРЬ!S8+ФЕВРАЛЬ!S8+МАРТ!S8</f>
        <v>456</v>
      </c>
      <c r="T8" s="93">
        <f>ДЕКАБРЬ!T8+ЯНВАРЬ!T8+ФЕВРАЛЬ!T8+МАРТ!T8</f>
        <v>-13</v>
      </c>
      <c r="U8" s="92">
        <f t="shared" si="1"/>
        <v>443</v>
      </c>
      <c r="V8" s="93">
        <f>ДЕКАБРЬ!V8+ЯНВАРЬ!V8+ФЕВРАЛЬ!V8+МАРТ!V8</f>
        <v>403257.75</v>
      </c>
      <c r="W8" s="93">
        <f>ДЕКАБРЬ!W8+ЯНВАРЬ!W8+ФЕВРАЛЬ!W8+МАРТ!W8</f>
        <v>-13173</v>
      </c>
      <c r="X8" s="92">
        <f t="shared" si="2"/>
        <v>390084.75</v>
      </c>
      <c r="Y8" s="93">
        <f>ДЕКАБРЬ!Y8+ЯНВАРЬ!Y8+ФЕВРАЛЬ!Y8+МАРТ!Y8</f>
        <v>607401.49</v>
      </c>
      <c r="Z8" s="93">
        <f>ДЕКАБРЬ!Z8+ЯНВАРЬ!Z8+ФЕВРАЛЬ!Z8+МАРТ!Z8</f>
        <v>-18359</v>
      </c>
      <c r="AA8" s="232">
        <f t="shared" si="3"/>
        <v>589042.49</v>
      </c>
      <c r="AB8" s="92">
        <f t="shared" si="14"/>
        <v>0</v>
      </c>
      <c r="AC8" s="234">
        <f t="shared" si="4"/>
        <v>3.2663491596175612E-2</v>
      </c>
      <c r="AD8" s="92">
        <f t="shared" si="5"/>
        <v>75261.26999999999</v>
      </c>
      <c r="AE8" s="93">
        <f>ДЕКАБРЬ!AE8+ЯНВАРЬ!AE8+ФЕВРАЛЬ!AE8+МАРТ!AE8</f>
        <v>219055.06999999998</v>
      </c>
      <c r="AF8" s="234">
        <f t="shared" si="6"/>
        <v>0.37188330845199297</v>
      </c>
      <c r="AG8" s="93">
        <f>ДЕКАБРЬ!AG8+ЯНВАРЬ!AG8+ФЕВРАЛЬ!AG8+МАРТ!AG8</f>
        <v>65748.429999999978</v>
      </c>
      <c r="AH8" s="93">
        <f>ДЕКАБРЬ!AH8+ЯНВАРЬ!AH8+ФЕВРАЛЬ!AH8+МАРТ!AH8</f>
        <v>40270</v>
      </c>
      <c r="AI8" s="93">
        <f>ДЕКАБРЬ!AI8+ЯНВАРЬ!AI8+ФЕВРАЛЬ!AI8+МАРТ!AI8</f>
        <v>80307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2348.5204198847723</v>
      </c>
      <c r="AM8" s="93">
        <f>ДЕКАБРЬ!AM8+ЯНВАРЬ!AM8+ФЕВРАЛЬ!AM8+МАРТ!AM8</f>
        <v>40</v>
      </c>
      <c r="AN8" s="93">
        <f>ДЕКАБРЬ!AN8+ЯНВАРЬ!AN8+ФЕВРАЛЬ!AN8+МАРТ!AN8</f>
        <v>22524.709300648763</v>
      </c>
      <c r="AO8" s="95">
        <f t="shared" si="15"/>
        <v>83487.490279466496</v>
      </c>
      <c r="AP8" s="96"/>
      <c r="AQ8" s="97">
        <f t="shared" si="7"/>
        <v>1329.667020316027</v>
      </c>
      <c r="AR8" s="98">
        <f t="shared" si="8"/>
        <v>169.89</v>
      </c>
      <c r="AS8" s="98">
        <f t="shared" si="9"/>
        <v>494.48097065462747</v>
      </c>
      <c r="AT8" s="98">
        <f t="shared" si="10"/>
        <v>144.18515350877189</v>
      </c>
      <c r="AU8" s="98">
        <f t="shared" si="16"/>
        <v>264.42324561403507</v>
      </c>
      <c r="AV8" s="98">
        <f t="array" ref="AV8">_xlfn.IFS(U8=0,AO8,U8&lt;0,AO8/-U8,U8&gt;0,AO8/U8)</f>
        <v>188.45934600331037</v>
      </c>
      <c r="AW8" s="234">
        <f>IF(AQ8=0,0,AV8/AQ8)</f>
        <v>0.14173424107226373</v>
      </c>
      <c r="AX8" s="234">
        <f>IF(AR8=0,0,AV8/AR8)</f>
        <v>1.1093021720131284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2202</v>
      </c>
      <c r="O9" s="89"/>
      <c r="P9" s="89"/>
      <c r="Q9" s="233"/>
      <c r="R9" s="92"/>
      <c r="S9" s="93">
        <f>ДЕКАБРЬ!S9+ЯНВАРЬ!S9+ФЕВРАЛЬ!S9+МАРТ!S9</f>
        <v>984</v>
      </c>
      <c r="T9" s="93">
        <f>ДЕКАБРЬ!T9+ЯНВАРЬ!T9+ФЕВРАЛЬ!T9+МАРТ!T9</f>
        <v>-23</v>
      </c>
      <c r="U9" s="92">
        <f t="shared" si="1"/>
        <v>961</v>
      </c>
      <c r="V9" s="93">
        <f>ДЕКАБРЬ!V9+ЯНВАРЬ!V9+ФЕВРАЛЬ!V9+МАРТ!V9</f>
        <v>888058.04999999981</v>
      </c>
      <c r="W9" s="93">
        <f>ДЕКАБРЬ!W9+ЯНВАРЬ!W9+ФЕВРАЛЬ!W9+МАРТ!W9</f>
        <v>-20698</v>
      </c>
      <c r="X9" s="92">
        <f t="shared" si="2"/>
        <v>867360.04999999981</v>
      </c>
      <c r="Y9" s="93">
        <f>ДЕКАБРЬ!Y9+ЯНВАРЬ!Y9+ФЕВРАЛЬ!Y9+МАРТ!Y9</f>
        <v>1365256.69</v>
      </c>
      <c r="Z9" s="93">
        <f>ДЕКАБРЬ!Z9+ЯНВАРЬ!Z9+ФЕВРАЛЬ!Z9+МАРТ!Z9</f>
        <v>-31956</v>
      </c>
      <c r="AA9" s="232">
        <f t="shared" si="3"/>
        <v>1333300.69</v>
      </c>
      <c r="AB9" s="92">
        <f t="shared" si="14"/>
        <v>0</v>
      </c>
      <c r="AC9" s="234">
        <f t="shared" si="4"/>
        <v>7.3933980353420914E-2</v>
      </c>
      <c r="AD9" s="92">
        <f t="shared" si="5"/>
        <v>118289.49</v>
      </c>
      <c r="AE9" s="93">
        <f>ДЕКАБРЬ!AE9+ЯНВАРЬ!AE9+ФЕВРАЛЬ!AE9+МАРТ!AE9</f>
        <v>497556.11</v>
      </c>
      <c r="AF9" s="234">
        <f t="shared" si="6"/>
        <v>0.37317621878677643</v>
      </c>
      <c r="AG9" s="93">
        <f>ДЕКАБРЬ!AG9+ЯНВАРЬ!AG9+ФЕВРАЛЬ!AG9+МАРТ!AG9</f>
        <v>139703.6599999998</v>
      </c>
      <c r="AH9" s="93">
        <f>ДЕКАБРЬ!AH9+ЯНВАРЬ!AH9+ФЕВРАЛЬ!AH9+МАРТ!AH9</f>
        <v>102086</v>
      </c>
      <c r="AI9" s="93">
        <f>ДЕКАБРЬ!AI9+ЯНВАРЬ!AI9+ФЕВРАЛЬ!AI9+МАРТ!AI9</f>
        <v>117634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2713.1173759396747</v>
      </c>
      <c r="AM9" s="93">
        <f>ДЕКАБРЬ!AM9+ЯНВАРЬ!AM9+ФЕВРАЛЬ!AM9+МАРТ!AM9</f>
        <v>1542</v>
      </c>
      <c r="AN9" s="93">
        <f>ДЕКАБРЬ!AN9+ЯНВАРЬ!AN9+ФЕВРАЛЬ!AN9+МАРТ!AN9</f>
        <v>49233.323944018579</v>
      </c>
      <c r="AO9" s="95">
        <f t="shared" si="15"/>
        <v>304542.98868004192</v>
      </c>
      <c r="AP9" s="96"/>
      <c r="AQ9" s="97">
        <f t="shared" si="7"/>
        <v>1387.4096670135275</v>
      </c>
      <c r="AR9" s="98">
        <f t="shared" si="8"/>
        <v>123.09</v>
      </c>
      <c r="AS9" s="98">
        <f t="shared" si="9"/>
        <v>517.74829344432885</v>
      </c>
      <c r="AT9" s="98">
        <f t="shared" si="10"/>
        <v>141.97526422764207</v>
      </c>
      <c r="AU9" s="98">
        <f t="shared" si="16"/>
        <v>223.29268292682926</v>
      </c>
      <c r="AV9" s="98">
        <f t="array" ref="AV9">_xlfn.IFS(U9=0,AO9,U9&lt;0,AO9/-U9,U9&gt;0,AO9/U9)</f>
        <v>316.90217344437247</v>
      </c>
      <c r="AW9" s="234">
        <f>IF(AQ9=0,0,AV9/AQ9)</f>
        <v>0.22841283362723075</v>
      </c>
      <c r="AX9" s="234">
        <f>IF(AR9=0,0,AV9/AR9)</f>
        <v>2.5745566125954378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1765</v>
      </c>
      <c r="O10" s="89"/>
      <c r="P10" s="89"/>
      <c r="Q10" s="233"/>
      <c r="R10" s="92"/>
      <c r="S10" s="93">
        <f>ДЕКАБРЬ!S10+ЯНВАРЬ!S10+ФЕВРАЛЬ!S10+МАРТ!S10</f>
        <v>972</v>
      </c>
      <c r="T10" s="93">
        <f>ДЕКАБРЬ!T10+ЯНВАРЬ!T10+ФЕВРАЛЬ!T10+МАРТ!T10</f>
        <v>-12</v>
      </c>
      <c r="U10" s="92">
        <f t="shared" si="1"/>
        <v>960</v>
      </c>
      <c r="V10" s="93">
        <f>ДЕКАБРЬ!V10+ЯНВАРЬ!V10+ФЕВРАЛЬ!V10+МАРТ!V10</f>
        <v>668194.70999999985</v>
      </c>
      <c r="W10" s="93">
        <f>ДЕКАБРЬ!W10+ЯНВАРЬ!W10+ФЕВРАЛЬ!W10+МАРТ!W10</f>
        <v>-8384</v>
      </c>
      <c r="X10" s="92">
        <f t="shared" si="2"/>
        <v>659810.70999999985</v>
      </c>
      <c r="Y10" s="93">
        <f>ДЕКАБРЬ!Y10+ЯНВАРЬ!Y10+ФЕВРАЛЬ!Y10+МАРТ!Y10</f>
        <v>1026032.09</v>
      </c>
      <c r="Z10" s="93">
        <f>ДЕКАБРЬ!Z10+ЯНВАРЬ!Z10+ФЕВРАЛЬ!Z10+МАРТ!Z10</f>
        <v>-13141.52</v>
      </c>
      <c r="AA10" s="232">
        <f t="shared" si="3"/>
        <v>1012890.57</v>
      </c>
      <c r="AB10" s="92">
        <f t="shared" si="14"/>
        <v>0</v>
      </c>
      <c r="AC10" s="234">
        <f t="shared" si="4"/>
        <v>5.6166648726886446E-2</v>
      </c>
      <c r="AD10" s="92">
        <f t="shared" si="5"/>
        <v>118166.40000000001</v>
      </c>
      <c r="AE10" s="93">
        <f>ДЕКАБРЬ!AE10+ЯНВАРЬ!AE10+ФЕВРАЛЬ!AE10+МАРТ!AE10</f>
        <v>379852.27999999991</v>
      </c>
      <c r="AF10" s="234">
        <f t="shared" si="6"/>
        <v>0.3750180831479159</v>
      </c>
      <c r="AG10" s="93">
        <f>ДЕКАБРЬ!AG10+ЯНВАРЬ!AG10+ФЕВРАЛЬ!AG10+МАРТ!AG10</f>
        <v>103596.38999999984</v>
      </c>
      <c r="AH10" s="93">
        <f>ДЕКАБРЬ!AH10+ЯНВАРЬ!AH10+ФЕВРАЛЬ!AH10+МАРТ!AH10</f>
        <v>74000</v>
      </c>
      <c r="AI10" s="93">
        <f>ДЕКАБРЬ!AI10+ЯНВАРЬ!AI10+ФЕВРАЛЬ!AI10+МАРТ!AI10</f>
        <v>104355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3352.6185896756147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37507.127461544798</v>
      </c>
      <c r="AO10" s="95">
        <f t="shared" si="15"/>
        <v>191950.75394877978</v>
      </c>
      <c r="AP10" s="96"/>
      <c r="AQ10" s="97">
        <f t="shared" si="7"/>
        <v>1055.09434375</v>
      </c>
      <c r="AR10" s="98">
        <f t="shared" si="8"/>
        <v>123.09</v>
      </c>
      <c r="AS10" s="98">
        <f t="shared" si="9"/>
        <v>395.67945833333323</v>
      </c>
      <c r="AT10" s="98">
        <f t="shared" si="10"/>
        <v>106.58064814814799</v>
      </c>
      <c r="AU10" s="98">
        <f t="shared" si="16"/>
        <v>183.49279835390948</v>
      </c>
      <c r="AV10" s="98">
        <f t="array" ref="AV10">_xlfn.IFS(U10=0,AO10,U10&lt;0,AO10/-U10,U10&gt;0,AO10/U10)</f>
        <v>199.94870202997893</v>
      </c>
      <c r="AW10" s="234">
        <f>IF(AQ10=0,0,AV10/AQ10)</f>
        <v>0.18950788923701775</v>
      </c>
      <c r="AX10" s="234">
        <f>IF(AR10=0,0,AV10/AR10)</f>
        <v>1.6244106103662275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786</v>
      </c>
      <c r="O11" s="89"/>
      <c r="P11" s="89"/>
      <c r="Q11" s="233"/>
      <c r="R11" s="92"/>
      <c r="S11" s="93">
        <f>ДЕКАБРЬ!S11+ЯНВАРЬ!S11+ФЕВРАЛЬ!S11+МАРТ!S11</f>
        <v>454</v>
      </c>
      <c r="T11" s="93">
        <f>ДЕКАБРЬ!T11+ЯНВАРЬ!T11+ФЕВРАЛЬ!T11+МАРТ!T11</f>
        <v>-6</v>
      </c>
      <c r="U11" s="92">
        <f t="shared" si="1"/>
        <v>448</v>
      </c>
      <c r="V11" s="93">
        <f>ДЕКАБРЬ!V11+ЯНВАРЬ!V11+ФЕВРАЛЬ!V11+МАРТ!V11</f>
        <v>357700.73</v>
      </c>
      <c r="W11" s="93">
        <f>ДЕКАБРЬ!W11+ЯНВАРЬ!W11+ФЕВРАЛЬ!W11+МАРТ!W11</f>
        <v>-4938</v>
      </c>
      <c r="X11" s="92">
        <f t="shared" si="2"/>
        <v>352762.73</v>
      </c>
      <c r="Y11" s="93">
        <f>ДЕКАБРЬ!Y11+ЯНВАРЬ!Y11+ФЕВРАЛЬ!Y11+МАРТ!Y11</f>
        <v>547329.4</v>
      </c>
      <c r="Z11" s="93">
        <f>ДЕКАБРЬ!Z11+ЯНВАРЬ!Z11+ФЕВРАЛЬ!Z11+МАРТ!Z11</f>
        <v>-7238</v>
      </c>
      <c r="AA11" s="232">
        <f t="shared" si="3"/>
        <v>540091.4</v>
      </c>
      <c r="AB11" s="92">
        <f t="shared" si="14"/>
        <v>0</v>
      </c>
      <c r="AC11" s="234">
        <f t="shared" si="4"/>
        <v>2.9949063445434507E-2</v>
      </c>
      <c r="AD11" s="92">
        <f t="shared" si="5"/>
        <v>55144.32</v>
      </c>
      <c r="AE11" s="93">
        <f>ДЕКАБРЬ!AE11+ЯНВАРЬ!AE11+ФЕВРАЛЬ!AE11+МАРТ!AE11</f>
        <v>201336.69000000003</v>
      </c>
      <c r="AF11" s="234">
        <f t="shared" si="6"/>
        <v>0.37278262531119738</v>
      </c>
      <c r="AG11" s="93">
        <f>ДЕКАБРЬ!AG11+ЯНВАРЬ!AG11+ФЕВРАЛЬ!AG11+МАРТ!AG11</f>
        <v>47990.289999999979</v>
      </c>
      <c r="AH11" s="93">
        <f>ДЕКАБРЬ!AH11+ЯНВАРЬ!AH11+ФЕВРАЛЬ!AH11+МАРТ!AH11</f>
        <v>28348</v>
      </c>
      <c r="AI11" s="93">
        <f>ДЕКАБРЬ!AI11+ЯНВАРЬ!AI11+ФЕВРАЛЬ!AI11+МАРТ!AI11</f>
        <v>42459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2326.9737216174772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20076.071947984226</v>
      </c>
      <c r="AO11" s="95">
        <f t="shared" si="15"/>
        <v>142390.05433039833</v>
      </c>
      <c r="AP11" s="96"/>
      <c r="AQ11" s="97">
        <f t="shared" si="7"/>
        <v>1205.5611607142857</v>
      </c>
      <c r="AR11" s="98">
        <f t="shared" si="8"/>
        <v>123.09</v>
      </c>
      <c r="AS11" s="98">
        <f t="shared" si="9"/>
        <v>449.41225446428581</v>
      </c>
      <c r="AT11" s="98">
        <f t="shared" si="10"/>
        <v>105.70548458149776</v>
      </c>
      <c r="AU11" s="98">
        <f t="shared" si="16"/>
        <v>155.96255506607929</v>
      </c>
      <c r="AV11" s="98">
        <f t="array" ref="AV11">_xlfn.IFS(U11=0,AO11,U11&lt;0,AO11/-U11,U11&gt;0,AO11/U11)</f>
        <v>317.83494270178198</v>
      </c>
      <c r="AW11" s="234">
        <f t="shared" ref="AW11:AW28" si="23">IF(AQ11=0,0,AV11/AQ11)</f>
        <v>0.2636406621738438</v>
      </c>
      <c r="AX11" s="234">
        <f t="shared" ref="AX11:AX28" si="24">IF(AR11=0,0,AV11/AR11)</f>
        <v>2.5821345576552277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1131</v>
      </c>
      <c r="O12" s="89"/>
      <c r="P12" s="89"/>
      <c r="Q12" s="233"/>
      <c r="R12" s="92"/>
      <c r="S12" s="93">
        <f>ДЕКАБРЬ!S12+ЯНВАРЬ!S12+ФЕВРАЛЬ!S12+МАРТ!S12</f>
        <v>513</v>
      </c>
      <c r="T12" s="93">
        <f>ДЕКАБРЬ!T12+ЯНВАРЬ!T12+ФЕВРАЛЬ!T12+МАРТ!T12</f>
        <v>-12</v>
      </c>
      <c r="U12" s="92">
        <f t="shared" si="1"/>
        <v>501</v>
      </c>
      <c r="V12" s="93">
        <f>ДЕКАБРЬ!V12+ЯНВАРЬ!V12+ФЕВРАЛЬ!V12+МАРТ!V12</f>
        <v>406537.38</v>
      </c>
      <c r="W12" s="93">
        <f>ДЕКАБРЬ!W12+ЯНВАРЬ!W12+ФЕВРАЛЬ!W12+МАРТ!W12</f>
        <v>-9372</v>
      </c>
      <c r="X12" s="92">
        <f t="shared" si="2"/>
        <v>397165.38</v>
      </c>
      <c r="Y12" s="93">
        <f>ДЕКАБРЬ!Y12+ЯНВАРЬ!Y12+ФЕВРАЛЬ!Y12+МАРТ!Y12</f>
        <v>629722.39999999991</v>
      </c>
      <c r="Z12" s="93">
        <f>ДЕКАБРЬ!Z12+ЯНВАРЬ!Z12+ФЕВРАЛЬ!Z12+МАРТ!Z12</f>
        <v>-14427.69</v>
      </c>
      <c r="AA12" s="232">
        <f t="shared" si="3"/>
        <v>615294.71</v>
      </c>
      <c r="AB12" s="92">
        <f t="shared" si="14"/>
        <v>0</v>
      </c>
      <c r="AC12" s="234">
        <f t="shared" si="4"/>
        <v>3.411922557446799E-2</v>
      </c>
      <c r="AD12" s="92">
        <f t="shared" si="5"/>
        <v>58737.24</v>
      </c>
      <c r="AE12" s="93">
        <f>ДЕКАБРЬ!AE12+ЯНВАРЬ!AE12+ФЕВРАЛЬ!AE12+МАРТ!AE12</f>
        <v>229646.96999999997</v>
      </c>
      <c r="AF12" s="234">
        <f t="shared" si="6"/>
        <v>0.37323085387813587</v>
      </c>
      <c r="AG12" s="93">
        <f>ДЕКАБРЬ!AG12+ЯНВАРЬ!AG12+ФЕВРАЛЬ!AG12+МАРТ!AG12</f>
        <v>70022.179999999964</v>
      </c>
      <c r="AH12" s="93">
        <f>ДЕКАБРЬ!AH12+ЯНВАРЬ!AH12+ФЕВРАЛЬ!AH12+МАРТ!AH12</f>
        <v>39501</v>
      </c>
      <c r="AI12" s="93">
        <f>ДЕКАБРЬ!AI12+ЯНВАРЬ!AI12+ФЕВРАЛЬ!AI12+МАРТ!AI12</f>
        <v>59861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2984.9046473301082</v>
      </c>
      <c r="AM12" s="93">
        <f>ДЕКАБРЬ!AM12+ЯНВАРЬ!AM12+ФЕВРАЛЬ!AM12+МАРТ!AM12</f>
        <v>10</v>
      </c>
      <c r="AN12" s="93">
        <f>ДЕКАБРЬ!AN12+ЯНВАРЬ!AN12+ФЕВРАЛЬ!AN12+МАРТ!AN12</f>
        <v>22739.095970204038</v>
      </c>
      <c r="AO12" s="95">
        <f t="shared" si="15"/>
        <v>131792.31938246588</v>
      </c>
      <c r="AP12" s="96"/>
      <c r="AQ12" s="97">
        <f t="shared" si="7"/>
        <v>1228.1331536926148</v>
      </c>
      <c r="AR12" s="98">
        <f t="shared" si="8"/>
        <v>117.24</v>
      </c>
      <c r="AS12" s="98">
        <f t="shared" si="9"/>
        <v>458.37718562874244</v>
      </c>
      <c r="AT12" s="98">
        <f t="shared" si="10"/>
        <v>136.49547758284592</v>
      </c>
      <c r="AU12" s="98">
        <f t="shared" si="16"/>
        <v>193.68810916179336</v>
      </c>
      <c r="AV12" s="98">
        <f t="array" ref="AV12">_xlfn.IFS(U12=0,AO12,U12&lt;0,AO12/-U12,U12&gt;0,AO12/U12)</f>
        <v>263.05852172148877</v>
      </c>
      <c r="AW12" s="234">
        <f t="shared" si="23"/>
        <v>0.2141938119092002</v>
      </c>
      <c r="AX12" s="234">
        <f t="shared" si="24"/>
        <v>2.2437608471638417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1642</v>
      </c>
      <c r="O13" s="89"/>
      <c r="P13" s="89"/>
      <c r="Q13" s="233"/>
      <c r="R13" s="92"/>
      <c r="S13" s="93">
        <f>ДЕКАБРЬ!S13+ЯНВАРЬ!S13+ФЕВРАЛЬ!S13+МАРТ!S13</f>
        <v>753</v>
      </c>
      <c r="T13" s="93">
        <f>ДЕКАБРЬ!T13+ЯНВАРЬ!T13+ФЕВРАЛЬ!T13+МАРТ!T13</f>
        <v>-13</v>
      </c>
      <c r="U13" s="92">
        <f t="shared" si="1"/>
        <v>740</v>
      </c>
      <c r="V13" s="93">
        <f>ДЕКАБРЬ!V13+ЯНВАРЬ!V13+ФЕВРАЛЬ!V13+МАРТ!V13</f>
        <v>699379.16999999993</v>
      </c>
      <c r="W13" s="93">
        <f>ДЕКАБРЬ!W13+ЯНВАРЬ!W13+ФЕВРАЛЬ!W13+МАРТ!W13</f>
        <v>-12162</v>
      </c>
      <c r="X13" s="92">
        <f t="shared" si="2"/>
        <v>687217.16999999993</v>
      </c>
      <c r="Y13" s="93">
        <f>ДЕКАБРЬ!Y13+ЯНВАРЬ!Y13+ФЕВРАЛЬ!Y13+МАРТ!Y13</f>
        <v>1073675.77</v>
      </c>
      <c r="Z13" s="93">
        <f>ДЕКАБРЬ!Z13+ЯНВАРЬ!Z13+ФЕВРАЛЬ!Z13+МАРТ!Z13</f>
        <v>-18250.91</v>
      </c>
      <c r="AA13" s="232">
        <f t="shared" si="3"/>
        <v>1055424.8600000001</v>
      </c>
      <c r="AB13" s="92">
        <f t="shared" si="14"/>
        <v>0</v>
      </c>
      <c r="AC13" s="234">
        <f t="shared" si="4"/>
        <v>5.8525253492332653E-2</v>
      </c>
      <c r="AD13" s="92">
        <f t="shared" si="5"/>
        <v>91086.6</v>
      </c>
      <c r="AE13" s="93">
        <f>ДЕКАБРЬ!AE13+ЯНВАРЬ!AE13+ФЕВРАЛЬ!AE13+МАРТ!AE13</f>
        <v>395577.90000000026</v>
      </c>
      <c r="AF13" s="234">
        <f t="shared" si="6"/>
        <v>0.37480441762571354</v>
      </c>
      <c r="AG13" s="93">
        <f>ДЕКАБРЬ!AG13+ЯНВАРЬ!AG13+ФЕВРАЛЬ!AG13+МАРТ!AG13</f>
        <v>99640.659999999829</v>
      </c>
      <c r="AH13" s="93">
        <f>ДЕКАБРЬ!AH13+ЯНВАРЬ!AH13+ФЕВРАЛЬ!AH13+МАРТ!AH13</f>
        <v>83597</v>
      </c>
      <c r="AI13" s="93">
        <f>ДЕКАБРЬ!AI13+ЯНВАРЬ!AI13+ФЕВРАЛЬ!AI13+МАРТ!AI13</f>
        <v>112532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2727.8429318970648</v>
      </c>
      <c r="AM13" s="93">
        <f>ДЕКАБРЬ!AM13+ЯНВАРЬ!AM13+ФЕВРАЛЬ!AM13+МАРТ!AM13</f>
        <v>1322.11</v>
      </c>
      <c r="AN13" s="93">
        <f>ДЕКАБРЬ!AN13+ЯНВАРЬ!AN13+ФЕВРАЛЬ!AN13+МАРТ!AN13</f>
        <v>39110.073326692655</v>
      </c>
      <c r="AO13" s="95">
        <f t="shared" si="15"/>
        <v>229830.67374141034</v>
      </c>
      <c r="AP13" s="96"/>
      <c r="AQ13" s="97">
        <f t="shared" si="7"/>
        <v>1426.2498108108109</v>
      </c>
      <c r="AR13" s="98">
        <f t="shared" si="8"/>
        <v>123.09</v>
      </c>
      <c r="AS13" s="98">
        <f t="shared" si="9"/>
        <v>534.56472972973006</v>
      </c>
      <c r="AT13" s="98">
        <f t="shared" si="10"/>
        <v>132.32491367861863</v>
      </c>
      <c r="AU13" s="98">
        <f t="shared" si="16"/>
        <v>260.46347941567063</v>
      </c>
      <c r="AV13" s="98">
        <f t="array" ref="AV13">_xlfn.IFS(U13=0,AO13,U13&lt;0,AO13/-U13,U13&gt;0,AO13/U13)</f>
        <v>310.58199154244642</v>
      </c>
      <c r="AW13" s="234">
        <f t="shared" si="23"/>
        <v>0.21776128500650471</v>
      </c>
      <c r="AX13" s="234">
        <f t="shared" si="24"/>
        <v>2.5232105901571731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460</v>
      </c>
      <c r="O14" s="89"/>
      <c r="P14" s="89"/>
      <c r="Q14" s="233"/>
      <c r="R14" s="92"/>
      <c r="S14" s="93">
        <f>ДЕКАБРЬ!S14+ЯНВАРЬ!S14+ФЕВРАЛЬ!S14+МАРТ!S14</f>
        <v>251</v>
      </c>
      <c r="T14" s="93">
        <f>ДЕКАБРЬ!T14+ЯНВАРЬ!T14+ФЕВРАЛЬ!T14+МАРТ!T14</f>
        <v>-1</v>
      </c>
      <c r="U14" s="92">
        <f t="shared" si="1"/>
        <v>250</v>
      </c>
      <c r="V14" s="93">
        <f>ДЕКАБРЬ!V14+ЯНВАРЬ!V14+ФЕВРАЛЬ!V14+МАРТ!V14</f>
        <v>178834.79</v>
      </c>
      <c r="W14" s="93">
        <f>ДЕКАБРЬ!W14+ЯНВАРЬ!W14+ФЕВРАЛЬ!W14+МАРТ!W14</f>
        <v>-760</v>
      </c>
      <c r="X14" s="92">
        <f t="shared" si="2"/>
        <v>178074.79</v>
      </c>
      <c r="Y14" s="93">
        <f>ДЕКАБРЬ!Y14+ЯНВАРЬ!Y14+ФЕВРАЛЬ!Y14+МАРТ!Y14</f>
        <v>273665.42000000004</v>
      </c>
      <c r="Z14" s="93">
        <f>ДЕКАБРЬ!Z14+ЯНВАРЬ!Z14+ФЕВРАЛЬ!Z14+МАРТ!Z14</f>
        <v>-1216</v>
      </c>
      <c r="AA14" s="232">
        <f t="shared" si="3"/>
        <v>272449.42000000004</v>
      </c>
      <c r="AB14" s="92">
        <f t="shared" si="14"/>
        <v>0</v>
      </c>
      <c r="AC14" s="234">
        <f t="shared" si="4"/>
        <v>1.5107822426448252E-2</v>
      </c>
      <c r="AD14" s="92">
        <f t="shared" si="5"/>
        <v>30772.5</v>
      </c>
      <c r="AE14" s="93">
        <f>ДЕКАБРЬ!AE14+ЯНВАРЬ!AE14+ФЕВРАЛЬ!AE14+МАРТ!AE14</f>
        <v>102213.85</v>
      </c>
      <c r="AF14" s="234">
        <f t="shared" si="6"/>
        <v>0.37516633362625618</v>
      </c>
      <c r="AG14" s="93">
        <f>ДЕКАБРЬ!AG14+ЯНВАРЬ!AG14+ФЕВРАЛЬ!AG14+МАРТ!AG14</f>
        <v>26711.299999999996</v>
      </c>
      <c r="AH14" s="93">
        <f>ДЕКАБРЬ!AH14+ЯНВАРЬ!AH14+ФЕВРАЛЬ!AH14+МАРТ!AH14</f>
        <v>20399</v>
      </c>
      <c r="AI14" s="93">
        <f>ДЕКАБРЬ!AI14+ЯНВАРЬ!AI14+ФЕВРАЛЬ!AI14+МАРТ!AI14</f>
        <v>27363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2639.7472253085734</v>
      </c>
      <c r="AM14" s="93">
        <f>ДЕКАБРЬ!AM14+ЯНВАРЬ!AM14+ФЕВРАЛЬ!AM14+МАРТ!AM14</f>
        <v>20</v>
      </c>
      <c r="AN14" s="93">
        <f>ДЕКАБРЬ!AN14+ЯНВАРЬ!AN14+ФЕВРАЛЬ!AN14+МАРТ!AN14</f>
        <v>10131.873924125483</v>
      </c>
      <c r="AO14" s="95">
        <f t="shared" si="15"/>
        <v>52198.148850565995</v>
      </c>
      <c r="AP14" s="96"/>
      <c r="AQ14" s="97">
        <f t="shared" si="7"/>
        <v>1089.7976800000001</v>
      </c>
      <c r="AR14" s="98">
        <f t="shared" si="8"/>
        <v>123.09</v>
      </c>
      <c r="AS14" s="98">
        <f t="shared" si="9"/>
        <v>408.85540000000003</v>
      </c>
      <c r="AT14" s="98">
        <f t="shared" si="10"/>
        <v>106.41952191235058</v>
      </c>
      <c r="AU14" s="98">
        <f t="shared" si="16"/>
        <v>190.28685258964143</v>
      </c>
      <c r="AV14" s="98">
        <f t="array" ref="AV14">_xlfn.IFS(U14=0,AO14,U14&lt;0,AO14/-U14,U14&gt;0,AO14/U14)</f>
        <v>208.79259540226397</v>
      </c>
      <c r="AW14" s="234">
        <f t="shared" si="23"/>
        <v>0.19158840143820452</v>
      </c>
      <c r="AX14" s="234">
        <f t="shared" si="24"/>
        <v>1.696259610059826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373</v>
      </c>
      <c r="O15" s="89"/>
      <c r="P15" s="89"/>
      <c r="Q15" s="233"/>
      <c r="R15" s="92"/>
      <c r="S15" s="93">
        <f>ДЕКАБРЬ!S15+ЯНВАРЬ!S15+ФЕВРАЛЬ!S15+МАРТ!S15</f>
        <v>205</v>
      </c>
      <c r="T15" s="93">
        <f>ДЕКАБРЬ!T15+ЯНВАРЬ!T15+ФЕВРАЛЬ!T15+МАРТ!T15</f>
        <v>-1</v>
      </c>
      <c r="U15" s="92">
        <f t="shared" si="1"/>
        <v>204</v>
      </c>
      <c r="V15" s="93">
        <f>ДЕКАБРЬ!V15+ЯНВАРЬ!V15+ФЕВРАЛЬ!V15+МАРТ!V15</f>
        <v>142180.66</v>
      </c>
      <c r="W15" s="93">
        <f>ДЕКАБРЬ!W15+ЯНВАРЬ!W15+ФЕВРАЛЬ!W15+МАРТ!W15</f>
        <v>-1161</v>
      </c>
      <c r="X15" s="92">
        <f t="shared" si="2"/>
        <v>141019.66</v>
      </c>
      <c r="Y15" s="93">
        <f>ДЕКАБРЬ!Y15+ЯНВАРЬ!Y15+ФЕВРАЛЬ!Y15+МАРТ!Y15</f>
        <v>216652.75</v>
      </c>
      <c r="Z15" s="93">
        <f>ДЕКАБРЬ!Z15+ЯНВАРЬ!Z15+ФЕВРАЛЬ!Z15+МАРТ!Z15</f>
        <v>-1533</v>
      </c>
      <c r="AA15" s="232">
        <f t="shared" si="3"/>
        <v>215119.75</v>
      </c>
      <c r="AB15" s="92">
        <f t="shared" si="14"/>
        <v>0</v>
      </c>
      <c r="AC15" s="234">
        <f t="shared" si="4"/>
        <v>1.1928786574116916E-2</v>
      </c>
      <c r="AD15" s="92">
        <f t="shared" si="5"/>
        <v>25110.36</v>
      </c>
      <c r="AE15" s="93">
        <f>ДЕКАБРЬ!AE15+ЯНВАРЬ!AE15+ФЕВРАЛЬ!AE15+МАРТ!AE15</f>
        <v>80651.040000000008</v>
      </c>
      <c r="AF15" s="234">
        <f t="shared" si="6"/>
        <v>0.37491229884750243</v>
      </c>
      <c r="AG15" s="93">
        <f>ДЕКАБРЬ!AG15+ЯНВАРЬ!AG15+ФЕВРАЛЬ!AG15+МАРТ!AG15</f>
        <v>21217.359999999993</v>
      </c>
      <c r="AH15" s="93">
        <f>ДЕКАБРЬ!AH15+ЯНВАРЬ!AH15+ФЕВРАЛЬ!AH15+МАРТ!AH15</f>
        <v>12594</v>
      </c>
      <c r="AI15" s="93">
        <f>ДЕКАБРЬ!AI15+ЯНВАРЬ!AI15+ФЕВРАЛЬ!AI15+МАРТ!AI15</f>
        <v>21593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3203.3700232074316</v>
      </c>
      <c r="AM15" s="93">
        <f>ДЕКАБРЬ!AM15+ЯНВАРЬ!AM15+ФЕВРАЛЬ!AM15+МАРТ!AM15</f>
        <v>0</v>
      </c>
      <c r="AN15" s="93">
        <f>ДЕКАБРЬ!AN15+ЯНВАРЬ!AN15+ФЕВРАЛЬ!AN15+МАРТ!AN15</f>
        <v>8093.4506018861448</v>
      </c>
      <c r="AO15" s="95">
        <f t="shared" si="15"/>
        <v>42657.169374906443</v>
      </c>
      <c r="AP15" s="96"/>
      <c r="AQ15" s="97">
        <f t="shared" si="7"/>
        <v>1054.5085784313726</v>
      </c>
      <c r="AR15" s="98">
        <f t="shared" si="8"/>
        <v>123.09</v>
      </c>
      <c r="AS15" s="98">
        <f t="shared" si="9"/>
        <v>395.34823529411767</v>
      </c>
      <c r="AT15" s="98">
        <f t="shared" si="10"/>
        <v>103.4993170731707</v>
      </c>
      <c r="AU15" s="98">
        <f t="shared" si="16"/>
        <v>166.7658536585366</v>
      </c>
      <c r="AV15" s="98">
        <f t="array" ref="AV15">_xlfn.IFS(U15=0,AO15,U15&lt;0,AO15/-U15,U15&gt;0,AO15/U15)</f>
        <v>209.10377144561983</v>
      </c>
      <c r="AW15" s="234">
        <f t="shared" si="23"/>
        <v>0.19829499325332259</v>
      </c>
      <c r="AX15" s="234">
        <f t="shared" si="24"/>
        <v>1.6987876468081877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1290</v>
      </c>
      <c r="O16" s="89"/>
      <c r="P16" s="89"/>
      <c r="Q16" s="233"/>
      <c r="R16" s="92"/>
      <c r="S16" s="93">
        <f>ДЕКАБРЬ!S16+ЯНВАРЬ!S16+ФЕВРАЛЬ!S16+МАРТ!S16</f>
        <v>695</v>
      </c>
      <c r="T16" s="93">
        <f>ДЕКАБРЬ!T16+ЯНВАРЬ!T16+ФЕВРАЛЬ!T16+МАРТ!T16</f>
        <v>-8</v>
      </c>
      <c r="U16" s="92">
        <f t="shared" si="1"/>
        <v>687</v>
      </c>
      <c r="V16" s="93">
        <f>ДЕКАБРЬ!V16+ЯНВАРЬ!V16+ФЕВРАЛЬ!V16+МАРТ!V16</f>
        <v>501577.64</v>
      </c>
      <c r="W16" s="93">
        <f>ДЕКАБРЬ!W16+ЯНВАРЬ!W16+ФЕВРАЛЬ!W16+МАРТ!W16</f>
        <v>-5486</v>
      </c>
      <c r="X16" s="92">
        <f t="shared" si="2"/>
        <v>496091.64</v>
      </c>
      <c r="Y16" s="93">
        <f>ДЕКАБРЬ!Y16+ЯНВАРЬ!Y16+ФЕВРАЛЬ!Y16+МАРТ!Y16</f>
        <v>758918.05999999982</v>
      </c>
      <c r="Z16" s="93">
        <f>ДЕКАБРЬ!Z16+ЯНВАРЬ!Z16+ФЕВРАЛЬ!Z16+МАРТ!Z16</f>
        <v>-7956</v>
      </c>
      <c r="AA16" s="232">
        <f t="shared" si="3"/>
        <v>750962.05999999982</v>
      </c>
      <c r="AB16" s="92">
        <f t="shared" si="14"/>
        <v>0</v>
      </c>
      <c r="AC16" s="234">
        <f t="shared" si="4"/>
        <v>4.1642230148552978E-2</v>
      </c>
      <c r="AD16" s="92">
        <f t="shared" si="5"/>
        <v>80543.87999999999</v>
      </c>
      <c r="AE16" s="93">
        <f>ДЕКАБРЬ!AE16+ЯНВАРЬ!AE16+ФЕВРАЛЬ!AE16+МАРТ!AE16</f>
        <v>280808.35999999987</v>
      </c>
      <c r="AF16" s="234">
        <f t="shared" si="6"/>
        <v>0.37393148729777365</v>
      </c>
      <c r="AG16" s="93">
        <f>ДЕКАБРЬ!AG16+ЯНВАРЬ!AG16+ФЕВРАЛЬ!AG16+МАРТ!AG16</f>
        <v>71634.659999999902</v>
      </c>
      <c r="AH16" s="93">
        <f>ДЕКАБРЬ!AH16+ЯНВАРЬ!AH16+ФЕВРАЛЬ!AH16+МАРТ!AH16</f>
        <v>33754</v>
      </c>
      <c r="AI16" s="93">
        <f>ДЕКАБРЬ!AI16+ЯНВАРЬ!AI16+ФЕВРАЛЬ!AI16+МАРТ!AI16</f>
        <v>52871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1494.7543054464493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28201.156940518958</v>
      </c>
      <c r="AO16" s="95">
        <f t="shared" si="15"/>
        <v>201594.2487540346</v>
      </c>
      <c r="AP16" s="96"/>
      <c r="AQ16" s="97">
        <f t="shared" si="7"/>
        <v>1093.1034352256183</v>
      </c>
      <c r="AR16" s="98">
        <f t="shared" si="8"/>
        <v>117.24</v>
      </c>
      <c r="AS16" s="98">
        <f t="shared" si="9"/>
        <v>408.74579330422108</v>
      </c>
      <c r="AT16" s="98">
        <f t="shared" si="10"/>
        <v>103.07145323740993</v>
      </c>
      <c r="AU16" s="98">
        <f t="shared" si="16"/>
        <v>124.64028776978417</v>
      </c>
      <c r="AV16" s="98">
        <f t="array" ref="AV16">_xlfn.IFS(U16=0,AO16,U16&lt;0,AO16/-U16,U16&gt;0,AO16/U16)</f>
        <v>293.44141012232109</v>
      </c>
      <c r="AW16" s="234">
        <f t="shared" si="23"/>
        <v>0.26844798091934852</v>
      </c>
      <c r="AX16" s="234">
        <f t="shared" si="24"/>
        <v>2.5029120617734657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383</v>
      </c>
      <c r="O17" s="89"/>
      <c r="P17" s="89"/>
      <c r="Q17" s="233"/>
      <c r="R17" s="92"/>
      <c r="S17" s="93">
        <f>ДЕКАБРЬ!S17+ЯНВАРЬ!S17+ФЕВРАЛЬ!S17+МАРТ!S17</f>
        <v>161</v>
      </c>
      <c r="T17" s="93">
        <f>ДЕКАБРЬ!T17+ЯНВАРЬ!T17+ФЕВРАЛЬ!T17+МАРТ!T17</f>
        <v>-6</v>
      </c>
      <c r="U17" s="92">
        <f t="shared" si="1"/>
        <v>155</v>
      </c>
      <c r="V17" s="93">
        <f>ДЕКАБРЬ!V17+ЯНВАРЬ!V17+ФЕВРАЛЬ!V17+МАРТ!V17</f>
        <v>140653.13</v>
      </c>
      <c r="W17" s="93">
        <f>ДЕКАБРЬ!W17+ЯНВАРЬ!W17+ФЕВРАЛЬ!W17+МАРТ!W17</f>
        <v>-5158</v>
      </c>
      <c r="X17" s="92">
        <f t="shared" si="2"/>
        <v>135495.13</v>
      </c>
      <c r="Y17" s="93">
        <f>ДЕКАБРЬ!Y17+ЯНВАРЬ!Y17+ФЕВРАЛЬ!Y17+МАРТ!Y17</f>
        <v>209055.89999999997</v>
      </c>
      <c r="Z17" s="93">
        <f>ДЕКАБРЬ!Z17+ЯНВАРЬ!Z17+ФЕВРАЛЬ!Z17+МАРТ!Z17</f>
        <v>-7427.84</v>
      </c>
      <c r="AA17" s="232">
        <f t="shared" si="3"/>
        <v>201628.05999999997</v>
      </c>
      <c r="AB17" s="92">
        <f t="shared" si="14"/>
        <v>0</v>
      </c>
      <c r="AC17" s="234">
        <f t="shared" si="4"/>
        <v>1.1180647500256205E-2</v>
      </c>
      <c r="AD17" s="92">
        <f t="shared" si="5"/>
        <v>19078.95</v>
      </c>
      <c r="AE17" s="93">
        <f>ДЕКАБРЬ!AE17+ЯНВАРЬ!AE17+ФЕВРАЛЬ!AE17+МАРТ!AE17</f>
        <v>75202.76999999999</v>
      </c>
      <c r="AF17" s="234">
        <f t="shared" si="6"/>
        <v>0.3729776996316882</v>
      </c>
      <c r="AG17" s="93">
        <f>ДЕКАБРЬ!AG17+ЯНВАРЬ!AG17+ФЕВРАЛЬ!AG17+МАРТ!AG17</f>
        <v>27243.320000000003</v>
      </c>
      <c r="AH17" s="93">
        <f>ДЕКАБРЬ!AH17+ЯНВАРЬ!AH17+ФЕВРАЛЬ!AH17+МАРТ!AH17</f>
        <v>13000</v>
      </c>
      <c r="AI17" s="93">
        <f>ДЕКАБРЬ!AI17+ЯНВАРЬ!AI17+ФЕВРАЛЬ!AI17+МАРТ!AI17</f>
        <v>22920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757.56063019904013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7649.0059129462888</v>
      </c>
      <c r="AO17" s="95">
        <f t="shared" si="15"/>
        <v>35776.45345685463</v>
      </c>
      <c r="AP17" s="96"/>
      <c r="AQ17" s="97">
        <f t="shared" si="7"/>
        <v>1300.826193548387</v>
      </c>
      <c r="AR17" s="98">
        <f t="shared" si="8"/>
        <v>123.09</v>
      </c>
      <c r="AS17" s="98">
        <f t="shared" si="9"/>
        <v>485.1791612903225</v>
      </c>
      <c r="AT17" s="98">
        <f t="shared" si="10"/>
        <v>169.21316770186337</v>
      </c>
      <c r="AU17" s="98">
        <f t="shared" si="16"/>
        <v>223.10559006211179</v>
      </c>
      <c r="AV17" s="98">
        <f t="array" ref="AV17">_xlfn.IFS(U17=0,AO17,U17&lt;0,AO17/-U17,U17&gt;0,AO17/U17)</f>
        <v>230.81582875390083</v>
      </c>
      <c r="AW17" s="234">
        <f t="shared" si="23"/>
        <v>0.17743786979279885</v>
      </c>
      <c r="AX17" s="234">
        <f t="shared" si="24"/>
        <v>1.8751793708172948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737</v>
      </c>
      <c r="O18" s="89"/>
      <c r="P18" s="89"/>
      <c r="Q18" s="233"/>
      <c r="R18" s="92"/>
      <c r="S18" s="93">
        <f>ДЕКАБРЬ!S18+ЯНВАРЬ!S18+ФЕВРАЛЬ!S18+МАРТ!S18</f>
        <v>304</v>
      </c>
      <c r="T18" s="93">
        <f>ДЕКАБРЬ!T18+ЯНВАРЬ!T18+ФЕВРАЛЬ!T18+МАРТ!T18</f>
        <v>-8</v>
      </c>
      <c r="U18" s="92">
        <f t="shared" si="1"/>
        <v>296</v>
      </c>
      <c r="V18" s="93">
        <f>ДЕКАБРЬ!V18+ЯНВАРЬ!V18+ФЕВРАЛЬ!V18+МАРТ!V18</f>
        <v>263473.34999999998</v>
      </c>
      <c r="W18" s="93">
        <f>ДЕКАБРЬ!W18+ЯНВАРЬ!W18+ФЕВРАЛЬ!W18+МАРТ!W18</f>
        <v>-6793</v>
      </c>
      <c r="X18" s="92">
        <f t="shared" si="2"/>
        <v>256680.34999999998</v>
      </c>
      <c r="Y18" s="93">
        <f>ДЕКАБРЬ!Y18+ЯНВАРЬ!Y18+ФЕВРАЛЬ!Y18+МАРТ!Y18</f>
        <v>404688.77</v>
      </c>
      <c r="Z18" s="93">
        <f>ДЕКАБРЬ!Z18+ЯНВАРЬ!Z18+ФЕВРАЛЬ!Z18+МАРТ!Z18</f>
        <v>-10416.130000000001</v>
      </c>
      <c r="AA18" s="232">
        <f t="shared" si="3"/>
        <v>394272.64</v>
      </c>
      <c r="AB18" s="92">
        <f t="shared" si="14"/>
        <v>0</v>
      </c>
      <c r="AC18" s="234">
        <f t="shared" si="4"/>
        <v>2.1863144479173261E-2</v>
      </c>
      <c r="AD18" s="92">
        <f t="shared" si="5"/>
        <v>36434.639999999999</v>
      </c>
      <c r="AE18" s="93">
        <f>ДЕКАБРЬ!AE18+ЯНВАРЬ!AE18+ФЕВРАЛЬ!AE18+МАРТ!AE18</f>
        <v>147880.92000000004</v>
      </c>
      <c r="AF18" s="234">
        <f t="shared" si="6"/>
        <v>0.37507274154250225</v>
      </c>
      <c r="AG18" s="93">
        <f>ДЕКАБРЬ!AG18+ЯНВАРЬ!AG18+ФЕВРАЛЬ!AG18+МАРТ!AG18</f>
        <v>45566.299999999996</v>
      </c>
      <c r="AH18" s="93">
        <f>ДЕКАБРЬ!AH18+ЯНВАРЬ!AH18+ФЕВРАЛЬ!AH18+МАРТ!AH18</f>
        <v>34991</v>
      </c>
      <c r="AI18" s="93">
        <f>ДЕКАБРЬ!AI18+ЯНВАРЬ!AI18+ФЕВРАЛЬ!AI18+МАРТ!AI18</f>
        <v>29375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1613.4184042419968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14583.25488146695</v>
      </c>
      <c r="AO18" s="95">
        <f t="shared" si="15"/>
        <v>83788.106714291032</v>
      </c>
      <c r="AP18" s="96"/>
      <c r="AQ18" s="97">
        <f t="shared" si="7"/>
        <v>1332.0021621621622</v>
      </c>
      <c r="AR18" s="98">
        <f t="shared" si="8"/>
        <v>123.09</v>
      </c>
      <c r="AS18" s="98">
        <f t="shared" si="9"/>
        <v>499.59770270270286</v>
      </c>
      <c r="AT18" s="98">
        <f t="shared" si="10"/>
        <v>149.8891447368421</v>
      </c>
      <c r="AU18" s="98">
        <f t="shared" si="16"/>
        <v>211.73026315789474</v>
      </c>
      <c r="AV18" s="98">
        <f t="array" ref="AV18">_xlfn.IFS(U18=0,AO18,U18&lt;0,AO18/-U18,U18&gt;0,AO18/U18)</f>
        <v>283.06792808882108</v>
      </c>
      <c r="AW18" s="234">
        <f t="shared" si="23"/>
        <v>0.21251311456531966</v>
      </c>
      <c r="AX18" s="234">
        <f t="shared" si="24"/>
        <v>2.299682574448136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0</v>
      </c>
      <c r="O20" s="89"/>
      <c r="P20" s="89"/>
      <c r="Q20" s="233"/>
      <c r="R20" s="92"/>
      <c r="S20" s="93">
        <f>ДЕКАБРЬ!S20+ЯНВАРЬ!S20+ФЕВРАЛЬ!S20+МАРТ!S20</f>
        <v>1</v>
      </c>
      <c r="T20" s="93">
        <f>ДЕКАБРЬ!T20+ЯНВАРЬ!T20+ФЕВРАЛЬ!T20+МАРТ!T20</f>
        <v>0</v>
      </c>
      <c r="U20" s="92">
        <f t="shared" si="1"/>
        <v>1</v>
      </c>
      <c r="V20" s="93">
        <f>ДЕКАБРЬ!V20+ЯНВАРЬ!V20+ФЕВРАЛЬ!V20+МАРТ!V20</f>
        <v>781</v>
      </c>
      <c r="W20" s="93">
        <f>ДЕКАБРЬ!W20+ЯНВАРЬ!W20+ФЕВРАЛЬ!W20+МАРТ!W20</f>
        <v>0</v>
      </c>
      <c r="X20" s="92">
        <f t="shared" si="2"/>
        <v>781</v>
      </c>
      <c r="Y20" s="93">
        <f>ДЕКАБРЬ!Y20+ЯНВАРЬ!Y20+ФЕВРАЛЬ!Y20+МАРТ!Y20</f>
        <v>918</v>
      </c>
      <c r="Z20" s="93">
        <f>ДЕКАБРЬ!Z20+ЯНВАРЬ!Z20+ФЕВРАЛЬ!Z20+МАРТ!Z20</f>
        <v>0</v>
      </c>
      <c r="AA20" s="232">
        <f t="shared" si="3"/>
        <v>918</v>
      </c>
      <c r="AB20" s="92">
        <f t="shared" si="14"/>
        <v>0</v>
      </c>
      <c r="AC20" s="234">
        <f t="shared" si="4"/>
        <v>5.0904791749894324E-5</v>
      </c>
      <c r="AD20" s="92">
        <f t="shared" si="5"/>
        <v>117.24</v>
      </c>
      <c r="AE20" s="93">
        <f>ДЕКАБРЬ!AE20+ЯНВАРЬ!AE20+ФЕВРАЛЬ!AE20+МАРТ!AE20</f>
        <v>347.03</v>
      </c>
      <c r="AF20" s="234">
        <f t="shared" si="6"/>
        <v>0.37802832244008711</v>
      </c>
      <c r="AG20" s="93">
        <f>ДЕКАБРЬ!AG20+ЯНВАРЬ!AG20+ФЕВРАЛЬ!AG20+МАРТ!AG20</f>
        <v>45.84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0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0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40.414189026742569</v>
      </c>
      <c r="AO20" s="95">
        <f t="shared" si="15"/>
        <v>367.47581097325741</v>
      </c>
      <c r="AP20" s="96"/>
      <c r="AQ20" s="97">
        <f t="shared" si="7"/>
        <v>918</v>
      </c>
      <c r="AR20" s="98">
        <f>K20</f>
        <v>117.24</v>
      </c>
      <c r="AS20" s="98">
        <f t="shared" si="9"/>
        <v>347.03</v>
      </c>
      <c r="AT20" s="98">
        <f t="shared" si="10"/>
        <v>45.84</v>
      </c>
      <c r="AU20" s="98">
        <f t="shared" si="16"/>
        <v>0</v>
      </c>
      <c r="AV20" s="98">
        <f t="array" ref="AV20">_xlfn.IFS(U20=0,AO20,U20&lt;0,AO20/-U20,U20&gt;0,AO20/U20)</f>
        <v>367.47581097325741</v>
      </c>
      <c r="AW20" s="234">
        <f t="shared" si="23"/>
        <v>0.40030044768328693</v>
      </c>
      <c r="AX20" s="234">
        <f t="shared" si="24"/>
        <v>3.1343893805293197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1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3.4974592185883662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-83.077459218588359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-83.077459218588359</v>
      </c>
      <c r="AW21" s="234">
        <f t="shared" si="23"/>
        <v>0</v>
      </c>
      <c r="AX21" s="234">
        <f t="shared" si="24"/>
        <v>-0.70861019463142583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7</v>
      </c>
      <c r="O22" s="89"/>
      <c r="P22" s="89"/>
      <c r="Q22" s="233"/>
      <c r="R22" s="92"/>
      <c r="S22" s="93">
        <f>ДЕКАБРЬ!S22+ЯНВАРЬ!S22+ФЕВРАЛЬ!S22+МАРТ!S22</f>
        <v>3</v>
      </c>
      <c r="T22" s="93">
        <f>ДЕКАБРЬ!T22+ЯНВАРЬ!T22+ФЕВРАЛЬ!T22+МАРТ!T22</f>
        <v>0</v>
      </c>
      <c r="U22" s="92">
        <f t="shared" si="1"/>
        <v>3</v>
      </c>
      <c r="V22" s="93">
        <f>ДЕКАБРЬ!V22+ЯНВАРЬ!V22+ФЕВРАЛЬ!V22+МАРТ!V22</f>
        <v>1589</v>
      </c>
      <c r="W22" s="93">
        <f>ДЕКАБРЬ!W22+ЯНВАРЬ!W22+ФЕВРАЛЬ!W22+МАРТ!W22</f>
        <v>0</v>
      </c>
      <c r="X22" s="92">
        <f t="shared" si="2"/>
        <v>1589</v>
      </c>
      <c r="Y22" s="93">
        <f>ДЕКАБРЬ!Y22+ЯНВАРЬ!Y22+ФЕВРАЛЬ!Y22+МАРТ!Y22</f>
        <v>2514</v>
      </c>
      <c r="Z22" s="93">
        <f>ДЕКАБРЬ!Z22+ЯНВАРЬ!Z22+ФЕВРАЛЬ!Z22+МАРТ!Z22</f>
        <v>0</v>
      </c>
      <c r="AA22" s="232">
        <f t="shared" si="3"/>
        <v>2514</v>
      </c>
      <c r="AB22" s="92">
        <f t="shared" si="14"/>
        <v>0</v>
      </c>
      <c r="AC22" s="234">
        <f t="shared" si="4"/>
        <v>1.3940593296212891E-4</v>
      </c>
      <c r="AD22" s="92">
        <f t="shared" si="5"/>
        <v>351.71999999999997</v>
      </c>
      <c r="AE22" s="93">
        <f>ДЕКАБРЬ!AE22+ЯНВАРЬ!AE22+ФЕВРАЛЬ!AE22+МАРТ!AE22</f>
        <v>941.81999999999994</v>
      </c>
      <c r="AF22" s="234">
        <f t="shared" si="6"/>
        <v>0.37463007159904532</v>
      </c>
      <c r="AG22" s="93">
        <f>ДЕКАБРЬ!AG22+ЯНВАРЬ!AG22+ФЕВРАЛЬ!AG22+МАРТ!AG22</f>
        <v>563.79999999999995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10.492377655765099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90.219514109914442</v>
      </c>
      <c r="AO22" s="95">
        <f t="shared" si="15"/>
        <v>555.94810823432067</v>
      </c>
      <c r="AP22" s="96"/>
      <c r="AQ22" s="97">
        <f t="shared" si="7"/>
        <v>838</v>
      </c>
      <c r="AR22" s="98">
        <f t="shared" si="26"/>
        <v>117.24</v>
      </c>
      <c r="AS22" s="98">
        <f t="shared" si="9"/>
        <v>313.94</v>
      </c>
      <c r="AT22" s="98">
        <f t="shared" si="10"/>
        <v>187.93333333333331</v>
      </c>
      <c r="AU22" s="98">
        <f t="shared" si="16"/>
        <v>0</v>
      </c>
      <c r="AV22" s="98">
        <f t="array" ref="AV22">_xlfn.IFS(U22=0,AO22,U22&lt;0,AO22/-U22,U22&gt;0,AO22/U22)</f>
        <v>185.31603607810689</v>
      </c>
      <c r="AW22" s="234">
        <f t="shared" si="23"/>
        <v>0.22114085450848078</v>
      </c>
      <c r="AX22" s="234">
        <f t="shared" si="24"/>
        <v>1.5806553742588443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4</v>
      </c>
      <c r="O24" s="89"/>
      <c r="P24" s="89"/>
      <c r="Q24" s="233"/>
      <c r="R24" s="92"/>
      <c r="S24" s="93">
        <f>ДЕКАБРЬ!S24+ЯНВАРЬ!S24+ФЕВРАЛЬ!S24+МАРТ!S24</f>
        <v>4</v>
      </c>
      <c r="T24" s="93">
        <f>ДЕКАБРЬ!T24+ЯНВАРЬ!T24+ФЕВРАЛЬ!T24+МАРТ!T24</f>
        <v>0</v>
      </c>
      <c r="U24" s="92">
        <f t="shared" si="1"/>
        <v>4</v>
      </c>
      <c r="V24" s="93">
        <f>ДЕКАБРЬ!V24+ЯНВАРЬ!V24+ФЕВРАЛЬ!V24+МАРТ!V24</f>
        <v>3006</v>
      </c>
      <c r="W24" s="93">
        <f>ДЕКАБРЬ!W24+ЯНВАРЬ!W24+ФЕВРАЛЬ!W24+МАРТ!W24</f>
        <v>0</v>
      </c>
      <c r="X24" s="92">
        <f t="shared" si="2"/>
        <v>3006</v>
      </c>
      <c r="Y24" s="93">
        <f>ДЕКАБРЬ!Y24+ЯНВАРЬ!Y24+ФЕВРАЛЬ!Y24+МАРТ!Y24</f>
        <v>3792</v>
      </c>
      <c r="Z24" s="93">
        <f>ДЕКАБРЬ!Z24+ЯНВАРЬ!Z24+ФЕВРАЛЬ!Z24+МАРТ!Z24</f>
        <v>0</v>
      </c>
      <c r="AA24" s="232">
        <f t="shared" si="3"/>
        <v>3792</v>
      </c>
      <c r="AB24" s="92">
        <f t="shared" si="14"/>
        <v>0</v>
      </c>
      <c r="AC24" s="234">
        <f t="shared" si="4"/>
        <v>2.1027338814335431E-4</v>
      </c>
      <c r="AD24" s="92">
        <f t="shared" si="5"/>
        <v>468.96</v>
      </c>
      <c r="AE24" s="93">
        <f>ДЕКАБРЬ!AE24+ЯНВАРЬ!AE24+ФЕВРАЛЬ!AE24+МАРТ!AE24</f>
        <v>1419.44</v>
      </c>
      <c r="AF24" s="234">
        <f t="shared" si="6"/>
        <v>0.37432489451476797</v>
      </c>
      <c r="AG24" s="93">
        <f>ДЕКАБРЬ!AG24+ЯНВАРЬ!AG24+ФЕВРАЛЬ!AG24+МАРТ!AG24</f>
        <v>484.98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159.07568507649276</v>
      </c>
      <c r="AO24" s="95">
        <f t="shared" si="15"/>
        <v>1259.544314923507</v>
      </c>
      <c r="AP24" s="96"/>
      <c r="AQ24" s="97">
        <f t="shared" si="7"/>
        <v>948</v>
      </c>
      <c r="AR24" s="98">
        <f t="shared" si="26"/>
        <v>117.24</v>
      </c>
      <c r="AS24" s="98">
        <f t="shared" si="9"/>
        <v>354.86</v>
      </c>
      <c r="AT24" s="98">
        <f t="shared" si="10"/>
        <v>121.245</v>
      </c>
      <c r="AU24" s="98">
        <f t="shared" si="16"/>
        <v>0</v>
      </c>
      <c r="AV24" s="98">
        <f t="array" ref="AV24">_xlfn.IFS(U24=0,AO24,U24&lt;0,AO24/-U24,U24&gt;0,AO24/U24)</f>
        <v>314.88607873087676</v>
      </c>
      <c r="AW24" s="234">
        <f t="shared" si="23"/>
        <v>0.33215831089754932</v>
      </c>
      <c r="AX24" s="234">
        <f t="shared" si="24"/>
        <v>2.6858246224059772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6.1000853328447169E-4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432.40268434632844</v>
      </c>
      <c r="AO25" s="95">
        <f t="shared" si="15"/>
        <v>4054.2752642492001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337.85627202076665</v>
      </c>
      <c r="AW25" s="234">
        <f t="shared" si="23"/>
        <v>0.36854736059730792</v>
      </c>
      <c r="AX25" s="234">
        <f t="shared" si="24"/>
        <v>2.8817491642849427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854</v>
      </c>
      <c r="O26" s="89"/>
      <c r="P26" s="89"/>
      <c r="Q26" s="233"/>
      <c r="R26" s="92"/>
      <c r="S26" s="93">
        <f>ДЕКАБРЬ!S26+ЯНВАРЬ!S26+ФЕВРАЛЬ!S26+МАРТ!S26</f>
        <v>241</v>
      </c>
      <c r="T26" s="93">
        <f>ДЕКАБРЬ!T26+ЯНВАРЬ!T26+ФЕВРАЛЬ!T26+МАРТ!T26</f>
        <v>-6</v>
      </c>
      <c r="U26" s="92">
        <f t="shared" si="1"/>
        <v>235</v>
      </c>
      <c r="V26" s="93">
        <f>ДЕКАБРЬ!V26+ЯНВАРЬ!V26+ФЕВРАЛЬ!V26+МАРТ!V26</f>
        <v>122473.76999999999</v>
      </c>
      <c r="W26" s="93">
        <f>ДЕКАБРЬ!W26+ЯНВАРЬ!W26+ФЕВРАЛЬ!W26+МАРТ!W26</f>
        <v>-3006</v>
      </c>
      <c r="X26" s="92">
        <f t="shared" si="2"/>
        <v>119467.76999999999</v>
      </c>
      <c r="Y26" s="93">
        <f>ДЕКАБРЬ!Y26+ЯНВАРЬ!Y26+ФЕВРАЛЬ!Y26+МАРТ!Y26</f>
        <v>183022.36000000002</v>
      </c>
      <c r="Z26" s="93">
        <f>ДЕКАБРЬ!Z26+ЯНВАРЬ!Z26+ФЕВРАЛЬ!Z26+МАРТ!Z26</f>
        <v>-4243.62</v>
      </c>
      <c r="AA26" s="232">
        <f t="shared" si="3"/>
        <v>178778.74000000002</v>
      </c>
      <c r="AB26" s="92">
        <f t="shared" si="14"/>
        <v>0</v>
      </c>
      <c r="AC26" s="234">
        <f t="shared" si="4"/>
        <v>9.9136105980484786E-3</v>
      </c>
      <c r="AD26" s="92">
        <f t="shared" si="5"/>
        <v>28926.15</v>
      </c>
      <c r="AE26" s="93">
        <f>ДЕКАБРЬ!AE26+ЯНВАРЬ!AE26+ФЕВРАЛЬ!AE26+МАРТ!AE26</f>
        <v>67150.38</v>
      </c>
      <c r="AF26" s="234">
        <f t="shared" si="6"/>
        <v>0.37560607038622151</v>
      </c>
      <c r="AG26" s="93">
        <f>ДЕКАБРЬ!AG26+ЯНВАРЬ!AG26+ФЕВРАЛЬ!AG26+МАРТ!AG26</f>
        <v>64481.789999999935</v>
      </c>
      <c r="AH26" s="93">
        <f>ДЕКАБРЬ!AH26+ЯНВАРЬ!AH26+ФЕВРАЛЬ!AH26+МАРТ!AH26</f>
        <v>22500</v>
      </c>
      <c r="AI26" s="93">
        <f>ДЕКАБРЬ!AI26+ЯНВАРЬ!AI26+ФЕВРАЛЬ!AI26+МАРТ!AI26</f>
        <v>37000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2013.0406898206904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6830.7411906636044</v>
      </c>
      <c r="AO26" s="95">
        <f t="shared" si="15"/>
        <v>-50133.361880484212</v>
      </c>
      <c r="AP26" s="96"/>
      <c r="AQ26" s="97">
        <f t="shared" si="7"/>
        <v>760.76059574468093</v>
      </c>
      <c r="AR26" s="98">
        <f t="shared" si="26"/>
        <v>123.09</v>
      </c>
      <c r="AS26" s="98">
        <f t="shared" si="9"/>
        <v>285.74629787234045</v>
      </c>
      <c r="AT26" s="98">
        <f t="shared" si="10"/>
        <v>267.55929460580887</v>
      </c>
      <c r="AU26" s="98">
        <f t="shared" si="16"/>
        <v>246.88796680497924</v>
      </c>
      <c r="AV26" s="98">
        <f t="array" ref="AV26">_xlfn.IFS(U26=0,AO26,U26&lt;0,AO26/-U26,U26&gt;0,AO26/U26)</f>
        <v>-213.33345481057111</v>
      </c>
      <c r="AW26" s="234">
        <f t="shared" si="23"/>
        <v>-0.28042127313619175</v>
      </c>
      <c r="AX26" s="234">
        <f t="shared" si="24"/>
        <v>-1.7331501731299952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109</v>
      </c>
      <c r="O27" s="89"/>
      <c r="P27" s="89"/>
      <c r="Q27" s="233"/>
      <c r="R27" s="92"/>
      <c r="S27" s="93">
        <f>ДЕКАБРЬ!S27+ЯНВАРЬ!S27+ФЕВРАЛЬ!S27+МАРТ!S27</f>
        <v>51</v>
      </c>
      <c r="T27" s="93">
        <f>ДЕКАБРЬ!T27+ЯНВАРЬ!T27+ФЕВРАЛЬ!T27+МАРТ!T27</f>
        <v>0</v>
      </c>
      <c r="U27" s="92">
        <f t="shared" si="1"/>
        <v>51</v>
      </c>
      <c r="V27" s="93">
        <f>ДЕКАБРЬ!V27+ЯНВАРЬ!V27+ФЕВРАЛЬ!V27+МАРТ!V27</f>
        <v>14885.38</v>
      </c>
      <c r="W27" s="93">
        <f>ДЕКАБРЬ!W27+ЯНВАРЬ!W27+ФЕВРАЛЬ!W27+МАРТ!W27</f>
        <v>0</v>
      </c>
      <c r="X27" s="92">
        <f t="shared" si="2"/>
        <v>14885.38</v>
      </c>
      <c r="Y27" s="93">
        <f>ДЕКАБРЬ!Y27+ЯНВАРЬ!Y27+ФЕВРАЛЬ!Y27+МАРТ!Y27</f>
        <v>24380.46</v>
      </c>
      <c r="Z27" s="93">
        <f>ДЕКАБРЬ!Z27+ЯНВАРЬ!Z27+ФЕВРАЛЬ!Z27+МАРТ!Z27</f>
        <v>0</v>
      </c>
      <c r="AA27" s="232">
        <f t="shared" si="3"/>
        <v>24380.46</v>
      </c>
      <c r="AB27" s="92">
        <f t="shared" si="14"/>
        <v>0</v>
      </c>
      <c r="AC27" s="234">
        <f t="shared" si="4"/>
        <v>1.3519414368917521E-3</v>
      </c>
      <c r="AD27" s="92">
        <f t="shared" si="5"/>
        <v>9261.09</v>
      </c>
      <c r="AE27" s="93">
        <f>ДЕКАБРЬ!AE27+ЯНВАРЬ!AE27+ФЕВРАЛЬ!AE27+МАРТ!AE27</f>
        <v>9115.33</v>
      </c>
      <c r="AF27" s="234">
        <f t="shared" si="6"/>
        <v>0.3738785076245485</v>
      </c>
      <c r="AG27" s="93">
        <f>ДЕКАБРЬ!AG27+ЯНВАРЬ!AG27+ФЕВРАЛЬ!AG27+МАРТ!AG27</f>
        <v>6321.2900000000009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277.17900941958135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845.29860683131915</v>
      </c>
      <c r="AO27" s="95">
        <f t="shared" si="15"/>
        <v>-5699.7276162509024</v>
      </c>
      <c r="AP27" s="96"/>
      <c r="AQ27" s="97">
        <f t="shared" si="7"/>
        <v>478.0482352941176</v>
      </c>
      <c r="AR27" s="98">
        <f t="shared" si="26"/>
        <v>181.59</v>
      </c>
      <c r="AS27" s="98">
        <f t="shared" si="9"/>
        <v>178.73196078431371</v>
      </c>
      <c r="AT27" s="98">
        <f t="shared" si="10"/>
        <v>123.94686274509806</v>
      </c>
      <c r="AU27" s="98">
        <f t="shared" si="16"/>
        <v>83.529411764705884</v>
      </c>
      <c r="AV27" s="98">
        <f t="array" ref="AV27">_xlfn.IFS(U27=0,AO27,U27&lt;0,AO27/-U27,U27&gt;0,AO27/U27)</f>
        <v>-111.7593650245275</v>
      </c>
      <c r="AW27" s="234">
        <f t="shared" si="23"/>
        <v>-0.23378261182319376</v>
      </c>
      <c r="AX27" s="234">
        <f t="shared" si="24"/>
        <v>-0.61544889599938046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1963</v>
      </c>
      <c r="O28" s="89"/>
      <c r="P28" s="89"/>
      <c r="Q28" s="233"/>
      <c r="R28" s="92"/>
      <c r="S28" s="93">
        <f>ДЕКАБРЬ!S28+ЯНВАРЬ!S28+ФЕВРАЛЬ!S28+МАРТ!S28</f>
        <v>682</v>
      </c>
      <c r="T28" s="93">
        <f>ДЕКАБРЬ!T28+ЯНВАРЬ!T28+ФЕВРАЛЬ!T28+МАРТ!T28</f>
        <v>-25</v>
      </c>
      <c r="U28" s="92">
        <f t="shared" si="1"/>
        <v>657</v>
      </c>
      <c r="V28" s="93">
        <f>ДЕКАБРЬ!V28+ЯНВАРЬ!V28+ФЕВРАЛЬ!V28+МАРТ!V28</f>
        <v>536428.67999999993</v>
      </c>
      <c r="W28" s="93">
        <f>ДЕКАБРЬ!W28+ЯНВАРЬ!W28+ФЕВРАЛЬ!W28+МАРТ!W28</f>
        <v>-19489</v>
      </c>
      <c r="X28" s="92">
        <f t="shared" si="2"/>
        <v>516939.67999999993</v>
      </c>
      <c r="Y28" s="93">
        <f>ДЕКАБРЬ!Y28+ЯНВАРЬ!Y28+ФЕВРАЛЬ!Y28+МАРТ!Y28</f>
        <v>833842.1399999999</v>
      </c>
      <c r="Z28" s="93">
        <f>ДЕКАБРЬ!Z28+ЯНВАРЬ!Z28+ФЕВРАЛЬ!Z28+МАРТ!Z28</f>
        <v>-31307</v>
      </c>
      <c r="AA28" s="232">
        <f t="shared" si="3"/>
        <v>802535.1399999999</v>
      </c>
      <c r="AB28" s="92">
        <f t="shared" si="14"/>
        <v>0</v>
      </c>
      <c r="AC28" s="234">
        <f t="shared" si="4"/>
        <v>4.4502052476767189E-2</v>
      </c>
      <c r="AD28" s="92">
        <f t="shared" si="5"/>
        <v>87788.34</v>
      </c>
      <c r="AE28" s="93">
        <f>ДЕКАБРЬ!AE28+ЯНВАРЬ!AE28+ФЕВРАЛЬ!AE28+МАРТ!AE28</f>
        <v>298588.94000000006</v>
      </c>
      <c r="AF28" s="234">
        <f t="shared" si="6"/>
        <v>0.37205715378394533</v>
      </c>
      <c r="AG28" s="93">
        <f>ДЕКАБРЬ!AG28+ЯНВАРЬ!AG28+ФЕВРАЛЬ!AG28+МАРТ!AG28</f>
        <v>135688.67999999982</v>
      </c>
      <c r="AH28" s="93">
        <f>ДЕКАБРЬ!AH28+ЯНВАРЬ!AH28+ФЕВРАЛЬ!AH28+МАРТ!AH28</f>
        <v>46439</v>
      </c>
      <c r="AI28" s="93">
        <f>ДЕКАБРЬ!AI28+ЯНВАРЬ!AI28+ФЕВРАЛЬ!AI28+МАРТ!AI28</f>
        <v>77282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3317.3844541143276</v>
      </c>
      <c r="AM28" s="93">
        <f>ДЕКАБРЬ!AM28+ЯНВАРЬ!AM28+ФЕВРАЛЬ!AM28+МАРТ!AM28</f>
        <v>240</v>
      </c>
      <c r="AN28" s="93">
        <f>ДЕКАБРЬ!AN28+ЯНВАРЬ!AN28+ФЕВРАЛЬ!AN28+МАРТ!AN28</f>
        <v>29430.183877088122</v>
      </c>
      <c r="AO28" s="95">
        <f t="shared" si="15"/>
        <v>123760.61166879759</v>
      </c>
      <c r="AP28" s="96"/>
      <c r="AQ28" s="97">
        <f t="shared" si="7"/>
        <v>1221.5146727549466</v>
      </c>
      <c r="AR28" s="98">
        <f t="shared" si="26"/>
        <v>133.62</v>
      </c>
      <c r="AS28" s="98">
        <f t="shared" si="9"/>
        <v>454.47327245053282</v>
      </c>
      <c r="AT28" s="98">
        <f t="shared" si="10"/>
        <v>198.95700879765369</v>
      </c>
      <c r="AU28" s="98">
        <f t="shared" si="16"/>
        <v>181.40909090909091</v>
      </c>
      <c r="AV28" s="98">
        <f>_xlfn.IFS(U28=0,AO28,U28&lt;0,AO28/-U28,U28&gt;0,AO28/U28)</f>
        <v>188.3723160864499</v>
      </c>
      <c r="AW28" s="234">
        <f t="shared" si="23"/>
        <v>0.15421207807647849</v>
      </c>
      <c r="AX28" s="234">
        <f t="shared" si="24"/>
        <v>1.4097613836734761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1.0768747884345836E-4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70.736281153048964</v>
      </c>
      <c r="AO29" s="95">
        <f t="shared" si="15"/>
        <v>162.35880040977446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40.589700102443615</v>
      </c>
      <c r="AW29" s="234">
        <f>IF(AQ29=0,0,AV29/AQ29)</f>
        <v>8.360391370225255E-2</v>
      </c>
      <c r="AX29" s="234">
        <f>IF(AR29=0,0,AV29/AR29)</f>
        <v>0.36439267530697206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7.6206303160406344E-4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570.65019224309344</v>
      </c>
      <c r="AO30" s="95">
        <f t="shared" si="15"/>
        <v>-143.73360731640304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-5.9889003048501266</v>
      </c>
      <c r="AW30" s="234">
        <f>IF(AQ30=0,0,AV30/AQ30)</f>
        <v>-1.045883749343496E-2</v>
      </c>
      <c r="AX30" s="234">
        <f>IF(AR30=0,0,AV30/AR30)</f>
        <v>-5.3765152211600026E-2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5.7004494465023273E-4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417.09733855114746</v>
      </c>
      <c r="AO31" s="95">
        <f t="shared" si="15"/>
        <v>-1730.9347977697364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-86.546739888486826</v>
      </c>
      <c r="AW31" s="234">
        <f>IF(AQ31=0,0,AV31/AQ31)</f>
        <v>-0.16837887137837904</v>
      </c>
      <c r="AX31" s="234">
        <f>IF(AR31=0,0,AV31/AR31)</f>
        <v>-0.82003733076072405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1.494421620022306E-4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110.20339160444962</v>
      </c>
      <c r="AO32" s="95">
        <f t="shared" si="15"/>
        <v>91.366608395550543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18.273321679110108</v>
      </c>
      <c r="AW32" s="234">
        <f t="shared" ref="AW32" si="30">IF(AQ32=0,0,AV32/AQ32)</f>
        <v>3.3902392363441253E-2</v>
      </c>
      <c r="AX32" s="234">
        <f t="shared" ref="AX32" si="31">IF(AR32=0,0,AV32/AR32)</f>
        <v>0.12992976165465095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39</v>
      </c>
      <c r="O33" s="89"/>
      <c r="P33" s="89"/>
      <c r="Q33" s="233"/>
      <c r="R33" s="92"/>
      <c r="S33" s="93">
        <f>ДЕКАБРЬ!S33+ЯНВАРЬ!S33+ФЕВРАЛЬ!S33+МАРТ!S33</f>
        <v>23</v>
      </c>
      <c r="T33" s="93">
        <f>ДЕКАБРЬ!T33+ЯНВАРЬ!T33+ФЕВРАЛЬ!T33+МАРТ!T33</f>
        <v>-2</v>
      </c>
      <c r="U33" s="92">
        <f t="shared" si="1"/>
        <v>21</v>
      </c>
      <c r="V33" s="93">
        <f>ДЕКАБРЬ!V33+ЯНВАРЬ!V33+ФЕВРАЛЬ!V33+МАРТ!V33</f>
        <v>10842.42</v>
      </c>
      <c r="W33" s="93">
        <f>ДЕКАБРЬ!W33+ЯНВАРЬ!W33+ФЕВРАЛЬ!W33+МАРТ!W33</f>
        <v>-492</v>
      </c>
      <c r="X33" s="92">
        <f t="shared" si="2"/>
        <v>10350.42</v>
      </c>
      <c r="Y33" s="93">
        <f>ДЕКАБРЬ!Y33+ЯНВАРЬ!Y33+ФЕВРАЛЬ!Y33+МАРТ!Y33</f>
        <v>17393.04</v>
      </c>
      <c r="Z33" s="93">
        <f>ДЕКАБРЬ!Z33+ЯНВАРЬ!Z33+ФЕВРАЛЬ!Z33+МАРТ!Z33</f>
        <v>-834</v>
      </c>
      <c r="AA33" s="232">
        <f t="shared" si="3"/>
        <v>16559.04</v>
      </c>
      <c r="AB33" s="92">
        <f t="shared" si="14"/>
        <v>0</v>
      </c>
      <c r="AC33" s="234">
        <f t="shared" si="4"/>
        <v>9.1822928407208075E-4</v>
      </c>
      <c r="AD33" s="92">
        <f t="shared" si="5"/>
        <v>2584.89</v>
      </c>
      <c r="AE33" s="93">
        <f>ДЕКАБРЬ!AE33+ЯНВАРЬ!AE33+ФЕВРАЛЬ!AE33+МАРТ!AE33</f>
        <v>6155.4599999999991</v>
      </c>
      <c r="AF33" s="234">
        <f t="shared" si="6"/>
        <v>0.37172807119253282</v>
      </c>
      <c r="AG33" s="93">
        <f>ДЕКАБРЬ!AG33+ЯНВАРЬ!AG33+ФЕВРАЛЬ!AG33+МАРТ!AG33</f>
        <v>2566.5</v>
      </c>
      <c r="AH33" s="93">
        <f>ДЕКАБРЬ!AH33+ЯНВАРЬ!AH33+ФЕВРАЛЬ!AH33+МАРТ!AH33</f>
        <v>4496</v>
      </c>
      <c r="AI33" s="93">
        <f>ДЕКАБРЬ!AI33+ЯНВАРЬ!AI33+ФЕВРАЛЬ!AI33+МАРТ!AI33</f>
        <v>4750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860.53620756844236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583.56171576691452</v>
      </c>
      <c r="AO33" s="95">
        <f t="shared" si="15"/>
        <v>-5437.907923335355</v>
      </c>
      <c r="AP33" s="96"/>
      <c r="AQ33" s="97">
        <f t="shared" si="7"/>
        <v>788.52571428571434</v>
      </c>
      <c r="AR33" s="98">
        <f t="shared" si="26"/>
        <v>123.09</v>
      </c>
      <c r="AS33" s="98">
        <f t="shared" si="9"/>
        <v>293.11714285714282</v>
      </c>
      <c r="AT33" s="98">
        <f t="shared" si="10"/>
        <v>111.58695652173913</v>
      </c>
      <c r="AU33" s="98">
        <f t="shared" si="16"/>
        <v>402</v>
      </c>
      <c r="AV33" s="98">
        <f t="array" ref="AV33">_xlfn.IFS(U33=0,AO33,U33&lt;0,AO33/-U33,U33&gt;0,AO33/U33)</f>
        <v>-258.94799634930263</v>
      </c>
      <c r="AW33" s="234">
        <f>IF(AQ33=0,0,AV33/AQ33)</f>
        <v>-0.32839511972525914</v>
      </c>
      <c r="AX33" s="234">
        <f>IF(AR33=0,0,AV33/AR33)</f>
        <v>-2.103728949137238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22</v>
      </c>
      <c r="T34" s="93">
        <f>ДЕКАБРЬ!T34+ЯНВАРЬ!T34+ФЕВРАЛЬ!T34+МАРТ!T34</f>
        <v>-1</v>
      </c>
      <c r="U34" s="92">
        <f t="shared" si="1"/>
        <v>21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5.1339534197954422E-4</v>
      </c>
      <c r="AD34" s="92">
        <f t="shared" si="5"/>
        <v>2462.04</v>
      </c>
      <c r="AE34" s="93">
        <f>ДЕКАБРЬ!AE34+ЯНВАРЬ!AE34+ФЕВРАЛЬ!AE34+МАРТ!AE34</f>
        <v>3442.1299999999992</v>
      </c>
      <c r="AF34" s="234">
        <f t="shared" si="6"/>
        <v>0.37178454160546093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325.56819738652177</v>
      </c>
      <c r="AO34" s="95">
        <f t="shared" si="15"/>
        <v>572.66024058594633</v>
      </c>
      <c r="AP34" s="96"/>
      <c r="AQ34" s="97">
        <f t="shared" si="7"/>
        <v>440.87619047619046</v>
      </c>
      <c r="AR34" s="98">
        <f t="shared" si="26"/>
        <v>117.24</v>
      </c>
      <c r="AS34" s="98">
        <f t="shared" si="9"/>
        <v>163.91095238095235</v>
      </c>
      <c r="AT34" s="98">
        <f t="shared" si="10"/>
        <v>107.52545454545454</v>
      </c>
      <c r="AU34" s="98">
        <f t="shared" si="16"/>
        <v>0</v>
      </c>
      <c r="AV34" s="98">
        <f t="array" ref="AV34">_xlfn.IFS(U34=0,AO34,U34&lt;0,AO34/-U34,U34&gt;0,AO34/U34)</f>
        <v>27.269535265997444</v>
      </c>
      <c r="AW34" s="234">
        <f>IF(AQ34=0,0,AV34/AQ34)</f>
        <v>6.1853045945945991E-2</v>
      </c>
      <c r="AX34" s="234">
        <f>IF(AR34=0,0,AV34/AR34)</f>
        <v>0.23259583133740572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32</v>
      </c>
      <c r="O37" s="89"/>
      <c r="P37" s="89"/>
      <c r="Q37" s="233"/>
      <c r="R37" s="92"/>
      <c r="S37" s="93">
        <f>ДЕКАБРЬ!S37+ЯНВАРЬ!S37+ФЕВРАЛЬ!S37+МАРТ!S37</f>
        <v>13</v>
      </c>
      <c r="T37" s="93">
        <f>ДЕКАБРЬ!T37+ЯНВАРЬ!T37+ФЕВРАЛЬ!T37+МАРТ!T37</f>
        <v>0</v>
      </c>
      <c r="U37" s="92">
        <f t="shared" si="1"/>
        <v>13</v>
      </c>
      <c r="V37" s="93">
        <f>ДЕКАБРЬ!V37+ЯНВАРЬ!V37+ФЕВРАЛЬ!V37+МАРТ!V37</f>
        <v>8697</v>
      </c>
      <c r="W37" s="93">
        <f>ДЕКАБРЬ!W37+ЯНВАРЬ!W37+ФЕВРАЛЬ!W37+МАРТ!W37</f>
        <v>0</v>
      </c>
      <c r="X37" s="92">
        <f t="shared" si="2"/>
        <v>8697</v>
      </c>
      <c r="Y37" s="93">
        <f>ДЕКАБРЬ!Y37+ЯНВАРЬ!Y37+ФЕВРАЛЬ!Y37+МАРТ!Y37</f>
        <v>12962.619999999999</v>
      </c>
      <c r="Z37" s="93">
        <f>ДЕКАБРЬ!Z37+ЯНВАРЬ!Z37+ФЕВРАЛЬ!Z37+МАРТ!Z37</f>
        <v>0</v>
      </c>
      <c r="AA37" s="232">
        <f t="shared" si="3"/>
        <v>12962.619999999999</v>
      </c>
      <c r="AB37" s="92">
        <f t="shared" si="14"/>
        <v>0</v>
      </c>
      <c r="AC37" s="234">
        <f t="shared" si="34"/>
        <v>7.1880116735622559E-4</v>
      </c>
      <c r="AD37" s="92">
        <f t="shared" si="5"/>
        <v>2208.5699999999997</v>
      </c>
      <c r="AE37" s="93">
        <f>ДЕКАБРЬ!AE37+ЯНВАРЬ!AE37+ФЕВРАЛЬ!AE37+МАРТ!AE37</f>
        <v>4870.6100000000006</v>
      </c>
      <c r="AF37" s="234">
        <f t="shared" si="6"/>
        <v>0.37574271250719382</v>
      </c>
      <c r="AG37" s="93">
        <f>ДЕКАБРЬ!AG37+ЯНВАРЬ!AG37+ФЕВРАЛЬ!AG37+МАРТ!AG37</f>
        <v>2313.16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490.45889626068026</v>
      </c>
      <c r="AO37" s="95">
        <f t="shared" si="15"/>
        <v>3021.8549260952873</v>
      </c>
      <c r="AP37" s="96"/>
      <c r="AQ37" s="97">
        <f t="shared" si="7"/>
        <v>997.12461538461525</v>
      </c>
      <c r="AR37" s="98">
        <f t="shared" si="26"/>
        <v>169.89</v>
      </c>
      <c r="AS37" s="98">
        <f t="shared" si="9"/>
        <v>374.66230769230776</v>
      </c>
      <c r="AT37" s="98">
        <f t="shared" si="10"/>
        <v>177.93538461538461</v>
      </c>
      <c r="AU37" s="98">
        <f t="shared" si="16"/>
        <v>0</v>
      </c>
      <c r="AV37" s="98">
        <f t="array" ref="AV37">_xlfn.IFS(U37=0,AO37,U37&lt;0,AO37/-U37,U37&gt;0,AO37/U37)</f>
        <v>232.45037893040671</v>
      </c>
      <c r="AW37" s="234">
        <f t="shared" si="35"/>
        <v>0.23312069057762147</v>
      </c>
      <c r="AX37" s="234">
        <f t="shared" si="36"/>
        <v>1.3682405022685664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20</v>
      </c>
      <c r="O38" s="89"/>
      <c r="P38" s="89"/>
      <c r="Q38" s="233"/>
      <c r="R38" s="92"/>
      <c r="S38" s="93">
        <f>ДЕКАБРЬ!S38+ЯНВАРЬ!S38+ФЕВРАЛЬ!S38+МАРТ!S38</f>
        <v>0</v>
      </c>
      <c r="T38" s="93">
        <f>ДЕКАБРЬ!T38+ЯНВАРЬ!T38+ФЕВРАЛЬ!T38+МАРТ!T38</f>
        <v>0</v>
      </c>
      <c r="U38" s="92">
        <f t="shared" si="1"/>
        <v>0</v>
      </c>
      <c r="V38" s="93">
        <f>ДЕКАБРЬ!V38+ЯНВАРЬ!V38+ФЕВРАЛЬ!V38+МАРТ!V38</f>
        <v>0</v>
      </c>
      <c r="W38" s="93">
        <f>ДЕКАБРЬ!W38+ЯНВАРЬ!W38+ФЕВРАЛЬ!W38+МАРТ!W38</f>
        <v>0</v>
      </c>
      <c r="X38" s="92">
        <f t="shared" si="2"/>
        <v>0</v>
      </c>
      <c r="Y38" s="93">
        <f>ДЕКАБРЬ!Y38+ЯНВАРЬ!Y38+ФЕВРАЛЬ!Y38+МАРТ!Y38</f>
        <v>0</v>
      </c>
      <c r="Z38" s="93">
        <f>ДЕКАБРЬ!Z38+ЯНВАРЬ!Z38+ФЕВРАЛЬ!Z38+МАРТ!Z38</f>
        <v>0</v>
      </c>
      <c r="AA38" s="232">
        <f t="shared" si="3"/>
        <v>0</v>
      </c>
      <c r="AB38" s="92">
        <f t="shared" si="14"/>
        <v>0</v>
      </c>
      <c r="AC38" s="234">
        <f t="shared" si="34"/>
        <v>0</v>
      </c>
      <c r="AD38" s="92">
        <f t="shared" si="5"/>
        <v>0</v>
      </c>
      <c r="AE38" s="93">
        <f>ДЕКАБРЬ!AE38+ЯНВАРЬ!AE38+ФЕВРАЛЬ!AE38+МАРТ!AE38</f>
        <v>0</v>
      </c>
      <c r="AF38" s="234">
        <f t="shared" si="6"/>
        <v>0</v>
      </c>
      <c r="AG38" s="93">
        <f>ДЕКАБРЬ!AG38+ЯНВАРЬ!AG38+ФЕВРАЛЬ!AG38+МАРТ!AG38</f>
        <v>1262.27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255.43111304518564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0</v>
      </c>
      <c r="AO38" s="95">
        <f t="shared" si="15"/>
        <v>-1517.7011130451856</v>
      </c>
      <c r="AP38" s="96"/>
      <c r="AQ38" s="97">
        <f t="shared" si="7"/>
        <v>0</v>
      </c>
      <c r="AR38" s="98">
        <f t="shared" si="26"/>
        <v>105.54</v>
      </c>
      <c r="AS38" s="98">
        <f t="shared" si="9"/>
        <v>0</v>
      </c>
      <c r="AT38" s="98">
        <f t="shared" si="10"/>
        <v>1262.27</v>
      </c>
      <c r="AU38" s="98">
        <f t="shared" si="16"/>
        <v>0</v>
      </c>
      <c r="AV38" s="98">
        <f t="array" ref="AV38">_xlfn.IFS(U38=0,AO38,U38&lt;0,AO38/-U38,U38&gt;0,AO38/U38)</f>
        <v>-1517.7011130451856</v>
      </c>
      <c r="AW38" s="234">
        <f t="shared" si="35"/>
        <v>0</v>
      </c>
      <c r="AX38" s="234">
        <f t="shared" si="36"/>
        <v>-14.380340278995504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89</v>
      </c>
      <c r="O39" s="89"/>
      <c r="P39" s="89"/>
      <c r="Q39" s="233"/>
      <c r="R39" s="92"/>
      <c r="S39" s="93">
        <f>ДЕКАБРЬ!S39+ЯНВАРЬ!S39+ФЕВРАЛЬ!S39+МАРТ!S39</f>
        <v>29</v>
      </c>
      <c r="T39" s="93">
        <f>ДЕКАБРЬ!T39+ЯНВАРЬ!T39+ФЕВРАЛЬ!T39+МАРТ!T39</f>
        <v>-1</v>
      </c>
      <c r="U39" s="92">
        <f t="shared" si="1"/>
        <v>28</v>
      </c>
      <c r="V39" s="93">
        <f>ДЕКАБРЬ!V39+ЯНВАРЬ!V39+ФЕВРАЛЬ!V39+МАРТ!V39</f>
        <v>19989.060000000001</v>
      </c>
      <c r="W39" s="93">
        <f>ДЕКАБРЬ!W39+ЯНВАРЬ!W39+ФЕВРАЛЬ!W39+МАРТ!W39</f>
        <v>-673</v>
      </c>
      <c r="X39" s="92">
        <f t="shared" si="2"/>
        <v>19316.060000000001</v>
      </c>
      <c r="Y39" s="93">
        <f>ДЕКАБРЬ!Y39+ЯНВАРЬ!Y39+ФЕВРАЛЬ!Y39+МАРТ!Y39</f>
        <v>31136.47</v>
      </c>
      <c r="Z39" s="93">
        <f>ДЕКАБРЬ!Z39+ЯНВАРЬ!Z39+ФЕВРАЛЬ!Z39+МАРТ!Z39</f>
        <v>-1077</v>
      </c>
      <c r="AA39" s="232">
        <f t="shared" si="3"/>
        <v>30059.47</v>
      </c>
      <c r="AB39" s="92">
        <f t="shared" si="14"/>
        <v>0</v>
      </c>
      <c r="AC39" s="234">
        <f t="shared" si="34"/>
        <v>1.6668530070394292E-3</v>
      </c>
      <c r="AD39" s="92">
        <f t="shared" si="5"/>
        <v>2955.1200000000003</v>
      </c>
      <c r="AE39" s="93">
        <f>ДЕКАБРЬ!AE39+ЯНВАРЬ!AE39+ФЕВРАЛЬ!AE39+МАРТ!AE39</f>
        <v>11296.630000000003</v>
      </c>
      <c r="AF39" s="234">
        <f t="shared" si="6"/>
        <v>0.37580935392407128</v>
      </c>
      <c r="AG39" s="93">
        <f>ДЕКАБРЬ!AG39+ЯНВАРЬ!AG39+ФЕВРАЛЬ!AG39+МАРТ!AG39</f>
        <v>6434.5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177.39599215068247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1099.3424832796177</v>
      </c>
      <c r="AO39" s="95">
        <f t="shared" si="15"/>
        <v>-3059.5184754303009</v>
      </c>
      <c r="AP39" s="96"/>
      <c r="AQ39" s="97">
        <f t="shared" si="7"/>
        <v>1073.5525</v>
      </c>
      <c r="AR39" s="98">
        <f t="shared" si="26"/>
        <v>105.54</v>
      </c>
      <c r="AS39" s="98">
        <f t="shared" si="9"/>
        <v>403.45107142857154</v>
      </c>
      <c r="AT39" s="98">
        <f t="shared" si="10"/>
        <v>221.87931034482759</v>
      </c>
      <c r="AU39" s="98">
        <f t="shared" si="16"/>
        <v>384.68965517241378</v>
      </c>
      <c r="AV39" s="98">
        <f t="array" ref="AV39">_xlfn.IFS(U39=0,AO39,U39&lt;0,AO39/-U39,U39&gt;0,AO39/U39)</f>
        <v>-109.2685169796536</v>
      </c>
      <c r="AW39" s="234">
        <f t="shared" si="35"/>
        <v>-0.10178218296697515</v>
      </c>
      <c r="AX39" s="234">
        <f t="shared" si="36"/>
        <v>-1.0353279986702064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30</v>
      </c>
      <c r="O40" s="89"/>
      <c r="P40" s="89"/>
      <c r="Q40" s="233"/>
      <c r="R40" s="92"/>
      <c r="S40" s="93">
        <f>ДЕКАБРЬ!S40+ЯНВАРЬ!S40+ФЕВРАЛЬ!S40+МАРТ!S40</f>
        <v>4</v>
      </c>
      <c r="T40" s="93">
        <f>ДЕКАБРЬ!T40+ЯНВАРЬ!T40+ФЕВРАЛЬ!T40+МАРТ!T40</f>
        <v>0</v>
      </c>
      <c r="U40" s="92">
        <f t="shared" si="1"/>
        <v>4</v>
      </c>
      <c r="V40" s="93">
        <f>ДЕКАБРЬ!V40+ЯНВАРЬ!V40+ФЕВРАЛЬ!V40+МАРТ!V40</f>
        <v>2996</v>
      </c>
      <c r="W40" s="93">
        <f>ДЕКАБРЬ!W40+ЯНВАРЬ!W40+ФЕВРАЛЬ!W40+МАРТ!W40</f>
        <v>0</v>
      </c>
      <c r="X40" s="92">
        <f t="shared" si="2"/>
        <v>2996</v>
      </c>
      <c r="Y40" s="93">
        <f>ДЕКАБРЬ!Y40+ЯНВАРЬ!Y40+ФЕВРАЛЬ!Y40+МАРТ!Y40</f>
        <v>4828</v>
      </c>
      <c r="Z40" s="93">
        <f>ДЕКАБРЬ!Z40+ЯНВАРЬ!Z40+ФЕВРАЛЬ!Z40+МАРТ!Z40</f>
        <v>0</v>
      </c>
      <c r="AA40" s="232">
        <f t="shared" si="3"/>
        <v>4828</v>
      </c>
      <c r="AB40" s="92">
        <f t="shared" si="14"/>
        <v>0</v>
      </c>
      <c r="AC40" s="234">
        <f t="shared" si="34"/>
        <v>2.6772149735129606E-4</v>
      </c>
      <c r="AD40" s="92">
        <f t="shared" si="5"/>
        <v>422.16</v>
      </c>
      <c r="AE40" s="93">
        <f>ДЕКАБРЬ!AE40+ЯНВАРЬ!AE40+ФЕВРАЛЬ!AE40+МАРТ!AE40</f>
        <v>1797.89</v>
      </c>
      <c r="AF40" s="234">
        <f t="shared" si="6"/>
        <v>0.37238815244407625</v>
      </c>
      <c r="AG40" s="93">
        <f>ДЕКАБРЬ!AG40+ЯНВАРЬ!AG40+ФЕВРАЛЬ!AG40+МАРТ!AG40</f>
        <v>2089.88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245.76757871147382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174.54336920876096</v>
      </c>
      <c r="AO40" s="95">
        <f t="shared" si="15"/>
        <v>97.759052079764956</v>
      </c>
      <c r="AP40" s="96"/>
      <c r="AQ40" s="97">
        <f t="shared" si="7"/>
        <v>1207</v>
      </c>
      <c r="AR40" s="98">
        <f t="shared" si="26"/>
        <v>105.54</v>
      </c>
      <c r="AS40" s="98">
        <f t="shared" si="9"/>
        <v>449.47250000000003</v>
      </c>
      <c r="AT40" s="98">
        <f t="shared" si="10"/>
        <v>522.47</v>
      </c>
      <c r="AU40" s="98">
        <f t="shared" si="16"/>
        <v>0</v>
      </c>
      <c r="AV40" s="98">
        <f t="array" ref="AV40">_xlfn.IFS(U40=0,AO40,U40&lt;0,AO40/-U40,U40&gt;0,AO40/U40)</f>
        <v>24.439763019941239</v>
      </c>
      <c r="AW40" s="234">
        <f t="shared" si="35"/>
        <v>2.0248353786198211E-2</v>
      </c>
      <c r="AX40" s="234">
        <f t="shared" si="36"/>
        <v>0.23156872294808828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10</v>
      </c>
      <c r="O41" s="89"/>
      <c r="P41" s="89"/>
      <c r="Q41" s="233"/>
      <c r="R41" s="92"/>
      <c r="S41" s="93">
        <f>ДЕКАБРЬ!S41+ЯНВАРЬ!S41+ФЕВРАЛЬ!S41+МАРТ!S41</f>
        <v>4</v>
      </c>
      <c r="T41" s="93">
        <f>ДЕКАБРЬ!T41+ЯНВАРЬ!T41+ФЕВРАЛЬ!T41+МАРТ!T41</f>
        <v>0</v>
      </c>
      <c r="U41" s="92">
        <f t="shared" si="1"/>
        <v>4</v>
      </c>
      <c r="V41" s="93">
        <f>ДЕКАБРЬ!V41+ЯНВАРЬ!V41+ФЕВРАЛЬ!V41+МАРТ!V41</f>
        <v>3362</v>
      </c>
      <c r="W41" s="93">
        <f>ДЕКАБРЬ!W41+ЯНВАРЬ!W41+ФЕВРАЛЬ!W41+МАРТ!W41</f>
        <v>0</v>
      </c>
      <c r="X41" s="92">
        <f t="shared" si="2"/>
        <v>3362</v>
      </c>
      <c r="Y41" s="93">
        <f>ДЕКАБРЬ!Y41+ЯНВАРЬ!Y41+ФЕВРАЛЬ!Y41+МАРТ!Y41</f>
        <v>4919.46</v>
      </c>
      <c r="Z41" s="93">
        <f>ДЕКАБРЬ!Z41+ЯНВАРЬ!Z41+ФЕВРАЛЬ!Z41+МАРТ!Z41</f>
        <v>0</v>
      </c>
      <c r="AA41" s="232">
        <f t="shared" si="3"/>
        <v>4919.46</v>
      </c>
      <c r="AB41" s="92">
        <f t="shared" si="14"/>
        <v>0</v>
      </c>
      <c r="AC41" s="234">
        <f t="shared" si="34"/>
        <v>2.7279312289971147E-4</v>
      </c>
      <c r="AD41" s="92">
        <f t="shared" si="5"/>
        <v>492.36</v>
      </c>
      <c r="AE41" s="93">
        <f>ДЕКАБРЬ!AE41+ЯНВАРЬ!AE41+ФЕВРАЛЬ!AE41+МАРТ!AE41</f>
        <v>1824.39</v>
      </c>
      <c r="AF41" s="234">
        <f t="shared" si="6"/>
        <v>0.37085167884279985</v>
      </c>
      <c r="AG41" s="93">
        <f>ДЕКАБРЬ!AG41+ЯНВАРЬ!AG41+ФЕВРАЛЬ!AG41+МАРТ!AG41</f>
        <v>740.78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263.41505998172829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190.55693891171711</v>
      </c>
      <c r="AO41" s="95">
        <f t="shared" si="15"/>
        <v>1407.9580011065545</v>
      </c>
      <c r="AP41" s="96"/>
      <c r="AQ41" s="97">
        <f t="shared" si="7"/>
        <v>1229.865</v>
      </c>
      <c r="AR41" s="98">
        <f t="shared" si="26"/>
        <v>123.09</v>
      </c>
      <c r="AS41" s="98">
        <f t="shared" si="9"/>
        <v>456.09750000000003</v>
      </c>
      <c r="AT41" s="98">
        <f t="shared" si="10"/>
        <v>185.19499999999999</v>
      </c>
      <c r="AU41" s="98">
        <f t="shared" si="16"/>
        <v>0</v>
      </c>
      <c r="AV41" s="98">
        <f t="array" ref="AV41">_xlfn.IFS(U41=0,AO41,U41&lt;0,AO41/-U41,U41&gt;0,AO41/U41)</f>
        <v>351.98950027663864</v>
      </c>
      <c r="AW41" s="234">
        <f t="shared" si="35"/>
        <v>0.28620173781401914</v>
      </c>
      <c r="AX41" s="234">
        <f t="shared" si="36"/>
        <v>2.8596108560942288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25</v>
      </c>
      <c r="O42" s="89"/>
      <c r="P42" s="89"/>
      <c r="Q42" s="233"/>
      <c r="R42" s="92"/>
      <c r="S42" s="93">
        <f>ДЕКАБРЬ!S42+ЯНВАРЬ!S42+ФЕВРАЛЬ!S42+МАРТ!S42</f>
        <v>9</v>
      </c>
      <c r="T42" s="93">
        <f>ДЕКАБРЬ!T42+ЯНВАРЬ!T42+ФЕВРАЛЬ!T42+МАРТ!T42</f>
        <v>0</v>
      </c>
      <c r="U42" s="92">
        <f t="shared" si="1"/>
        <v>9</v>
      </c>
      <c r="V42" s="93">
        <f>ДЕКАБРЬ!V42+ЯНВАРЬ!V42+ФЕВРАЛЬ!V42+МАРТ!V42</f>
        <v>6717.63</v>
      </c>
      <c r="W42" s="93">
        <f>ДЕКАБРЬ!W42+ЯНВАРЬ!W42+ФЕВРАЛЬ!W42+МАРТ!W42</f>
        <v>0</v>
      </c>
      <c r="X42" s="92">
        <f t="shared" si="2"/>
        <v>6717.63</v>
      </c>
      <c r="Y42" s="93">
        <f>ДЕКАБРЬ!Y42+ЯНВАРЬ!Y42+ФЕВРАЛЬ!Y42+МАРТ!Y42</f>
        <v>10548.42</v>
      </c>
      <c r="Z42" s="93">
        <f>ДЕКАБРЬ!Z42+ЯНВАРЬ!Z42+ФЕВРАЛЬ!Z42+МАРТ!Z42</f>
        <v>0</v>
      </c>
      <c r="AA42" s="232">
        <f t="shared" si="3"/>
        <v>10548.42</v>
      </c>
      <c r="AB42" s="92">
        <f t="shared" si="14"/>
        <v>0</v>
      </c>
      <c r="AC42" s="234">
        <f t="shared" si="34"/>
        <v>5.8492932831200463E-4</v>
      </c>
      <c r="AD42" s="92">
        <f t="shared" si="5"/>
        <v>1107.81</v>
      </c>
      <c r="AE42" s="93">
        <f>ДЕКАБРЬ!AE42+ЯНВАРЬ!AE42+ФЕВРАЛЬ!AE42+МАРТ!AE42</f>
        <v>3962.74</v>
      </c>
      <c r="AF42" s="234">
        <f t="shared" si="6"/>
        <v>0.37567142756924732</v>
      </c>
      <c r="AG42" s="93">
        <f>ДЕКАБРЬ!AG42+ЯНВАРЬ!AG42+ФЕВРАЛЬ!AG42+МАРТ!AG42</f>
        <v>1376.6999999999998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247.25820778344467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382.8725056236442</v>
      </c>
      <c r="AO42" s="95">
        <f t="shared" si="15"/>
        <v>3471.0392865929125</v>
      </c>
      <c r="AP42" s="96"/>
      <c r="AQ42" s="97">
        <f t="shared" si="7"/>
        <v>1172.0466666666666</v>
      </c>
      <c r="AR42" s="98">
        <f t="shared" si="26"/>
        <v>123.09</v>
      </c>
      <c r="AS42" s="98">
        <f t="shared" si="9"/>
        <v>440.30444444444441</v>
      </c>
      <c r="AT42" s="98">
        <f t="shared" si="10"/>
        <v>152.96666666666664</v>
      </c>
      <c r="AU42" s="98">
        <f t="shared" si="16"/>
        <v>0</v>
      </c>
      <c r="AV42" s="98">
        <f t="array" ref="AV42">_xlfn.IFS(U42=0,AO42,U42&lt;0,AO42/-U42,U42&gt;0,AO42/U42)</f>
        <v>385.67103184365692</v>
      </c>
      <c r="AW42" s="234">
        <f t="shared" si="35"/>
        <v>0.32905774386997411</v>
      </c>
      <c r="AX42" s="234">
        <f t="shared" si="36"/>
        <v>3.1332442265306435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93</v>
      </c>
      <c r="O43" s="89"/>
      <c r="P43" s="89"/>
      <c r="Q43" s="233"/>
      <c r="R43" s="92"/>
      <c r="S43" s="93">
        <f>ДЕКАБРЬ!S43+ЯНВАРЬ!S43+ФЕВРАЛЬ!S43+МАРТ!S43</f>
        <v>38</v>
      </c>
      <c r="T43" s="93">
        <f>ДЕКАБРЬ!T43+ЯНВАРЬ!T43+ФЕВРАЛЬ!T43+МАРТ!T43</f>
        <v>-2</v>
      </c>
      <c r="U43" s="92">
        <f t="shared" si="1"/>
        <v>36</v>
      </c>
      <c r="V43" s="93">
        <f>ДЕКАБРЬ!V43+ЯНВАРЬ!V43+ФЕВРАЛЬ!V43+МАРТ!V43</f>
        <v>27514.77</v>
      </c>
      <c r="W43" s="93">
        <f>ДЕКАБРЬ!W43+ЯНВАРЬ!W43+ФЕВРАЛЬ!W43+МАРТ!W43</f>
        <v>-1699</v>
      </c>
      <c r="X43" s="92">
        <f t="shared" si="2"/>
        <v>25815.77</v>
      </c>
      <c r="Y43" s="93">
        <f>ДЕКАБРЬ!Y43+ЯНВАРЬ!Y43+ФЕВРАЛЬ!Y43+МАРТ!Y43</f>
        <v>41991.340000000004</v>
      </c>
      <c r="Z43" s="93">
        <f>ДЕКАБРЬ!Z43+ЯНВАРЬ!Z43+ФЕВРАЛЬ!Z43+МАРТ!Z43</f>
        <v>-2362</v>
      </c>
      <c r="AA43" s="232">
        <f t="shared" si="3"/>
        <v>39629.340000000004</v>
      </c>
      <c r="AB43" s="92">
        <f t="shared" si="14"/>
        <v>0</v>
      </c>
      <c r="AC43" s="234">
        <f t="shared" si="34"/>
        <v>2.1975199345160754E-3</v>
      </c>
      <c r="AD43" s="92">
        <f t="shared" si="5"/>
        <v>4431.24</v>
      </c>
      <c r="AE43" s="93">
        <f>ДЕКАБРЬ!AE43+ЯНВАРЬ!AE43+ФЕВРАЛЬ!AE43+МАРТ!AE43</f>
        <v>14956.740000000005</v>
      </c>
      <c r="AF43" s="234">
        <f t="shared" si="6"/>
        <v>0.37741582373059968</v>
      </c>
      <c r="AG43" s="93">
        <f>ДЕКАБРЬ!AG43+ЯНВАРЬ!AG43+ФЕВРАЛЬ!AG43+МАРТ!AG43</f>
        <v>7255.5599999999986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1524.5626415520737</v>
      </c>
      <c r="AO43" s="95">
        <f t="shared" si="15"/>
        <v>290.02182798631293</v>
      </c>
      <c r="AP43" s="96"/>
      <c r="AQ43" s="97">
        <f t="shared" si="7"/>
        <v>1100.8150000000001</v>
      </c>
      <c r="AR43" s="98">
        <f t="shared" si="26"/>
        <v>123.09</v>
      </c>
      <c r="AS43" s="98">
        <f t="shared" si="9"/>
        <v>415.46500000000015</v>
      </c>
      <c r="AT43" s="98">
        <f t="shared" si="10"/>
        <v>190.93578947368417</v>
      </c>
      <c r="AU43" s="98">
        <f t="shared" si="16"/>
        <v>289.4736842105263</v>
      </c>
      <c r="AV43" s="98">
        <f t="array" ref="AV43">_xlfn.IFS(U43=0,AO43,U43&lt;0,AO43/-U43,U43&gt;0,AO43/U43)</f>
        <v>8.0561618885086919</v>
      </c>
      <c r="AW43" s="234">
        <f t="shared" si="35"/>
        <v>7.3183612945941796E-3</v>
      </c>
      <c r="AX43" s="234">
        <f t="shared" si="36"/>
        <v>6.544936134948974E-2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235</v>
      </c>
      <c r="O44" s="89"/>
      <c r="P44" s="89"/>
      <c r="Q44" s="233"/>
      <c r="R44" s="92"/>
      <c r="S44" s="93">
        <f>ДЕКАБРЬ!S44+ЯНВАРЬ!S44+ФЕВРАЛЬ!S44+МАРТ!S44</f>
        <v>89</v>
      </c>
      <c r="T44" s="93">
        <f>ДЕКАБРЬ!T44+ЯНВАРЬ!T44+ФЕВРАЛЬ!T44+МАРТ!T44</f>
        <v>-3</v>
      </c>
      <c r="U44" s="92">
        <f t="shared" si="1"/>
        <v>86</v>
      </c>
      <c r="V44" s="93">
        <f>ДЕКАБРЬ!V44+ЯНВАРЬ!V44+ФЕВРАЛЬ!V44+МАРТ!V44</f>
        <v>60299.520000000004</v>
      </c>
      <c r="W44" s="93">
        <f>ДЕКАБРЬ!W44+ЯНВАРЬ!W44+ФЕВРАЛЬ!W44+МАРТ!W44</f>
        <v>-1972</v>
      </c>
      <c r="X44" s="92">
        <f t="shared" si="2"/>
        <v>58327.520000000004</v>
      </c>
      <c r="Y44" s="93">
        <f>ДЕКАБРЬ!Y44+ЯНВАРЬ!Y44+ФЕВРАЛЬ!Y44+МАРТ!Y44</f>
        <v>90680.59</v>
      </c>
      <c r="Z44" s="93">
        <f>ДЕКАБРЬ!Z44+ЯНВАРЬ!Z44+ФЕВРАЛЬ!Z44+МАРТ!Z44</f>
        <v>-2985</v>
      </c>
      <c r="AA44" s="232">
        <f t="shared" si="3"/>
        <v>87695.59</v>
      </c>
      <c r="AB44" s="92">
        <f t="shared" si="14"/>
        <v>0</v>
      </c>
      <c r="AC44" s="234">
        <f t="shared" si="34"/>
        <v>4.8628820766166833E-3</v>
      </c>
      <c r="AD44" s="92">
        <f t="shared" si="5"/>
        <v>9579.5400000000009</v>
      </c>
      <c r="AE44" s="93">
        <f>ДЕКАБРЬ!AE44+ЯНВАРЬ!AE44+ФЕВРАЛЬ!AE44+МАРТ!AE44</f>
        <v>33032.009999999995</v>
      </c>
      <c r="AF44" s="234">
        <f t="shared" si="6"/>
        <v>0.37666671722032996</v>
      </c>
      <c r="AG44" s="93">
        <f>ДЕКАБРЬ!AG44+ЯНВАРЬ!AG44+ФЕВРАЛЬ!AG44+МАРТ!AG44</f>
        <v>12312.649999999994</v>
      </c>
      <c r="AH44" s="93">
        <f>ДЕКАБРЬ!AH44+ЯНВАРЬ!AH44+ФЕВРАЛЬ!AH44+МАРТ!AH44</f>
        <v>5029</v>
      </c>
      <c r="AI44" s="93">
        <f>ДЕКАБРЬ!AI44+ЯНВАРЬ!AI44+ФЕВРАЛЬ!AI44+МАРТ!AI44</f>
        <v>9223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975.57251226752032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3318.6328134393962</v>
      </c>
      <c r="AO44" s="95">
        <f t="shared" si="15"/>
        <v>14225.184674293083</v>
      </c>
      <c r="AP44" s="96"/>
      <c r="AQ44" s="97">
        <f t="shared" si="7"/>
        <v>1019.7161627906976</v>
      </c>
      <c r="AR44" s="98">
        <f t="shared" si="26"/>
        <v>111.39</v>
      </c>
      <c r="AS44" s="98">
        <f t="shared" si="9"/>
        <v>384.09313953488368</v>
      </c>
      <c r="AT44" s="98">
        <f t="shared" si="10"/>
        <v>138.34438202247185</v>
      </c>
      <c r="AU44" s="98">
        <f t="shared" si="16"/>
        <v>199.76404494382024</v>
      </c>
      <c r="AV44" s="98">
        <f t="array" ref="AV44">_xlfn.IFS(U44=0,AO44,U44&lt;0,AO44/-U44,U44&gt;0,AO44/U44)</f>
        <v>165.40912411968702</v>
      </c>
      <c r="AW44" s="234">
        <f t="shared" si="35"/>
        <v>0.16221094668834643</v>
      </c>
      <c r="AX44" s="234">
        <f t="shared" si="36"/>
        <v>1.484954880327561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753</v>
      </c>
      <c r="O45" s="89"/>
      <c r="P45" s="89"/>
      <c r="Q45" s="233"/>
      <c r="R45" s="92"/>
      <c r="S45" s="93">
        <f>ДЕКАБРЬ!S45+ЯНВАРЬ!S45+ФЕВРАЛЬ!S45+МАРТ!S45</f>
        <v>296</v>
      </c>
      <c r="T45" s="93">
        <f>ДЕКАБРЬ!T45+ЯНВАРЬ!T45+ФЕВРАЛЬ!T45+МАРТ!T45</f>
        <v>-16</v>
      </c>
      <c r="U45" s="92">
        <f t="shared" si="1"/>
        <v>280</v>
      </c>
      <c r="V45" s="93">
        <f>ДЕКАБРЬ!V45+ЯНВАРЬ!V45+ФЕВРАЛЬ!V45+МАРТ!V45</f>
        <v>249139.48999999996</v>
      </c>
      <c r="W45" s="93">
        <f>ДЕКАБРЬ!W45+ЯНВАРЬ!W45+ФЕВРАЛЬ!W45+МАРТ!W45</f>
        <v>-12652</v>
      </c>
      <c r="X45" s="92">
        <f t="shared" si="2"/>
        <v>236487.48999999996</v>
      </c>
      <c r="Y45" s="93">
        <f>ДЕКАБРЬ!Y45+ЯНВАРЬ!Y45+ФЕВРАЛЬ!Y45+МАРТ!Y45</f>
        <v>384516.67</v>
      </c>
      <c r="Z45" s="93">
        <f>ДЕКАБРЬ!Z45+ЯНВАРЬ!Z45+ФЕВРАЛЬ!Z45+МАРТ!Z45</f>
        <v>-19864.25</v>
      </c>
      <c r="AA45" s="232">
        <f t="shared" si="3"/>
        <v>364652.42</v>
      </c>
      <c r="AB45" s="92">
        <f t="shared" si="14"/>
        <v>0</v>
      </c>
      <c r="AC45" s="234">
        <f t="shared" si="34"/>
        <v>2.0220648694112199E-2</v>
      </c>
      <c r="AD45" s="92">
        <f t="shared" si="5"/>
        <v>30206.399999999998</v>
      </c>
      <c r="AE45" s="93">
        <f>ДЕКАБРЬ!AE45+ЯНВАРЬ!AE45+ФЕВРАЛЬ!AE45+МАРТ!AE45</f>
        <v>136672.22999999998</v>
      </c>
      <c r="AF45" s="234">
        <f t="shared" si="6"/>
        <v>0.37480137935187702</v>
      </c>
      <c r="AG45" s="93">
        <f>ДЕКАБРЬ!AG45+ЯНВАРЬ!AG45+ФЕВРАЛЬ!AG45+МАРТ!AG45</f>
        <v>48140.87999999999</v>
      </c>
      <c r="AH45" s="93">
        <f>ДЕКАБРЬ!AH45+ЯНВАРЬ!AH45+ФЕВРАЛЬ!AH45+МАРТ!AH45</f>
        <v>61108</v>
      </c>
      <c r="AI45" s="93">
        <f>ДЕКАБРЬ!AI45+ЯНВАРЬ!AI45+ФЕВРАЛЬ!AI45+МАРТ!AI45</f>
        <v>31085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1200.8567298230212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13492.179347716312</v>
      </c>
      <c r="AO45" s="95">
        <f t="shared" si="15"/>
        <v>42716.87392246064</v>
      </c>
      <c r="AP45" s="96"/>
      <c r="AQ45" s="97">
        <f t="shared" si="7"/>
        <v>1302.3300714285713</v>
      </c>
      <c r="AR45" s="98">
        <f t="shared" si="26"/>
        <v>107.88</v>
      </c>
      <c r="AS45" s="98">
        <f t="shared" si="9"/>
        <v>488.11510714285708</v>
      </c>
      <c r="AT45" s="98">
        <f t="shared" si="10"/>
        <v>162.63810810810807</v>
      </c>
      <c r="AU45" s="98">
        <f t="shared" si="16"/>
        <v>311.46283783783781</v>
      </c>
      <c r="AV45" s="98">
        <f t="array" ref="AV45">_xlfn.IFS(U45=0,AO45,U45&lt;0,AO45/-U45,U45&gt;0,AO45/U45)</f>
        <v>152.56026400878801</v>
      </c>
      <c r="AW45" s="234">
        <f t="shared" si="35"/>
        <v>0.11714408455718091</v>
      </c>
      <c r="AX45" s="234">
        <f t="shared" si="36"/>
        <v>1.414166333044012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150</v>
      </c>
      <c r="O47" s="89"/>
      <c r="P47" s="89"/>
      <c r="Q47" s="233"/>
      <c r="R47" s="92"/>
      <c r="S47" s="93">
        <f>ДЕКАБРЬ!S47+ЯНВАРЬ!S47+ФЕВРАЛЬ!S47+МАРТ!S47</f>
        <v>90</v>
      </c>
      <c r="T47" s="93">
        <f>ДЕКАБРЬ!T47+ЯНВАРЬ!T47+ФЕВРАЛЬ!T47+МАРТ!T47</f>
        <v>-2</v>
      </c>
      <c r="U47" s="92">
        <f t="shared" si="1"/>
        <v>88</v>
      </c>
      <c r="V47" s="93">
        <f>ДЕКАБРЬ!V47+ЯНВАРЬ!V47+ФЕВРАЛЬ!V47+МАРТ!V47</f>
        <v>62980.61</v>
      </c>
      <c r="W47" s="93">
        <f>ДЕКАБРЬ!W47+ЯНВАРЬ!W47+ФЕВРАЛЬ!W47+МАРТ!W47</f>
        <v>-1248</v>
      </c>
      <c r="X47" s="92">
        <f t="shared" si="2"/>
        <v>61732.61</v>
      </c>
      <c r="Y47" s="93">
        <f>ДЕКАБРЬ!Y47+ЯНВАРЬ!Y47+ФЕВРАЛЬ!Y47+МАРТ!Y47</f>
        <v>97268.84</v>
      </c>
      <c r="Z47" s="93">
        <f>ДЕКАБРЬ!Z47+ЯНВАРЬ!Z47+ФЕВРАЛЬ!Z47+МАРТ!Z47</f>
        <v>-2083</v>
      </c>
      <c r="AA47" s="232">
        <f t="shared" si="3"/>
        <v>95185.84</v>
      </c>
      <c r="AB47" s="92">
        <f t="shared" si="14"/>
        <v>0</v>
      </c>
      <c r="AC47" s="234">
        <f t="shared" si="34"/>
        <v>5.278230242634816E-3</v>
      </c>
      <c r="AD47" s="92">
        <f t="shared" si="5"/>
        <v>10831.92</v>
      </c>
      <c r="AE47" s="93">
        <f>ДЕКАБРЬ!AE47+ЯНВАРЬ!AE47+ФЕВРАЛЬ!AE47+МАРТ!AE47</f>
        <v>35680.080000000002</v>
      </c>
      <c r="AF47" s="234">
        <f t="shared" si="6"/>
        <v>0.37484651078353676</v>
      </c>
      <c r="AG47" s="93">
        <f>ДЕКАБРЬ!AG47+ЯНВАРЬ!AG47+ФЕВРАЛЬ!AG47+МАРТ!AG47</f>
        <v>9269.7599999999984</v>
      </c>
      <c r="AH47" s="93">
        <f>ДЕКАБРЬ!AH47+ЯНВАРЬ!AH47+ФЕВРАЛЬ!AH47+МАРТ!AH47</f>
        <v>4966</v>
      </c>
      <c r="AI47" s="93">
        <f>ДЕКАБРЬ!AI47+ЯНВАРЬ!AI47+ФЕВРАЛЬ!AI47+МАРТ!AI47</f>
        <v>1670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761.05016240441387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3498.6382048098412</v>
      </c>
      <c r="AO47" s="95">
        <f t="shared" si="15"/>
        <v>28508.391632785744</v>
      </c>
      <c r="AP47" s="96"/>
      <c r="AQ47" s="97">
        <f t="shared" si="7"/>
        <v>1081.6572727272726</v>
      </c>
      <c r="AR47" s="98">
        <f t="shared" si="26"/>
        <v>123.09</v>
      </c>
      <c r="AS47" s="98">
        <f t="shared" si="9"/>
        <v>405.45545454545459</v>
      </c>
      <c r="AT47" s="98">
        <f t="shared" si="10"/>
        <v>102.99733333333332</v>
      </c>
      <c r="AU47" s="98">
        <f t="shared" si="16"/>
        <v>73.733333333333334</v>
      </c>
      <c r="AV47" s="98">
        <f t="array" ref="AV47">_xlfn.IFS(U47=0,AO47,U47&lt;0,AO47/-U47,U47&gt;0,AO47/U47)</f>
        <v>323.95899582711075</v>
      </c>
      <c r="AW47" s="234">
        <f t="shared" si="35"/>
        <v>0.29950244314475505</v>
      </c>
      <c r="AX47" s="234">
        <f t="shared" si="36"/>
        <v>2.6318872030799474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464</v>
      </c>
      <c r="O48" s="89"/>
      <c r="P48" s="89"/>
      <c r="Q48" s="233"/>
      <c r="R48" s="92"/>
      <c r="S48" s="93">
        <f>ДЕКАБРЬ!S48+ЯНВАРЬ!S48+ФЕВРАЛЬ!S48+МАРТ!S48</f>
        <v>223</v>
      </c>
      <c r="T48" s="93">
        <f>ДЕКАБРЬ!T48+ЯНВАРЬ!T48+ФЕВРАЛЬ!T48+МАРТ!T48</f>
        <v>-6</v>
      </c>
      <c r="U48" s="92">
        <f t="shared" si="1"/>
        <v>217</v>
      </c>
      <c r="V48" s="93">
        <f>ДЕКАБРЬ!V48+ЯНВАРЬ!V48+ФЕВРАЛЬ!V48+МАРТ!V48</f>
        <v>179827.86</v>
      </c>
      <c r="W48" s="93">
        <f>ДЕКАБРЬ!W48+ЯНВАРЬ!W48+ФЕВРАЛЬ!W48+МАРТ!W48</f>
        <v>-4510</v>
      </c>
      <c r="X48" s="92">
        <f t="shared" si="2"/>
        <v>175317.86</v>
      </c>
      <c r="Y48" s="93">
        <f>ДЕКАБРЬ!Y48+ЯНВАРЬ!Y48+ФЕВРАЛЬ!Y48+МАРТ!Y48</f>
        <v>280739.81000000006</v>
      </c>
      <c r="Z48" s="93">
        <f>ДЕКАБРЬ!Z48+ЯНВАРЬ!Z48+ФЕВРАЛЬ!Z48+МАРТ!Z48</f>
        <v>-7339.72</v>
      </c>
      <c r="AA48" s="232">
        <f t="shared" si="3"/>
        <v>273400.09000000008</v>
      </c>
      <c r="AB48" s="92">
        <f t="shared" si="14"/>
        <v>0</v>
      </c>
      <c r="AC48" s="234">
        <f t="shared" si="34"/>
        <v>1.5160538829904542E-2</v>
      </c>
      <c r="AD48" s="92">
        <f t="shared" si="5"/>
        <v>23409.96</v>
      </c>
      <c r="AE48" s="93">
        <f>ДЕКАБРЬ!AE48+ЯНВАРЬ!AE48+ФЕВРАЛЬ!AE48+МАРТ!AE48</f>
        <v>102331.81999999999</v>
      </c>
      <c r="AF48" s="234">
        <f t="shared" si="6"/>
        <v>0.3742932930270797</v>
      </c>
      <c r="AG48" s="93">
        <f>ДЕКАБРЬ!AG48+ЯНВАРЬ!AG48+ФЕВРАЛЬ!AG48+МАРТ!AG48</f>
        <v>29687.329999999987</v>
      </c>
      <c r="AH48" s="93">
        <f>ДЕКАБРЬ!AH48+ЯНВАРЬ!AH48+ФЕВРАЛЬ!AH48+МАРТ!AH48</f>
        <v>22074</v>
      </c>
      <c r="AI48" s="93">
        <f>ДЕКАБРЬ!AI48+ЯНВАРЬ!AI48+ФЕВРАЛЬ!AI48+МАРТ!AI48</f>
        <v>22203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1888.2581873065319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9990.3446316222416</v>
      </c>
      <c r="AO48" s="95">
        <f t="shared" si="15"/>
        <v>61815.377181071352</v>
      </c>
      <c r="AP48" s="96"/>
      <c r="AQ48" s="97">
        <f t="shared" si="7"/>
        <v>1259.9082488479266</v>
      </c>
      <c r="AR48" s="98">
        <f t="shared" si="26"/>
        <v>107.88</v>
      </c>
      <c r="AS48" s="98">
        <f t="shared" si="9"/>
        <v>471.57520737327184</v>
      </c>
      <c r="AT48" s="98">
        <f t="shared" si="10"/>
        <v>133.12704035874432</v>
      </c>
      <c r="AU48" s="98">
        <f t="shared" si="16"/>
        <v>198.55156950672645</v>
      </c>
      <c r="AV48" s="98">
        <f t="array" ref="AV48">_xlfn.IFS(U48=0,AO48,U48&lt;0,AO48/-U48,U48&gt;0,AO48/U48)</f>
        <v>284.86348931369287</v>
      </c>
      <c r="AW48" s="234">
        <f t="shared" si="35"/>
        <v>0.22609859850840333</v>
      </c>
      <c r="AX48" s="234">
        <f t="shared" si="36"/>
        <v>2.640558855336419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592</v>
      </c>
      <c r="O49" s="89"/>
      <c r="P49" s="89"/>
      <c r="Q49" s="233"/>
      <c r="R49" s="92"/>
      <c r="S49" s="93">
        <f>ДЕКАБРЬ!S49+ЯНВАРЬ!S49+ФЕВРАЛЬ!S49+МАРТ!S49</f>
        <v>218</v>
      </c>
      <c r="T49" s="93">
        <f>ДЕКАБРЬ!T49+ЯНВАРЬ!T49+ФЕВРАЛЬ!T49+МАРТ!T49</f>
        <v>-6</v>
      </c>
      <c r="U49" s="92">
        <f t="shared" si="1"/>
        <v>212</v>
      </c>
      <c r="V49" s="93">
        <f>ДЕКАБРЬ!V49+ЯНВАРЬ!V49+ФЕВРАЛЬ!V49+МАРТ!V49</f>
        <v>202031.09</v>
      </c>
      <c r="W49" s="93">
        <f>ДЕКАБРЬ!W49+ЯНВАРЬ!W49+ФЕВРАЛЬ!W49+МАРТ!W49</f>
        <v>-5808</v>
      </c>
      <c r="X49" s="92">
        <f t="shared" si="2"/>
        <v>196223.09</v>
      </c>
      <c r="Y49" s="93">
        <f>ДЕКАБРЬ!Y49+ЯНВАРЬ!Y49+ФЕВРАЛЬ!Y49+МАРТ!Y49</f>
        <v>302466.61</v>
      </c>
      <c r="Z49" s="93">
        <f>ДЕКАБРЬ!Z49+ЯНВАРЬ!Z49+ФЕВРАЛЬ!Z49+МАРТ!Z49</f>
        <v>-8102</v>
      </c>
      <c r="AA49" s="232">
        <f t="shared" si="3"/>
        <v>294364.61</v>
      </c>
      <c r="AB49" s="92">
        <f t="shared" si="14"/>
        <v>0</v>
      </c>
      <c r="AC49" s="234">
        <f t="shared" si="34"/>
        <v>1.6323060098680675E-2</v>
      </c>
      <c r="AD49" s="92">
        <f t="shared" si="5"/>
        <v>26095.08</v>
      </c>
      <c r="AE49" s="93">
        <f>ДЕКАБРЬ!AE49+ЯНВАРЬ!AE49+ФЕВРАЛЬ!AE49+МАРТ!AE49</f>
        <v>109670.45000000001</v>
      </c>
      <c r="AF49" s="234">
        <f t="shared" si="6"/>
        <v>0.37256669543257942</v>
      </c>
      <c r="AG49" s="93">
        <f>ДЕКАБРЬ!AG49+ЯНВАРЬ!AG49+ФЕВРАЛЬ!AG49+МАРТ!AG49</f>
        <v>39848.43</v>
      </c>
      <c r="AH49" s="93">
        <f>ДЕКАБРЬ!AH49+ЯНВАРЬ!AH49+ФЕВРАЛЬ!AH49+МАРТ!AH49</f>
        <v>24579</v>
      </c>
      <c r="AI49" s="93">
        <f>ДЕКАБРЬ!AI49+ЯНВАРЬ!AI49+ФЕВРАЛЬ!AI49+МАРТ!AI49</f>
        <v>43456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898.35313920077238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11191.77971391453</v>
      </c>
      <c r="AO49" s="95">
        <f t="shared" si="15"/>
        <v>38615.517146884667</v>
      </c>
      <c r="AP49" s="96"/>
      <c r="AQ49" s="97">
        <f t="shared" si="7"/>
        <v>1388.5123113207546</v>
      </c>
      <c r="AR49" s="98">
        <f t="shared" si="26"/>
        <v>123.09</v>
      </c>
      <c r="AS49" s="98">
        <f t="shared" si="9"/>
        <v>517.31344339622649</v>
      </c>
      <c r="AT49" s="98">
        <f t="shared" si="10"/>
        <v>182.79096330275229</v>
      </c>
      <c r="AU49" s="98">
        <f t="shared" si="16"/>
        <v>312.08715596330273</v>
      </c>
      <c r="AV49" s="98">
        <f t="array" ref="AV49">_xlfn.IFS(U49=0,AO49,U49&lt;0,AO49/-U49,U49&gt;0,AO49/U49)</f>
        <v>182.14866578719182</v>
      </c>
      <c r="AW49" s="234">
        <f t="shared" si="35"/>
        <v>0.13118260767449139</v>
      </c>
      <c r="AX49" s="234">
        <f t="shared" si="36"/>
        <v>1.4798006806986093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293</v>
      </c>
      <c r="O50" s="89"/>
      <c r="P50" s="89"/>
      <c r="Q50" s="233"/>
      <c r="R50" s="92"/>
      <c r="S50" s="93">
        <f>ДЕКАБРЬ!S50+ЯНВАРЬ!S50+ФЕВРАЛЬ!S50+МАРТ!S50</f>
        <v>130</v>
      </c>
      <c r="T50" s="93">
        <f>ДЕКАБРЬ!T50+ЯНВАРЬ!T50+ФЕВРАЛЬ!T50+МАРТ!T50</f>
        <v>-6</v>
      </c>
      <c r="U50" s="92">
        <f t="shared" si="1"/>
        <v>124</v>
      </c>
      <c r="V50" s="93">
        <f>ДЕКАБРЬ!V50+ЯНВАРЬ!V50+ФЕВРАЛЬ!V50+МАРТ!V50</f>
        <v>104428.64</v>
      </c>
      <c r="W50" s="93">
        <f>ДЕКАБРЬ!W50+ЯНВАРЬ!W50+ФЕВРАЛЬ!W50+МАРТ!W50</f>
        <v>-4690</v>
      </c>
      <c r="X50" s="92">
        <f t="shared" si="2"/>
        <v>99738.64</v>
      </c>
      <c r="Y50" s="93">
        <f>ДЕКАБРЬ!Y50+ЯНВАРЬ!Y50+ФЕВРАЛЬ!Y50+МАРТ!Y50</f>
        <v>155334.13</v>
      </c>
      <c r="Z50" s="93">
        <f>ДЕКАБРЬ!Z50+ЯНВАРЬ!Z50+ФЕВРАЛЬ!Z50+МАРТ!Z50</f>
        <v>-7182</v>
      </c>
      <c r="AA50" s="232">
        <f t="shared" si="3"/>
        <v>148152.13</v>
      </c>
      <c r="AB50" s="92">
        <f t="shared" si="14"/>
        <v>0</v>
      </c>
      <c r="AC50" s="234">
        <f t="shared" si="34"/>
        <v>8.2153086328467014E-3</v>
      </c>
      <c r="AD50" s="92">
        <f t="shared" si="5"/>
        <v>16713.96</v>
      </c>
      <c r="AE50" s="93">
        <f>ДЕКАБРЬ!AE50+ЯНВАРЬ!AE50+ФЕВРАЛЬ!AE50+МАРТ!AE50</f>
        <v>55452.269999999982</v>
      </c>
      <c r="AF50" s="234">
        <f t="shared" si="6"/>
        <v>0.37429276244627724</v>
      </c>
      <c r="AG50" s="93">
        <f>ДЕКАБРЬ!AG50+ЯНВАРЬ!AG50+ФЕВРАЛЬ!AG50+МАРТ!AG50</f>
        <v>16213.599999999999</v>
      </c>
      <c r="AH50" s="93">
        <f>ДЕКАБРЬ!AH50+ЯНВАРЬ!AH50+ФЕВРАЛЬ!AH50+МАРТ!AH50</f>
        <v>21577</v>
      </c>
      <c r="AI50" s="93">
        <f>ДЕКАБРЬ!AI50+ЯНВАРЬ!AI50+ФЕВРАЛЬ!AI50+МАРТ!AI50</f>
        <v>15875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1071.3199684901215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5681.0079821560521</v>
      </c>
      <c r="AO50" s="95">
        <f t="shared" si="15"/>
        <v>15547.97204935385</v>
      </c>
      <c r="AP50" s="96"/>
      <c r="AQ50" s="97">
        <f t="shared" si="7"/>
        <v>1194.775241935484</v>
      </c>
      <c r="AR50" s="98">
        <f t="shared" si="26"/>
        <v>134.79</v>
      </c>
      <c r="AS50" s="98">
        <f t="shared" si="9"/>
        <v>447.19572580645149</v>
      </c>
      <c r="AT50" s="98">
        <f t="shared" si="10"/>
        <v>124.71999999999998</v>
      </c>
      <c r="AU50" s="98">
        <f t="shared" si="16"/>
        <v>288.09230769230771</v>
      </c>
      <c r="AV50" s="98">
        <f t="array" ref="AV50">_xlfn.IFS(U50=0,AO50,U50&lt;0,AO50/-U50,U50&gt;0,AO50/U50)</f>
        <v>125.38687136575685</v>
      </c>
      <c r="AW50" s="234">
        <f t="shared" si="35"/>
        <v>0.10494599064727485</v>
      </c>
      <c r="AX50" s="234">
        <f t="shared" si="36"/>
        <v>0.93023867768941948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76</v>
      </c>
      <c r="O51" s="89"/>
      <c r="P51" s="89"/>
      <c r="Q51" s="233"/>
      <c r="R51" s="92"/>
      <c r="S51" s="93">
        <f>ДЕКАБРЬ!S51+ЯНВАРЬ!S51+ФЕВРАЛЬ!S51+МАРТ!S51</f>
        <v>27</v>
      </c>
      <c r="T51" s="93">
        <f>ДЕКАБРЬ!T51+ЯНВАРЬ!T51+ФЕВРАЛЬ!T51+МАРТ!T51</f>
        <v>-2</v>
      </c>
      <c r="U51" s="92">
        <f t="shared" si="1"/>
        <v>25</v>
      </c>
      <c r="V51" s="93">
        <f>ДЕКАБРЬ!V51+ЯНВАРЬ!V51+ФЕВРАЛЬ!V51+МАРТ!V51</f>
        <v>20497.91</v>
      </c>
      <c r="W51" s="93">
        <f>ДЕКАБРЬ!W51+ЯНВАРЬ!W51+ФЕВРАЛЬ!W51+МАРТ!W51</f>
        <v>-1624</v>
      </c>
      <c r="X51" s="92">
        <f t="shared" si="2"/>
        <v>18873.91</v>
      </c>
      <c r="Y51" s="93">
        <f>ДЕКАБРЬ!Y51+ЯНВАРЬ!Y51+ФЕВРАЛЬ!Y51+МАРТ!Y51</f>
        <v>30922.5</v>
      </c>
      <c r="Z51" s="93">
        <f>ДЕКАБРЬ!Z51+ЯНВАРЬ!Z51+ФЕВРАЛЬ!Z51+МАРТ!Z51</f>
        <v>-2398</v>
      </c>
      <c r="AA51" s="232">
        <f t="shared" si="3"/>
        <v>28524.5</v>
      </c>
      <c r="AB51" s="92">
        <f t="shared" si="14"/>
        <v>0</v>
      </c>
      <c r="AC51" s="234">
        <f t="shared" si="34"/>
        <v>1.5817360917972337E-3</v>
      </c>
      <c r="AD51" s="92">
        <f t="shared" si="5"/>
        <v>3603.75</v>
      </c>
      <c r="AE51" s="93">
        <f>ДЕКАБРЬ!AE51+ЯНВАРЬ!AE51+ФЕВРАЛЬ!AE51+МАРТ!AE51</f>
        <v>10655.829999999998</v>
      </c>
      <c r="AF51" s="234">
        <f t="shared" si="6"/>
        <v>0.37356763484022498</v>
      </c>
      <c r="AG51" s="93">
        <f>ДЕКАБРЬ!AG51+ЯНВАРЬ!AG51+ФЕВРАЛЬ!AG51+МАРТ!AG51</f>
        <v>7734.670000000001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1094.1547979081993</v>
      </c>
      <c r="AO51" s="95">
        <f t="shared" si="15"/>
        <v>-13293.830323049644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426.2331999999999</v>
      </c>
      <c r="AT51" s="98">
        <f t="shared" si="10"/>
        <v>286.46925925925927</v>
      </c>
      <c r="AU51" s="98">
        <f t="shared" si="16"/>
        <v>686.51851851851848</v>
      </c>
      <c r="AV51" s="98">
        <f t="array" ref="AV51">_xlfn.IFS(U51=0,AO51,U51&lt;0,AO51/-U51,U51&gt;0,AO51/U51)</f>
        <v>-531.75321292198578</v>
      </c>
      <c r="AW51" s="234">
        <f t="shared" si="35"/>
        <v>-0.46604954768881646</v>
      </c>
      <c r="AX51" s="234">
        <f t="shared" si="36"/>
        <v>-3.6888880535690998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31</v>
      </c>
      <c r="O52" s="89"/>
      <c r="P52" s="89"/>
      <c r="Q52" s="233"/>
      <c r="R52" s="92"/>
      <c r="S52" s="93">
        <f>ДЕКАБРЬ!S52+ЯНВАРЬ!S52+ФЕВРАЛЬ!S52+МАРТ!S52</f>
        <v>3</v>
      </c>
      <c r="T52" s="93">
        <f>ДЕКАБРЬ!T52+ЯНВАРЬ!T52+ФЕВРАЛЬ!T52+МАРТ!T52</f>
        <v>-1</v>
      </c>
      <c r="U52" s="92">
        <f t="shared" si="1"/>
        <v>2</v>
      </c>
      <c r="V52" s="93">
        <f>ДЕКАБРЬ!V52+ЯНВАРЬ!V52+ФЕВРАЛЬ!V52+МАРТ!V52</f>
        <v>2162.83</v>
      </c>
      <c r="W52" s="93">
        <f>ДЕКАБРЬ!W52+ЯНВАРЬ!W52+ФЕВРАЛЬ!W52+МАРТ!W52</f>
        <v>-629</v>
      </c>
      <c r="X52" s="92">
        <f t="shared" si="2"/>
        <v>1533.83</v>
      </c>
      <c r="Y52" s="93">
        <f>ДЕКАБРЬ!Y52+ЯНВАРЬ!Y52+ФЕВРАЛЬ!Y52+МАРТ!Y52</f>
        <v>3284.73</v>
      </c>
      <c r="Z52" s="93">
        <f>ДЕКАБРЬ!Z52+ЯНВАРЬ!Z52+ФЕВРАЛЬ!Z52+МАРТ!Z52</f>
        <v>-1072.82</v>
      </c>
      <c r="AA52" s="232">
        <f t="shared" si="3"/>
        <v>2211.91</v>
      </c>
      <c r="AB52" s="92">
        <f t="shared" si="14"/>
        <v>0</v>
      </c>
      <c r="AC52" s="234">
        <f t="shared" si="34"/>
        <v>1.2265448575109886E-4</v>
      </c>
      <c r="AD52" s="92">
        <f t="shared" si="5"/>
        <v>192.36</v>
      </c>
      <c r="AE52" s="93">
        <f>ДЕКАБРЬ!AE52+ЯНВАРЬ!AE52+ФЕВРАЛЬ!AE52+МАРТ!AE52</f>
        <v>828.38000000000011</v>
      </c>
      <c r="AF52" s="234">
        <f t="shared" si="6"/>
        <v>0.37450890859031344</v>
      </c>
      <c r="AG52" s="93">
        <f>ДЕКАБРЬ!AG52+ЯНВАРЬ!AG52+ФЕВРАЛЬ!AG52+МАРТ!AG52</f>
        <v>2095.37</v>
      </c>
      <c r="AH52" s="93">
        <f>ДЕКАБРЬ!AH52+ЯНВАРЬ!AH52+ФЕВРАЛЬ!AH52+МАРТ!AH52</f>
        <v>0</v>
      </c>
      <c r="AI52" s="93">
        <f>ДЕКАБРЬ!AI52+ЯНВАРЬ!AI52+ФЕВРАЛЬ!AI52+МАРТ!AI52</f>
        <v>1000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256.75447061692194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87.581692999999987</v>
      </c>
      <c r="AO52" s="95">
        <f t="shared" si="15"/>
        <v>-2248.5361636169223</v>
      </c>
      <c r="AP52" s="96"/>
      <c r="AQ52" s="97">
        <f t="shared" si="7"/>
        <v>1105.9549999999999</v>
      </c>
      <c r="AR52" s="98">
        <f t="shared" si="26"/>
        <v>96.18</v>
      </c>
      <c r="AS52" s="98">
        <f t="shared" si="9"/>
        <v>414.19000000000005</v>
      </c>
      <c r="AT52" s="98">
        <f t="shared" si="10"/>
        <v>698.45666666666659</v>
      </c>
      <c r="AU52" s="98">
        <f t="shared" si="16"/>
        <v>333.33333333333331</v>
      </c>
      <c r="AV52" s="98">
        <f t="array" ref="AV52">_xlfn.IFS(U52=0,AO52,U52&lt;0,AO52/-U52,U52&gt;0,AO52/U52)</f>
        <v>-1124.2680818084611</v>
      </c>
      <c r="AW52" s="234">
        <f t="shared" si="35"/>
        <v>-1.0165586138753036</v>
      </c>
      <c r="AX52" s="234">
        <f t="shared" si="36"/>
        <v>-11.689208586072583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18</v>
      </c>
      <c r="O53" s="89"/>
      <c r="P53" s="89"/>
      <c r="Q53" s="233"/>
      <c r="R53" s="92"/>
      <c r="S53" s="93">
        <f>ДЕКАБРЬ!S53+ЯНВАРЬ!S53+ФЕВРАЛЬ!S53+МАРТ!S53</f>
        <v>3</v>
      </c>
      <c r="T53" s="93">
        <f>ДЕКАБРЬ!T53+ЯНВАРЬ!T53+ФЕВРАЛЬ!T53+МАРТ!T53</f>
        <v>0</v>
      </c>
      <c r="U53" s="92">
        <f t="shared" si="1"/>
        <v>3</v>
      </c>
      <c r="V53" s="93">
        <f>ДЕКАБРЬ!V53+ЯНВАРЬ!V53+ФЕВРАЛЬ!V53+МАРТ!V53</f>
        <v>2348</v>
      </c>
      <c r="W53" s="93">
        <f>ДЕКАБРЬ!W53+ЯНВАРЬ!W53+ФЕВРАЛЬ!W53+МАРТ!W53</f>
        <v>0</v>
      </c>
      <c r="X53" s="92">
        <f t="shared" si="2"/>
        <v>2348</v>
      </c>
      <c r="Y53" s="93">
        <f>ДЕКАБРЬ!Y53+ЯНВАРЬ!Y53+ФЕВРАЛЬ!Y53+МАРТ!Y53</f>
        <v>3403.8199999999997</v>
      </c>
      <c r="Z53" s="93">
        <f>ДЕКАБРЬ!Z53+ЯНВАРЬ!Z53+ФЕВРАЛЬ!Z53+МАРТ!Z53</f>
        <v>0</v>
      </c>
      <c r="AA53" s="232">
        <f t="shared" si="3"/>
        <v>3403.8199999999997</v>
      </c>
      <c r="AB53" s="92">
        <f t="shared" si="14"/>
        <v>0</v>
      </c>
      <c r="AC53" s="234">
        <f t="shared" si="34"/>
        <v>1.8874809178009289E-4</v>
      </c>
      <c r="AD53" s="92">
        <f t="shared" si="5"/>
        <v>288.54000000000002</v>
      </c>
      <c r="AE53" s="93">
        <f>ДЕКАБРЬ!AE53+ЯНВАРЬ!AE53+ФЕВРАЛЬ!AE53+МАРТ!AE53</f>
        <v>1269.6799999999998</v>
      </c>
      <c r="AF53" s="234">
        <f t="shared" si="6"/>
        <v>0.37301619944650422</v>
      </c>
      <c r="AG53" s="93">
        <f>ДЕКАБРЬ!AG53+ЯНВАРЬ!AG53+ФЕВРАЛЬ!AG53+МАРТ!AG53</f>
        <v>1198.53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0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272.41680856552262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124.36680671832002</v>
      </c>
      <c r="AO53" s="95">
        <f t="shared" si="15"/>
        <v>250.2863847161573</v>
      </c>
      <c r="AP53" s="96"/>
      <c r="AQ53" s="97">
        <f t="shared" si="7"/>
        <v>1134.6066666666666</v>
      </c>
      <c r="AR53" s="98">
        <f t="shared" si="26"/>
        <v>96.18</v>
      </c>
      <c r="AS53" s="98">
        <f t="shared" si="9"/>
        <v>423.22666666666663</v>
      </c>
      <c r="AT53" s="98">
        <f t="shared" si="10"/>
        <v>399.51</v>
      </c>
      <c r="AU53" s="98">
        <f t="shared" si="16"/>
        <v>0</v>
      </c>
      <c r="AV53" s="98">
        <f t="array" ref="AV53">_xlfn.IFS(U53=0,AO53,U53&lt;0,AO53/-U53,U53&gt;0,AO53/U53)</f>
        <v>83.428794905385772</v>
      </c>
      <c r="AW53" s="234">
        <f t="shared" si="35"/>
        <v>7.3531028290613878E-2</v>
      </c>
      <c r="AX53" s="234">
        <f t="shared" si="36"/>
        <v>0.86742352781644594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38</v>
      </c>
      <c r="O54" s="89"/>
      <c r="P54" s="89"/>
      <c r="Q54" s="233"/>
      <c r="R54" s="92"/>
      <c r="S54" s="93">
        <f>ДЕКАБРЬ!S54+ЯНВАРЬ!S54+ФЕВРАЛЬ!S54+МАРТ!S54</f>
        <v>12</v>
      </c>
      <c r="T54" s="93">
        <f>ДЕКАБРЬ!T54+ЯНВАРЬ!T54+ФЕВРАЛЬ!T54+МАРТ!T54</f>
        <v>-1</v>
      </c>
      <c r="U54" s="92">
        <f t="shared" si="1"/>
        <v>11</v>
      </c>
      <c r="V54" s="93">
        <f>ДЕКАБРЬ!V54+ЯНВАРЬ!V54+ФЕВРАЛЬ!V54+МАРТ!V54</f>
        <v>7749</v>
      </c>
      <c r="W54" s="93">
        <f>ДЕКАБРЬ!W54+ЯНВАРЬ!W54+ФЕВРАЛЬ!W54+МАРТ!W54</f>
        <v>-655</v>
      </c>
      <c r="X54" s="92">
        <f t="shared" si="2"/>
        <v>7094</v>
      </c>
      <c r="Y54" s="93">
        <f>ДЕКАБРЬ!Y54+ЯНВАРЬ!Y54+ФЕВРАЛЬ!Y54+МАРТ!Y54</f>
        <v>11845.179999999998</v>
      </c>
      <c r="Z54" s="93">
        <f>ДЕКАБРЬ!Z54+ЯНВАРЬ!Z54+ФЕВРАЛЬ!Z54+МАРТ!Z54</f>
        <v>-998</v>
      </c>
      <c r="AA54" s="232">
        <f t="shared" si="3"/>
        <v>10847.179999999998</v>
      </c>
      <c r="AB54" s="92">
        <f t="shared" si="14"/>
        <v>0</v>
      </c>
      <c r="AC54" s="234">
        <f t="shared" si="34"/>
        <v>6.0149612088629476E-4</v>
      </c>
      <c r="AD54" s="92">
        <f t="shared" si="5"/>
        <v>1353.99</v>
      </c>
      <c r="AE54" s="93">
        <f>ДЕКАБРЬ!AE54+ЯНВАРЬ!AE54+ФЕВРАЛЬ!AE54+МАРТ!AE54</f>
        <v>4081.0099999999998</v>
      </c>
      <c r="AF54" s="234">
        <f t="shared" si="6"/>
        <v>0.37622773845368107</v>
      </c>
      <c r="AG54" s="93">
        <f>ДЕКАБРЬ!AG54+ЯНВАРЬ!AG54+ФЕВРАЛЬ!AG54+МАРТ!AG54</f>
        <v>2426.67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272.74383738687203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403.01218851262144</v>
      </c>
      <c r="AO54" s="95">
        <f t="shared" si="15"/>
        <v>2309.7539741005048</v>
      </c>
      <c r="AP54" s="96"/>
      <c r="AQ54" s="97">
        <f t="shared" si="7"/>
        <v>986.10727272727263</v>
      </c>
      <c r="AR54" s="98">
        <f t="shared" si="26"/>
        <v>123.09</v>
      </c>
      <c r="AS54" s="98">
        <f t="shared" si="9"/>
        <v>371.00090909090909</v>
      </c>
      <c r="AT54" s="98">
        <f t="shared" si="10"/>
        <v>202.2225</v>
      </c>
      <c r="AU54" s="98">
        <f t="shared" si="16"/>
        <v>0</v>
      </c>
      <c r="AV54" s="98">
        <f t="array" ref="AV54">_xlfn.IFS(U54=0,AO54,U54&lt;0,AO54/-U54,U54&gt;0,AO54/U54)</f>
        <v>209.97763400913681</v>
      </c>
      <c r="AW54" s="234">
        <f t="shared" si="35"/>
        <v>0.21293589431543544</v>
      </c>
      <c r="AX54" s="234">
        <f t="shared" si="36"/>
        <v>1.7058870258277423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1.163379663303685E-4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73.430567202796823</v>
      </c>
      <c r="AO56" s="95">
        <f t="shared" si="15"/>
        <v>-288.18548563997365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-144.09274281998682</v>
      </c>
      <c r="AW56" s="234">
        <f t="shared" si="35"/>
        <v>-0.13736200459483969</v>
      </c>
      <c r="AX56" s="234">
        <f t="shared" si="36"/>
        <v>-0.94586282539048716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69</v>
      </c>
      <c r="O58" s="89"/>
      <c r="P58" s="89"/>
      <c r="Q58" s="233"/>
      <c r="R58" s="92"/>
      <c r="S58" s="93">
        <f>ДЕКАБРЬ!S58+ЯНВАРЬ!S58+ФЕВРАЛЬ!S58+МАРТ!S58</f>
        <v>18</v>
      </c>
      <c r="T58" s="93">
        <f>ДЕКАБРЬ!T58+ЯНВАРЬ!T58+ФЕВРАЛЬ!T58+МАРТ!T58</f>
        <v>-1</v>
      </c>
      <c r="U58" s="92">
        <f t="shared" si="1"/>
        <v>17</v>
      </c>
      <c r="V58" s="93">
        <f>ДЕКАБРЬ!V58+ЯНВАРЬ!V58+ФЕВРАЛЬ!V58+МАРТ!V58</f>
        <v>11800.16</v>
      </c>
      <c r="W58" s="93">
        <f>ДЕКАБРЬ!W58+ЯНВАРЬ!W58+ФЕВРАЛЬ!W58+МАРТ!W58</f>
        <v>-616</v>
      </c>
      <c r="X58" s="92">
        <f t="shared" si="2"/>
        <v>11184.16</v>
      </c>
      <c r="Y58" s="93">
        <f>ДЕКАБРЬ!Y58+ЯНВАРЬ!Y58+ФЕВРАЛЬ!Y58+МАРТ!Y58</f>
        <v>18640.36</v>
      </c>
      <c r="Z58" s="93">
        <f>ДЕКАБРЬ!Z58+ЯНВАРЬ!Z58+ФЕВРАЛЬ!Z58+МАРТ!Z58</f>
        <v>-1039</v>
      </c>
      <c r="AA58" s="232">
        <f t="shared" si="3"/>
        <v>17601.36</v>
      </c>
      <c r="AB58" s="92">
        <f t="shared" si="14"/>
        <v>0</v>
      </c>
      <c r="AC58" s="234">
        <f t="shared" si="34"/>
        <v>9.7602784892692807E-4</v>
      </c>
      <c r="AD58" s="92">
        <f t="shared" si="5"/>
        <v>2888.1299999999997</v>
      </c>
      <c r="AE58" s="93">
        <f>ДЕКАБРЬ!AE58+ЯНВАРЬ!AE58+ФЕВРАЛЬ!AE58+МАРТ!AE58</f>
        <v>6570.78</v>
      </c>
      <c r="AF58" s="234">
        <f t="shared" si="6"/>
        <v>0.37331092597390197</v>
      </c>
      <c r="AG58" s="93">
        <f>ДЕКАБРЬ!AG58+ЯНВАРЬ!AG58+ФЕВРАЛЬ!AG58+МАРТ!AG58</f>
        <v>4812.1500000000005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214.92281656191375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639.08896318549046</v>
      </c>
      <c r="AO58" s="95">
        <f t="shared" si="15"/>
        <v>-10380.711779747402</v>
      </c>
      <c r="AP58" s="96"/>
      <c r="AQ58" s="97">
        <f t="shared" si="7"/>
        <v>1035.3741176470589</v>
      </c>
      <c r="AR58" s="98">
        <f t="shared" si="26"/>
        <v>169.89</v>
      </c>
      <c r="AS58" s="98">
        <f t="shared" si="9"/>
        <v>386.51647058823528</v>
      </c>
      <c r="AT58" s="98">
        <f t="shared" si="10"/>
        <v>267.3416666666667</v>
      </c>
      <c r="AU58" s="98">
        <f t="shared" si="16"/>
        <v>714.27777777777783</v>
      </c>
      <c r="AV58" s="98">
        <f t="array" ref="AV58">_xlfn.IFS(U58=0,AO58,U58&lt;0,AO58/-U58,U58&gt;0,AO58/U58)</f>
        <v>-610.63010469102369</v>
      </c>
      <c r="AW58" s="234">
        <f t="shared" si="35"/>
        <v>-0.58976759635320231</v>
      </c>
      <c r="AX58" s="234">
        <f t="shared" si="36"/>
        <v>-3.5942674947967728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26</v>
      </c>
      <c r="O60" s="89"/>
      <c r="P60" s="89"/>
      <c r="Q60" s="233"/>
      <c r="R60" s="92"/>
      <c r="S60" s="93">
        <f>ДЕКАБРЬ!S60+ЯНВАРЬ!S60+ФЕВРАЛЬ!S60+МАРТ!S60</f>
        <v>5</v>
      </c>
      <c r="T60" s="93">
        <f>ДЕКАБРЬ!T60+ЯНВАРЬ!T60+ФЕВРАЛЬ!T60+МАРТ!T60</f>
        <v>-1</v>
      </c>
      <c r="U60" s="92">
        <f t="shared" si="1"/>
        <v>4</v>
      </c>
      <c r="V60" s="93">
        <f>ДЕКАБРЬ!V60+ЯНВАРЬ!V60+ФЕВРАЛЬ!V60+МАРТ!V60</f>
        <v>3252</v>
      </c>
      <c r="W60" s="93">
        <f>ДЕКАБРЬ!W60+ЯНВАРЬ!W60+ФЕВРАЛЬ!W60+МАРТ!W60</f>
        <v>-643</v>
      </c>
      <c r="X60" s="92">
        <f t="shared" si="2"/>
        <v>2609</v>
      </c>
      <c r="Y60" s="93">
        <f>ДЕКАБРЬ!Y60+ЯНВАРЬ!Y60+ФЕВРАЛЬ!Y60+МАРТ!Y60</f>
        <v>5182.0599999999995</v>
      </c>
      <c r="Z60" s="93">
        <f>ДЕКАБРЬ!Z60+ЯНВАРЬ!Z60+ФЕВРАЛЬ!Z60+МАРТ!Z60</f>
        <v>-1049</v>
      </c>
      <c r="AA60" s="232">
        <f t="shared" si="3"/>
        <v>4133.0599999999995</v>
      </c>
      <c r="AB60" s="92">
        <f t="shared" si="14"/>
        <v>0</v>
      </c>
      <c r="AC60" s="234">
        <f t="shared" si="34"/>
        <v>2.2918579367082594E-4</v>
      </c>
      <c r="AD60" s="92">
        <f t="shared" si="5"/>
        <v>632.76</v>
      </c>
      <c r="AE60" s="93">
        <f>ДЕКАБРЬ!AE60+ЯНВАРЬ!AE60+ФЕВРАЛЬ!AE60+МАРТ!AE60</f>
        <v>1544.7599999999993</v>
      </c>
      <c r="AF60" s="234">
        <f t="shared" si="6"/>
        <v>0.37375697425152299</v>
      </c>
      <c r="AG60" s="93">
        <f>ДЕКАБРЬ!AG60+ЯНВАРЬ!AG60+ФЕВРАЛЬ!AG60+МАРТ!AG60</f>
        <v>1988.13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142.62517272013775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148.3506101696218</v>
      </c>
      <c r="AO60" s="95">
        <f t="shared" si="15"/>
        <v>-323.5657828897597</v>
      </c>
      <c r="AP60" s="96"/>
      <c r="AQ60" s="97">
        <f t="shared" si="7"/>
        <v>1033.2649999999999</v>
      </c>
      <c r="AR60" s="98">
        <f t="shared" si="26"/>
        <v>158.19</v>
      </c>
      <c r="AS60" s="98">
        <f t="shared" si="9"/>
        <v>386.18999999999983</v>
      </c>
      <c r="AT60" s="98">
        <f t="shared" si="10"/>
        <v>397.62600000000003</v>
      </c>
      <c r="AU60" s="98">
        <f t="shared" si="16"/>
        <v>0</v>
      </c>
      <c r="AV60" s="98">
        <f t="array" ref="AV60">_xlfn.IFS(U60=0,AO60,U60&lt;0,AO60/-U60,U60&gt;0,AO60/U60)</f>
        <v>-80.891445722439926</v>
      </c>
      <c r="AW60" s="234">
        <f t="shared" si="35"/>
        <v>-7.8287221305705632E-2</v>
      </c>
      <c r="AX60" s="234">
        <f t="shared" si="36"/>
        <v>-0.51135625338162927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6</v>
      </c>
      <c r="O61" s="89"/>
      <c r="P61" s="89"/>
      <c r="Q61" s="233"/>
      <c r="R61" s="92"/>
      <c r="S61" s="93">
        <f>ДЕКАБРЬ!S61+ЯНВАРЬ!S61+ФЕВРАЛЬ!S61+МАРТ!S61</f>
        <v>0</v>
      </c>
      <c r="T61" s="93">
        <f>ДЕКАБРЬ!T61+ЯНВАРЬ!T61+ФЕВРАЛЬ!T61+МАРТ!T61</f>
        <v>0</v>
      </c>
      <c r="U61" s="92">
        <f t="shared" si="1"/>
        <v>0</v>
      </c>
      <c r="V61" s="93">
        <f>ДЕКАБРЬ!V61+ЯНВАРЬ!V61+ФЕВРАЛЬ!V61+МАРТ!V61</f>
        <v>0</v>
      </c>
      <c r="W61" s="93">
        <f>ДЕКАБРЬ!W61+ЯНВАРЬ!W61+ФЕВРАЛЬ!W61+МАРТ!W61</f>
        <v>0</v>
      </c>
      <c r="X61" s="92">
        <f t="shared" si="2"/>
        <v>0</v>
      </c>
      <c r="Y61" s="93">
        <f>ДЕКАБРЬ!Y61+ЯНВАРЬ!Y61+ФЕВРАЛЬ!Y61+МАРТ!Y61</f>
        <v>0</v>
      </c>
      <c r="Z61" s="93">
        <f>ДЕКАБРЬ!Z61+ЯНВАРЬ!Z61+ФЕВРАЛЬ!Z61+МАРТ!Z61</f>
        <v>0</v>
      </c>
      <c r="AA61" s="232">
        <f t="shared" si="3"/>
        <v>0</v>
      </c>
      <c r="AB61" s="92">
        <f t="shared" si="14"/>
        <v>0</v>
      </c>
      <c r="AC61" s="234">
        <f t="shared" si="34"/>
        <v>0</v>
      </c>
      <c r="AD61" s="92">
        <f t="shared" si="5"/>
        <v>0</v>
      </c>
      <c r="AE61" s="93">
        <f>ДЕКАБРЬ!AE61+ЯНВАРЬ!AE61+ФЕВРАЛЬ!AE61+МАРТ!AE61</f>
        <v>0</v>
      </c>
      <c r="AF61" s="234">
        <f t="shared" si="6"/>
        <v>0</v>
      </c>
      <c r="AG61" s="93">
        <f>ДЕКАБРЬ!AG61+ЯНВАРЬ!AG61+ФЕВРАЛЬ!AG61+МАРТ!AG61</f>
        <v>378.20000000000005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945.871588896508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0</v>
      </c>
      <c r="AO61" s="95">
        <f t="shared" si="15"/>
        <v>-1324.071588896508</v>
      </c>
      <c r="AP61" s="96"/>
      <c r="AQ61" s="97">
        <f t="shared" si="7"/>
        <v>0</v>
      </c>
      <c r="AR61" s="98">
        <f t="shared" si="26"/>
        <v>128.94</v>
      </c>
      <c r="AS61" s="98">
        <f t="shared" si="9"/>
        <v>0</v>
      </c>
      <c r="AT61" s="98">
        <f t="shared" si="10"/>
        <v>378.20000000000005</v>
      </c>
      <c r="AU61" s="98">
        <f t="shared" si="16"/>
        <v>0</v>
      </c>
      <c r="AV61" s="98">
        <f t="array" ref="AV61">_xlfn.IFS(U61=0,AO61,U61&lt;0,AO61/-U61,U61&gt;0,AO61/U61)</f>
        <v>-1324.071588896508</v>
      </c>
      <c r="AW61" s="234">
        <f t="shared" si="35"/>
        <v>0</v>
      </c>
      <c r="AX61" s="234">
        <f t="shared" si="36"/>
        <v>-10.268897075356819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3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302.41999999999996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2.3340728960658659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-304.75407289606585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302.41999999999996</v>
      </c>
      <c r="AU65" s="98">
        <f t="shared" si="16"/>
        <v>0</v>
      </c>
      <c r="AV65" s="98">
        <f t="array" ref="AV65">_xlfn.IFS(U65=0,AO65,U65&lt;0,AO65/-U65,U65&gt;0,AO65/U65)</f>
        <v>-304.75407289606585</v>
      </c>
      <c r="AW65" s="234">
        <f t="shared" si="35"/>
        <v>0</v>
      </c>
      <c r="AX65" s="234">
        <f t="shared" si="36"/>
        <v>-3.0570174831584498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10.659649155999709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-206.40964915599972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-206.40964915599972</v>
      </c>
      <c r="AW66" s="234">
        <f t="shared" si="35"/>
        <v>0</v>
      </c>
      <c r="AX66" s="234">
        <f t="shared" si="36"/>
        <v>-2.1202840180380043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12</v>
      </c>
      <c r="T67" s="93">
        <f>ДЕКАБРЬ!T67+ЯНВАРЬ!T67+ФЕВРАЛЬ!T67+МАРТ!T67</f>
        <v>-2</v>
      </c>
      <c r="U67" s="92">
        <f t="shared" ref="U67:U103" si="38">S67+T67</f>
        <v>10</v>
      </c>
      <c r="V67" s="93">
        <f>ДЕКАБРЬ!V67+ЯНВАРЬ!V67+ФЕВРАЛЬ!V67+МАРТ!V67</f>
        <v>8006</v>
      </c>
      <c r="W67" s="93">
        <f>ДЕКАБРЬ!W67+ЯНВАРЬ!W67+ФЕВРАЛЬ!W67+МАРТ!W67</f>
        <v>-1418</v>
      </c>
      <c r="X67" s="92">
        <f t="shared" ref="X67:X103" si="39">V67+W67</f>
        <v>6588</v>
      </c>
      <c r="Y67" s="93">
        <f>ДЕКАБРЬ!Y67+ЯНВАРЬ!Y67+ФЕВРАЛЬ!Y67+МАРТ!Y67</f>
        <v>12556.529999999999</v>
      </c>
      <c r="Z67" s="93">
        <f>ДЕКАБРЬ!Z67+ЯНВАРЬ!Z67+ФЕВРАЛЬ!Z67+МАРТ!Z67</f>
        <v>-2098</v>
      </c>
      <c r="AA67" s="232">
        <f t="shared" ref="AA67:AA103" si="40">Y67+Z67</f>
        <v>10458.529999999999</v>
      </c>
      <c r="AB67" s="92">
        <f t="shared" si="14"/>
        <v>0</v>
      </c>
      <c r="AC67" s="234">
        <f t="shared" ref="AC67:AC98" si="41">AA67/$AA$126</f>
        <v>5.7994476215688696E-4</v>
      </c>
      <c r="AD67" s="92">
        <f t="shared" ref="AD67:AD103" si="42">U67*K67</f>
        <v>1617</v>
      </c>
      <c r="AE67" s="93">
        <f>ДЕКАБРЬ!AE67+ЯНВАРЬ!AE67+ФЕВРАЛЬ!AE67+МАРТ!AE67</f>
        <v>3905.38</v>
      </c>
      <c r="AF67" s="234">
        <f t="shared" ref="AF67:AF103" si="43">IF(AA67=0,0,AE67/AA67)</f>
        <v>0.37341576684295025</v>
      </c>
      <c r="AG67" s="93">
        <f>ДЕКАБРЬ!AG67+ЯНВАРЬ!AG67+ФЕВРАЛЬ!AG67+МАРТ!AG67</f>
        <v>1460.69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430.92664093732617</v>
      </c>
      <c r="AO67" s="95">
        <f t="shared" si="15"/>
        <v>3009.5587668767889</v>
      </c>
      <c r="AP67" s="96"/>
      <c r="AQ67" s="97">
        <f t="shared" si="7"/>
        <v>1045.8529999999998</v>
      </c>
      <c r="AR67" s="98">
        <f t="shared" si="26"/>
        <v>161.69999999999999</v>
      </c>
      <c r="AS67" s="98">
        <f t="shared" si="9"/>
        <v>390.53800000000001</v>
      </c>
      <c r="AT67" s="98">
        <f t="shared" si="10"/>
        <v>121.72416666666668</v>
      </c>
      <c r="AU67" s="98">
        <f t="shared" si="16"/>
        <v>0</v>
      </c>
      <c r="AV67" s="98">
        <f t="array" ref="AV67">_xlfn.IFS(U67=0,AO67,U67&lt;0,AO67/-U67,U67&gt;0,AO67/U67)</f>
        <v>300.95587668767888</v>
      </c>
      <c r="AW67" s="234">
        <f t="shared" si="35"/>
        <v>0.2877611640332618</v>
      </c>
      <c r="AX67" s="234">
        <f t="shared" si="36"/>
        <v>1.8611989900289356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8</v>
      </c>
      <c r="O69" s="89"/>
      <c r="P69" s="89"/>
      <c r="Q69" s="233"/>
      <c r="R69" s="92"/>
      <c r="S69" s="93">
        <f>ДЕКАБРЬ!S69+ЯНВАРЬ!S69+ФЕВРАЛЬ!S69+МАРТ!S69</f>
        <v>2</v>
      </c>
      <c r="T69" s="93">
        <f>ДЕКАБРЬ!T69+ЯНВАРЬ!T69+ФЕВРАЛЬ!T69+МАРТ!T69</f>
        <v>-1</v>
      </c>
      <c r="U69" s="92">
        <f t="shared" si="38"/>
        <v>1</v>
      </c>
      <c r="V69" s="93">
        <f>ДЕКАБРЬ!V69+ЯНВАРЬ!V69+ФЕВРАЛЬ!V69+МАРТ!V69</f>
        <v>1297</v>
      </c>
      <c r="W69" s="93">
        <f>ДЕКАБРЬ!W69+ЯНВАРЬ!W69+ФЕВРАЛЬ!W69+МАРТ!W69</f>
        <v>-640</v>
      </c>
      <c r="X69" s="92">
        <f t="shared" si="39"/>
        <v>657</v>
      </c>
      <c r="Y69" s="93">
        <f>ДЕКАБРЬ!Y69+ЯНВАРЬ!Y69+ФЕВРАЛЬ!Y69+МАРТ!Y69</f>
        <v>1996</v>
      </c>
      <c r="Z69" s="93">
        <f>ДЕКАБРЬ!Z69+ЯНВАРЬ!Z69+ФЕВРАЛЬ!Z69+МАРТ!Z69</f>
        <v>-998</v>
      </c>
      <c r="AA69" s="232">
        <f t="shared" si="40"/>
        <v>998</v>
      </c>
      <c r="AB69" s="92">
        <f t="shared" si="44"/>
        <v>0</v>
      </c>
      <c r="AC69" s="234">
        <f t="shared" si="41"/>
        <v>5.5340939179079012E-5</v>
      </c>
      <c r="AD69" s="92">
        <f t="shared" si="42"/>
        <v>140.63999999999999</v>
      </c>
      <c r="AE69" s="93">
        <f>ДЕКАБРЬ!AE69+ЯНВАРЬ!AE69+ФЕВРАЛЬ!AE69+МАРТ!AE69</f>
        <v>378.08000000000004</v>
      </c>
      <c r="AF69" s="234">
        <f t="shared" si="43"/>
        <v>0.37883767535070145</v>
      </c>
      <c r="AG69" s="93">
        <f>ДЕКАБРЬ!AG69+ЯНВАРЬ!AG69+ФЕВРАЛЬ!AG69+МАРТ!AG69</f>
        <v>555.83000000000004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61.972751614344432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37.514699999999998</v>
      </c>
      <c r="AO69" s="95">
        <f t="shared" si="45"/>
        <v>-176.03745161434449</v>
      </c>
      <c r="AP69" s="96"/>
      <c r="AQ69" s="97">
        <f t="shared" si="7"/>
        <v>998</v>
      </c>
      <c r="AR69" s="98">
        <f t="shared" si="26"/>
        <v>140.63999999999999</v>
      </c>
      <c r="AS69" s="98">
        <f t="shared" si="9"/>
        <v>378.08000000000004</v>
      </c>
      <c r="AT69" s="98">
        <f t="shared" si="10"/>
        <v>277.91500000000002</v>
      </c>
      <c r="AU69" s="98">
        <f t="shared" si="16"/>
        <v>0</v>
      </c>
      <c r="AV69" s="98">
        <f t="array" ref="AV69">_xlfn.IFS(U69=0,AO69,U69&lt;0,AO69/-U69,U69&gt;0,AO69/U69)</f>
        <v>-176.03745161434449</v>
      </c>
      <c r="AW69" s="234">
        <f t="shared" si="35"/>
        <v>-0.17639023207850149</v>
      </c>
      <c r="AX69" s="234">
        <f t="shared" si="36"/>
        <v>-1.2516883647208796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17</v>
      </c>
      <c r="O70" s="89"/>
      <c r="P70" s="89"/>
      <c r="Q70" s="233"/>
      <c r="R70" s="92"/>
      <c r="S70" s="93">
        <f>ДЕКАБРЬ!S70+ЯНВАРЬ!S70+ФЕВРАЛЬ!S70+МАРТ!S70</f>
        <v>4</v>
      </c>
      <c r="T70" s="93">
        <f>ДЕКАБРЬ!T70+ЯНВАРЬ!T70+ФЕВРАЛЬ!T70+МАРТ!T70</f>
        <v>0</v>
      </c>
      <c r="U70" s="92">
        <f t="shared" si="38"/>
        <v>4</v>
      </c>
      <c r="V70" s="93">
        <f>ДЕКАБРЬ!V70+ЯНВАРЬ!V70+ФЕВРАЛЬ!V70+МАРТ!V70</f>
        <v>2877</v>
      </c>
      <c r="W70" s="93">
        <f>ДЕКАБРЬ!W70+ЯНВАРЬ!W70+ФЕВРАЛЬ!W70+МАРТ!W70</f>
        <v>0</v>
      </c>
      <c r="X70" s="92">
        <f t="shared" si="39"/>
        <v>2877</v>
      </c>
      <c r="Y70" s="93">
        <f>ДЕКАБРЬ!Y70+ЯНВАРЬ!Y70+ФЕВРАЛЬ!Y70+МАРТ!Y70</f>
        <v>4242</v>
      </c>
      <c r="Z70" s="93">
        <f>ДЕКАБРЬ!Z70+ЯНВАРЬ!Z70+ФЕВРАЛЬ!Z70+МАРТ!Z70</f>
        <v>0</v>
      </c>
      <c r="AA70" s="232">
        <f t="shared" si="40"/>
        <v>4242</v>
      </c>
      <c r="AB70" s="92">
        <f t="shared" si="44"/>
        <v>0</v>
      </c>
      <c r="AC70" s="234">
        <f t="shared" si="41"/>
        <v>2.3522671743251821E-4</v>
      </c>
      <c r="AD70" s="92">
        <f t="shared" si="42"/>
        <v>468.96</v>
      </c>
      <c r="AE70" s="93">
        <f>ДЕКАБРЬ!AE70+ЯНВАРЬ!AE70+ФЕВРАЛЬ!AE70+МАРТ!AE70</f>
        <v>1583.94</v>
      </c>
      <c r="AF70" s="234">
        <f t="shared" si="43"/>
        <v>0.37339462517680339</v>
      </c>
      <c r="AG70" s="93">
        <f>ДЕКАБРЬ!AG70+ЯНВАРЬ!AG70+ФЕВРАЛЬ!AG70+МАРТ!AG70</f>
        <v>1268.54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37.148693832735781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164.02215149708823</v>
      </c>
      <c r="AO70" s="95">
        <f t="shared" si="45"/>
        <v>719.38915467017591</v>
      </c>
      <c r="AP70" s="96"/>
      <c r="AQ70" s="97">
        <f t="shared" si="7"/>
        <v>1060.5</v>
      </c>
      <c r="AR70" s="98">
        <f t="shared" si="26"/>
        <v>117.24</v>
      </c>
      <c r="AS70" s="98">
        <f t="shared" si="9"/>
        <v>395.98500000000001</v>
      </c>
      <c r="AT70" s="98">
        <f t="shared" si="10"/>
        <v>317.13499999999999</v>
      </c>
      <c r="AU70" s="98">
        <f t="shared" si="16"/>
        <v>0</v>
      </c>
      <c r="AV70" s="98">
        <f t="array" ref="AV70">_xlfn.IFS(U70=0,AO70,U70&lt;0,AO70/-U70,U70&gt;0,AO70/U70)</f>
        <v>179.84728866754398</v>
      </c>
      <c r="AW70" s="234">
        <f t="shared" si="35"/>
        <v>0.1695872594696313</v>
      </c>
      <c r="AX70" s="234">
        <f t="shared" si="36"/>
        <v>1.5340096269834866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62</v>
      </c>
      <c r="O71" s="89"/>
      <c r="P71" s="89"/>
      <c r="Q71" s="233"/>
      <c r="R71" s="92"/>
      <c r="S71" s="93">
        <f>ДЕКАБРЬ!S71+ЯНВАРЬ!S71+ФЕВРАЛЬ!S71+МАРТ!S71</f>
        <v>11</v>
      </c>
      <c r="T71" s="93">
        <f>ДЕКАБРЬ!T71+ЯНВАРЬ!T71+ФЕВРАЛЬ!T71+МАРТ!T71</f>
        <v>-2</v>
      </c>
      <c r="U71" s="92">
        <f t="shared" si="38"/>
        <v>9</v>
      </c>
      <c r="V71" s="93">
        <f>ДЕКАБРЬ!V71+ЯНВАРЬ!V71+ФЕВРАЛЬ!V71+МАРТ!V71</f>
        <v>5355.65</v>
      </c>
      <c r="W71" s="93">
        <f>ДЕКАБРЬ!W71+ЯНВАРЬ!W71+ФЕВРАЛЬ!W71+МАРТ!W71</f>
        <v>-998</v>
      </c>
      <c r="X71" s="92">
        <f t="shared" si="39"/>
        <v>4357.6499999999996</v>
      </c>
      <c r="Y71" s="93">
        <f>ДЕКАБРЬ!Y71+ЯНВАРЬ!Y71+ФЕВРАЛЬ!Y71+МАРТ!Y71</f>
        <v>7889.7800000000007</v>
      </c>
      <c r="Z71" s="93">
        <f>ДЕКАБРЬ!Z71+ЯНВАРЬ!Z71+ФЕВРАЛЬ!Z71+МАРТ!Z71</f>
        <v>-1509</v>
      </c>
      <c r="AA71" s="232">
        <f t="shared" si="40"/>
        <v>6380.7800000000007</v>
      </c>
      <c r="AB71" s="92">
        <f t="shared" si="44"/>
        <v>0</v>
      </c>
      <c r="AC71" s="234">
        <f t="shared" si="41"/>
        <v>3.5382600991491363E-4</v>
      </c>
      <c r="AD71" s="92">
        <f t="shared" si="42"/>
        <v>1107.81</v>
      </c>
      <c r="AE71" s="93">
        <f>ДЕКАБРЬ!AE71+ЯНВАРЬ!AE71+ФЕВРАЛЬ!AE71+МАРТ!AE71</f>
        <v>2390.2000000000003</v>
      </c>
      <c r="AF71" s="234">
        <f t="shared" si="43"/>
        <v>0.3745937017104492</v>
      </c>
      <c r="AG71" s="93">
        <f>ДЕКАБРЬ!AG71+ЯНВАРЬ!AG71+ФЕВРАЛЬ!AG71+МАРТ!AG71</f>
        <v>5138.3100000000004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75.453473736973194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248.91240173135714</v>
      </c>
      <c r="AO71" s="95">
        <f t="shared" si="45"/>
        <v>-2579.9058754683297</v>
      </c>
      <c r="AP71" s="96"/>
      <c r="AQ71" s="97">
        <f t="shared" si="7"/>
        <v>708.97555555555562</v>
      </c>
      <c r="AR71" s="98">
        <f t="shared" si="26"/>
        <v>123.09</v>
      </c>
      <c r="AS71" s="98">
        <f t="shared" si="9"/>
        <v>265.57777777777778</v>
      </c>
      <c r="AT71" s="98">
        <f t="shared" si="10"/>
        <v>467.11909090909097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-286.65620838536995</v>
      </c>
      <c r="AW71" s="234">
        <f t="shared" si="35"/>
        <v>-0.40432453014652275</v>
      </c>
      <c r="AX71" s="234">
        <f t="shared" si="36"/>
        <v>-2.328834254491591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43</v>
      </c>
      <c r="O72" s="89"/>
      <c r="P72" s="89"/>
      <c r="Q72" s="233"/>
      <c r="R72" s="92"/>
      <c r="S72" s="93">
        <f>ДЕКАБРЬ!S72+ЯНВАРЬ!S72+ФЕВРАЛЬ!S72+МАРТ!S72</f>
        <v>13</v>
      </c>
      <c r="T72" s="93">
        <f>ДЕКАБРЬ!T72+ЯНВАРЬ!T72+ФЕВРАЛЬ!T72+МАРТ!T72</f>
        <v>0</v>
      </c>
      <c r="U72" s="92">
        <f t="shared" si="38"/>
        <v>13</v>
      </c>
      <c r="V72" s="93">
        <f>ДЕКАБРЬ!V72+ЯНВАРЬ!V72+ФЕВРАЛЬ!V72+МАРТ!V72</f>
        <v>7274</v>
      </c>
      <c r="W72" s="93">
        <f>ДЕКАБРЬ!W72+ЯНВАРЬ!W72+ФЕВРАЛЬ!W72+МАРТ!W72</f>
        <v>0</v>
      </c>
      <c r="X72" s="92">
        <f t="shared" si="39"/>
        <v>7274</v>
      </c>
      <c r="Y72" s="93">
        <f>ДЕКАБРЬ!Y72+ЯНВАРЬ!Y72+ФЕВРАЛЬ!Y72+МАРТ!Y72</f>
        <v>10890.779999999999</v>
      </c>
      <c r="Z72" s="93">
        <f>ДЕКАБРЬ!Z72+ЯНВАРЬ!Z72+ФЕВРАЛЬ!Z72+МАРТ!Z72</f>
        <v>0</v>
      </c>
      <c r="AA72" s="232">
        <f t="shared" si="40"/>
        <v>10890.779999999999</v>
      </c>
      <c r="AB72" s="92">
        <f t="shared" si="44"/>
        <v>0</v>
      </c>
      <c r="AC72" s="234">
        <f t="shared" si="41"/>
        <v>6.0391382123520048E-4</v>
      </c>
      <c r="AD72" s="92">
        <f t="shared" si="42"/>
        <v>1600.17</v>
      </c>
      <c r="AE72" s="93">
        <f>ДЕКАБРЬ!AE72+ЯНВАРЬ!AE72+ФЕВРАЛЬ!AE72+МАРТ!AE72</f>
        <v>4090.5999999999995</v>
      </c>
      <c r="AF72" s="234">
        <f t="shared" si="43"/>
        <v>0.37560211481638595</v>
      </c>
      <c r="AG72" s="93">
        <f>ДЕКАБРЬ!AG72+ЯНВАРЬ!AG72+ФЕВРАЛЬ!AG72+МАРТ!AG72</f>
        <v>3522.0700000000006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403.89398208984238</v>
      </c>
      <c r="AO72" s="95">
        <f t="shared" si="45"/>
        <v>1228.5790480685075</v>
      </c>
      <c r="AP72" s="96"/>
      <c r="AQ72" s="97">
        <f t="shared" si="7"/>
        <v>837.75230769230757</v>
      </c>
      <c r="AR72" s="98">
        <f t="shared" si="26"/>
        <v>123.09</v>
      </c>
      <c r="AS72" s="98">
        <f t="shared" si="9"/>
        <v>314.66153846153844</v>
      </c>
      <c r="AT72" s="98">
        <f t="shared" si="10"/>
        <v>270.92846153846159</v>
      </c>
      <c r="AU72" s="98">
        <f t="shared" si="46"/>
        <v>0</v>
      </c>
      <c r="AV72" s="98">
        <f t="array" ref="AV72">_xlfn.IFS(U72=0,AO72,U72&lt;0,AO72/-U72,U72&gt;0,AO72/U72)</f>
        <v>94.50608062065443</v>
      </c>
      <c r="AW72" s="234">
        <f t="shared" si="35"/>
        <v>0.11280909614081891</v>
      </c>
      <c r="AX72" s="234">
        <f t="shared" si="36"/>
        <v>0.76778032838292654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43</v>
      </c>
      <c r="O73" s="89"/>
      <c r="P73" s="89"/>
      <c r="Q73" s="233"/>
      <c r="R73" s="92"/>
      <c r="S73" s="93">
        <f>ДЕКАБРЬ!S73+ЯНВАРЬ!S73+ФЕВРАЛЬ!S73+МАРТ!S73</f>
        <v>11</v>
      </c>
      <c r="T73" s="93">
        <f>ДЕКАБРЬ!T73+ЯНВАРЬ!T73+ФЕВРАЛЬ!T73+МАРТ!T73</f>
        <v>-1</v>
      </c>
      <c r="U73" s="92">
        <f t="shared" si="38"/>
        <v>10</v>
      </c>
      <c r="V73" s="93">
        <f>ДЕКАБРЬ!V73+ЯНВАРЬ!V73+ФЕВРАЛЬ!V73+МАРТ!V73</f>
        <v>5996.4400000000005</v>
      </c>
      <c r="W73" s="93">
        <f>ДЕКАБРЬ!W73+ЯНВАРЬ!W73+ФЕВРАЛЬ!W73+МАРТ!W73</f>
        <v>-527</v>
      </c>
      <c r="X73" s="92">
        <f t="shared" si="39"/>
        <v>5469.4400000000005</v>
      </c>
      <c r="Y73" s="93">
        <f>ДЕКАБРЬ!Y73+ЯНВАРЬ!Y73+ФЕВРАЛЬ!Y73+МАРТ!Y73</f>
        <v>8853.2799999999988</v>
      </c>
      <c r="Z73" s="93">
        <f>ДЕКАБРЬ!Z73+ЯНВАРЬ!Z73+ФЕВРАЛЬ!Z73+МАРТ!Z73</f>
        <v>-807</v>
      </c>
      <c r="AA73" s="232">
        <f t="shared" si="40"/>
        <v>8046.2799999999988</v>
      </c>
      <c r="AB73" s="92">
        <f t="shared" si="44"/>
        <v>0</v>
      </c>
      <c r="AC73" s="234">
        <f t="shared" si="41"/>
        <v>4.4618105420625231E-4</v>
      </c>
      <c r="AD73" s="92">
        <f t="shared" si="42"/>
        <v>1230.9000000000001</v>
      </c>
      <c r="AE73" s="93">
        <f>ДЕКАБРЬ!AE73+ЯНВАРЬ!AE73+ФЕВРАЛЬ!AE73+МАРТ!AE73</f>
        <v>3007.3999999999996</v>
      </c>
      <c r="AF73" s="234">
        <f t="shared" si="43"/>
        <v>0.37376278230436921</v>
      </c>
      <c r="AG73" s="93">
        <f>ДЕКАБРЬ!AG73+ЯНВАРЬ!AG73+ФЕВРАЛЬ!AG73+МАРТ!AG73</f>
        <v>3581.6099999999997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310.44686021128138</v>
      </c>
      <c r="AO73" s="95">
        <f t="shared" si="45"/>
        <v>-143.04645292862159</v>
      </c>
      <c r="AP73" s="96"/>
      <c r="AQ73" s="97">
        <f t="shared" si="7"/>
        <v>804.62799999999993</v>
      </c>
      <c r="AR73" s="98">
        <f t="shared" si="26"/>
        <v>123.09</v>
      </c>
      <c r="AS73" s="98">
        <f t="shared" si="9"/>
        <v>300.73999999999995</v>
      </c>
      <c r="AT73" s="98">
        <f t="shared" si="10"/>
        <v>325.60090909090906</v>
      </c>
      <c r="AU73" s="98">
        <f t="shared" si="46"/>
        <v>0</v>
      </c>
      <c r="AV73" s="98">
        <f t="array" ref="AV73">_xlfn.IFS(U73=0,AO73,U73&lt;0,AO73/-U73,U73&gt;0,AO73/U73)</f>
        <v>-14.304645292862158</v>
      </c>
      <c r="AW73" s="234">
        <f t="shared" si="35"/>
        <v>-1.7777961111050275E-2</v>
      </c>
      <c r="AX73" s="234">
        <f t="shared" si="36"/>
        <v>-0.11621289538437045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12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3.1117467045701743E-4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871.2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231.06722912134668</v>
      </c>
      <c r="AO74" s="95">
        <f t="shared" si="45"/>
        <v>1448.4978524414769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124.45714285714287</v>
      </c>
      <c r="AU74" s="98">
        <f t="shared" si="46"/>
        <v>0</v>
      </c>
      <c r="AV74" s="98">
        <f t="array" ref="AV74">_xlfn.IFS(U74=0,AO74,U74&lt;0,AO74/-U74,U74&gt;0,AO74/U74)</f>
        <v>206.92826463449668</v>
      </c>
      <c r="AW74" s="234">
        <f t="shared" si="35"/>
        <v>0.25812472199498127</v>
      </c>
      <c r="AX74" s="234">
        <f t="shared" si="36"/>
        <v>1.5351900336411952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81</v>
      </c>
      <c r="O75" s="89"/>
      <c r="P75" s="89"/>
      <c r="Q75" s="233"/>
      <c r="R75" s="92"/>
      <c r="S75" s="93">
        <f>ДЕКАБРЬ!S75+ЯНВАРЬ!S75+ФЕВРАЛЬ!S75+МАРТ!S75</f>
        <v>34</v>
      </c>
      <c r="T75" s="93">
        <f>ДЕКАБРЬ!T75+ЯНВАРЬ!T75+ФЕВРАЛЬ!T75+МАРТ!T75</f>
        <v>-4</v>
      </c>
      <c r="U75" s="92">
        <f t="shared" si="38"/>
        <v>30</v>
      </c>
      <c r="V75" s="93">
        <f>ДЕКАБРЬ!V75+ЯНВАРЬ!V75+ФЕВРАЛЬ!V75+МАРТ!V75</f>
        <v>21129.75</v>
      </c>
      <c r="W75" s="93">
        <f>ДЕКАБРЬ!W75+ЯНВАРЬ!W75+ФЕВРАЛЬ!W75+МАРТ!W75</f>
        <v>-2164</v>
      </c>
      <c r="X75" s="92">
        <f t="shared" si="39"/>
        <v>18965.75</v>
      </c>
      <c r="Y75" s="93">
        <f>ДЕКАБРЬ!Y75+ЯНВАРЬ!Y75+ФЕВРАЛЬ!Y75+МАРТ!Y75</f>
        <v>28357.700000000004</v>
      </c>
      <c r="Z75" s="93">
        <f>ДЕКАБРЬ!Z75+ЯНВАРЬ!Z75+ФЕВРАЛЬ!Z75+МАРТ!Z75</f>
        <v>-3006.2200000000003</v>
      </c>
      <c r="AA75" s="232">
        <f t="shared" si="40"/>
        <v>25351.480000000003</v>
      </c>
      <c r="AB75" s="92">
        <f t="shared" si="44"/>
        <v>0</v>
      </c>
      <c r="AC75" s="234">
        <f t="shared" si="41"/>
        <v>1.4057862853503389E-3</v>
      </c>
      <c r="AD75" s="92">
        <f t="shared" si="42"/>
        <v>4043.7</v>
      </c>
      <c r="AE75" s="93">
        <f>ДЕКАБРЬ!AE75+ЯНВАРЬ!AE75+ФЕВРАЛЬ!AE75+МАРТ!AE75</f>
        <v>9501.8100000000031</v>
      </c>
      <c r="AF75" s="234">
        <f t="shared" si="43"/>
        <v>0.37480297008300906</v>
      </c>
      <c r="AG75" s="93">
        <f>ДЕКАБРЬ!AG75+ЯНВАРЬ!AG75+ФЕВРАЛЬ!AG75+МАРТ!AG75</f>
        <v>5870.48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30.36463447381994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1109.7790444459083</v>
      </c>
      <c r="AO75" s="95">
        <f t="shared" si="45"/>
        <v>671.34632108027154</v>
      </c>
      <c r="AP75" s="96"/>
      <c r="AQ75" s="97">
        <f t="shared" si="7"/>
        <v>845.04933333333349</v>
      </c>
      <c r="AR75" s="98">
        <f t="shared" si="26"/>
        <v>134.79</v>
      </c>
      <c r="AS75" s="98">
        <f t="shared" si="9"/>
        <v>316.72700000000009</v>
      </c>
      <c r="AT75" s="98">
        <f t="shared" si="10"/>
        <v>172.66117647058823</v>
      </c>
      <c r="AU75" s="98">
        <f t="shared" si="46"/>
        <v>121.29411764705883</v>
      </c>
      <c r="AV75" s="98">
        <f t="array" ref="AV75">_xlfn.IFS(U75=0,AO75,U75&lt;0,AO75/-U75,U75&gt;0,AO75/U75)</f>
        <v>22.37821070267572</v>
      </c>
      <c r="AW75" s="234">
        <f t="shared" si="35"/>
        <v>2.6481543526463602E-2</v>
      </c>
      <c r="AX75" s="234">
        <f t="shared" si="36"/>
        <v>0.16602278138345367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19</v>
      </c>
      <c r="O76" s="89"/>
      <c r="P76" s="89"/>
      <c r="Q76" s="233"/>
      <c r="R76" s="92"/>
      <c r="S76" s="93">
        <f>ДЕКАБРЬ!S76+ЯНВАРЬ!S76+ФЕВРАЛЬ!S76+МАРТ!S76</f>
        <v>6</v>
      </c>
      <c r="T76" s="93">
        <f>ДЕКАБРЬ!T76+ЯНВАРЬ!T76+ФЕВРАЛЬ!T76+МАРТ!T76</f>
        <v>-2</v>
      </c>
      <c r="U76" s="92">
        <f t="shared" si="38"/>
        <v>4</v>
      </c>
      <c r="V76" s="93">
        <f>ДЕКАБРЬ!V76+ЯНВАРЬ!V76+ФЕВРАЛЬ!V76+МАРТ!V76</f>
        <v>3997</v>
      </c>
      <c r="W76" s="93">
        <f>ДЕКАБРЬ!W76+ЯНВАРЬ!W76+ФЕВРАЛЬ!W76+МАРТ!W76</f>
        <v>-1339</v>
      </c>
      <c r="X76" s="92">
        <f t="shared" si="39"/>
        <v>2658</v>
      </c>
      <c r="Y76" s="93">
        <f>ДЕКАБРЬ!Y76+ЯНВАРЬ!Y76+ФЕВРАЛЬ!Y76+МАРТ!Y76</f>
        <v>6300</v>
      </c>
      <c r="Z76" s="93">
        <f>ДЕКАБРЬ!Z76+ЯНВАРЬ!Z76+ФЕВРАЛЬ!Z76+МАРТ!Z76</f>
        <v>-2100</v>
      </c>
      <c r="AA76" s="232">
        <f t="shared" si="40"/>
        <v>4200</v>
      </c>
      <c r="AB76" s="92">
        <f t="shared" si="44"/>
        <v>0</v>
      </c>
      <c r="AC76" s="234">
        <f t="shared" si="41"/>
        <v>2.3289774003219625E-4</v>
      </c>
      <c r="AD76" s="92">
        <f t="shared" si="42"/>
        <v>492.36</v>
      </c>
      <c r="AE76" s="93">
        <f>ДЕКАБРЬ!AE76+ЯНВАРЬ!AE76+ФЕВРАЛЬ!AE76+МАРТ!AE76</f>
        <v>1563.8099999999997</v>
      </c>
      <c r="AF76" s="234">
        <f t="shared" si="43"/>
        <v>0.37233571428571421</v>
      </c>
      <c r="AG76" s="93">
        <f>ДЕКАБРЬ!AG76+ЯНВАРЬ!AG76+ФЕВРАЛЬ!AG76+МАРТ!AG76</f>
        <v>1547.6499999999999</v>
      </c>
      <c r="AH76" s="93">
        <f>ДЕКАБРЬ!AH76+ЯНВАРЬ!AH76+ФЕВРАЛЬ!AH76+МАРТ!AH76</f>
        <v>0</v>
      </c>
      <c r="AI76" s="93">
        <f>ДЕКАБРЬ!AI76+ЯНВАРЬ!AI76+ФЕВРАЛЬ!AI76+МАРТ!AI76</f>
        <v>0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279.57899850293393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151.43763528907465</v>
      </c>
      <c r="AO76" s="95">
        <f t="shared" si="45"/>
        <v>165.16336620799149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390.95249999999993</v>
      </c>
      <c r="AT76" s="98">
        <f t="shared" si="10"/>
        <v>257.94166666666666</v>
      </c>
      <c r="AU76" s="98">
        <f t="shared" si="46"/>
        <v>0</v>
      </c>
      <c r="AV76" s="98">
        <f t="array" ref="AV76">_xlfn.IFS(U76=0,AO76,U76&lt;0,AO76/-U76,U76&gt;0,AO76/U76)</f>
        <v>41.290841551997872</v>
      </c>
      <c r="AW76" s="234">
        <f t="shared" si="35"/>
        <v>3.9324611001902737E-2</v>
      </c>
      <c r="AX76" s="234">
        <f t="shared" si="36"/>
        <v>0.33545244578761774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5</v>
      </c>
      <c r="O77" s="89"/>
      <c r="P77" s="89"/>
      <c r="Q77" s="233"/>
      <c r="R77" s="92"/>
      <c r="S77" s="93">
        <f>ДЕКАБРЬ!S77+ЯНВАРЬ!S77+ФЕВРАЛЬ!S77+МАРТ!S77</f>
        <v>1</v>
      </c>
      <c r="T77" s="93">
        <f>ДЕКАБРЬ!T77+ЯНВАРЬ!T77+ФЕВРАЛЬ!T77+МАРТ!T77</f>
        <v>0</v>
      </c>
      <c r="U77" s="92">
        <f t="shared" si="38"/>
        <v>1</v>
      </c>
      <c r="V77" s="93">
        <f>ДЕКАБРЬ!V77+ЯНВАРЬ!V77+ФЕВРАЛЬ!V77+МАРТ!V77</f>
        <v>696</v>
      </c>
      <c r="W77" s="93">
        <f>ДЕКАБРЬ!W77+ЯНВАРЬ!W77+ФЕВРАЛЬ!W77+МАРТ!W77</f>
        <v>0</v>
      </c>
      <c r="X77" s="92">
        <f t="shared" si="39"/>
        <v>696</v>
      </c>
      <c r="Y77" s="93">
        <f>ДЕКАБРЬ!Y77+ЯНВАРЬ!Y77+ФЕВРАЛЬ!Y77+МАРТ!Y77</f>
        <v>1150</v>
      </c>
      <c r="Z77" s="93">
        <f>ДЕКАБРЬ!Z77+ЯНВАРЬ!Z77+ФЕВРАЛЬ!Z77+МАРТ!Z77</f>
        <v>0</v>
      </c>
      <c r="AA77" s="232">
        <f t="shared" si="40"/>
        <v>1150</v>
      </c>
      <c r="AB77" s="92">
        <f t="shared" si="44"/>
        <v>0</v>
      </c>
      <c r="AC77" s="234">
        <f t="shared" si="41"/>
        <v>6.3769619294529929E-5</v>
      </c>
      <c r="AD77" s="92">
        <f t="shared" si="42"/>
        <v>123.09</v>
      </c>
      <c r="AE77" s="93">
        <f>ДЕКАБРЬ!AE77+ЯНВАРЬ!AE77+ФЕВРАЛЬ!AE77+МАРТ!AE77</f>
        <v>433.22</v>
      </c>
      <c r="AF77" s="234">
        <f t="shared" si="43"/>
        <v>0.3767130434782609</v>
      </c>
      <c r="AG77" s="93">
        <f>ДЕКАБРЬ!AG77+ЯНВАРЬ!AG77+ФЕВРАЛЬ!AG77+МАРТ!AG77</f>
        <v>380.71</v>
      </c>
      <c r="AH77" s="93">
        <f>ДЕКАБРЬ!AH77+ЯНВАРЬ!AH77+ФЕВРАЛЬ!AH77+МАРТ!AH77</f>
        <v>0</v>
      </c>
      <c r="AI77" s="93">
        <f>ДЕКАБРЬ!AI77+ЯНВАРЬ!AI77+ФЕВРАЛЬ!AI77+МАРТ!AI77</f>
        <v>0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220.42753378331747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39.741599999999998</v>
      </c>
      <c r="AO77" s="95">
        <f t="shared" si="45"/>
        <v>-47.189133783317395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433.22</v>
      </c>
      <c r="AT77" s="98">
        <f t="shared" si="10"/>
        <v>380.71</v>
      </c>
      <c r="AU77" s="98">
        <f t="shared" si="46"/>
        <v>0</v>
      </c>
      <c r="AV77" s="98">
        <f t="array" ref="AV77">_xlfn.IFS(U77=0,AO77,U77&lt;0,AO77/-U77,U77&gt;0,AO77/U77)</f>
        <v>-47.189133783317395</v>
      </c>
      <c r="AW77" s="234">
        <f t="shared" si="35"/>
        <v>-4.1034029376797732E-2</v>
      </c>
      <c r="AX77" s="234">
        <f t="shared" si="36"/>
        <v>-0.3833709788229539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32</v>
      </c>
      <c r="O78" s="89"/>
      <c r="P78" s="89"/>
      <c r="Q78" s="233"/>
      <c r="R78" s="92"/>
      <c r="S78" s="93">
        <f>ДЕКАБРЬ!S78+ЯНВАРЬ!S78+ФЕВРАЛЬ!S78+МАРТ!S78</f>
        <v>7</v>
      </c>
      <c r="T78" s="93">
        <f>ДЕКАБРЬ!T78+ЯНВАРЬ!T78+ФЕВРАЛЬ!T78+МАРТ!T78</f>
        <v>0</v>
      </c>
      <c r="U78" s="92">
        <f t="shared" si="38"/>
        <v>7</v>
      </c>
      <c r="V78" s="93">
        <f>ДЕКАБРЬ!V78+ЯНВАРЬ!V78+ФЕВРАЛЬ!V78+МАРТ!V78</f>
        <v>4904</v>
      </c>
      <c r="W78" s="93">
        <f>ДЕКАБРЬ!W78+ЯНВАРЬ!W78+ФЕВРАЛЬ!W78+МАРТ!W78</f>
        <v>0</v>
      </c>
      <c r="X78" s="92">
        <f t="shared" si="39"/>
        <v>4904</v>
      </c>
      <c r="Y78" s="93">
        <f>ДЕКАБРЬ!Y78+ЯНВАРЬ!Y78+ФЕВРАЛЬ!Y78+МАРТ!Y78</f>
        <v>7600</v>
      </c>
      <c r="Z78" s="93">
        <f>ДЕКАБРЬ!Z78+ЯНВАРЬ!Z78+ФЕВРАЛЬ!Z78+МАРТ!Z78</f>
        <v>0</v>
      </c>
      <c r="AA78" s="232">
        <f t="shared" si="40"/>
        <v>7600</v>
      </c>
      <c r="AB78" s="92">
        <f t="shared" si="44"/>
        <v>0</v>
      </c>
      <c r="AC78" s="234">
        <f t="shared" si="41"/>
        <v>4.2143400577254557E-4</v>
      </c>
      <c r="AD78" s="92">
        <f t="shared" si="42"/>
        <v>861.63</v>
      </c>
      <c r="AE78" s="93">
        <f>ДЕКАБРЬ!AE78+ЯНВАРЬ!AE78+ФЕВРАЛЬ!AE78+МАРТ!AE78</f>
        <v>2830.57</v>
      </c>
      <c r="AF78" s="234">
        <f t="shared" si="43"/>
        <v>0.37244342105263162</v>
      </c>
      <c r="AG78" s="93">
        <f>ДЕКАБРЬ!AG78+ЯНВАРЬ!AG78+ФЕВРАЛЬ!AG78+МАРТ!AG78</f>
        <v>2244.1099999999997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142.26894289470485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277.3990747175182</v>
      </c>
      <c r="AO78" s="95">
        <f t="shared" si="45"/>
        <v>-1075.9780176122231</v>
      </c>
      <c r="AP78" s="96"/>
      <c r="AQ78" s="97">
        <f t="shared" si="7"/>
        <v>1085.7142857142858</v>
      </c>
      <c r="AR78" s="98">
        <f t="shared" si="26"/>
        <v>123.09</v>
      </c>
      <c r="AS78" s="98">
        <f t="shared" si="9"/>
        <v>404.36714285714288</v>
      </c>
      <c r="AT78" s="98">
        <f t="shared" si="10"/>
        <v>320.58714285714279</v>
      </c>
      <c r="AU78" s="98">
        <f t="shared" si="46"/>
        <v>331.42857142857144</v>
      </c>
      <c r="AV78" s="98">
        <f t="array" ref="AV78">_xlfn.IFS(U78=0,AO78,U78&lt;0,AO78/-U78,U78&gt;0,AO78/U78)</f>
        <v>-153.71114537317473</v>
      </c>
      <c r="AW78" s="234">
        <f t="shared" si="35"/>
        <v>-0.14157605494897671</v>
      </c>
      <c r="AX78" s="234">
        <f t="shared" si="36"/>
        <v>-1.2487703743047747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13</v>
      </c>
      <c r="O79" s="89"/>
      <c r="P79" s="89"/>
      <c r="Q79" s="233"/>
      <c r="R79" s="92"/>
      <c r="S79" s="93">
        <f>ДЕКАБРЬ!S79+ЯНВАРЬ!S79+ФЕВРАЛЬ!S79+МАРТ!S79</f>
        <v>2</v>
      </c>
      <c r="T79" s="93">
        <f>ДЕКАБРЬ!T79+ЯНВАРЬ!T79+ФЕВРАЛЬ!T79+МАРТ!T79</f>
        <v>-1</v>
      </c>
      <c r="U79" s="92">
        <f t="shared" si="38"/>
        <v>1</v>
      </c>
      <c r="V79" s="93">
        <f>ДЕКАБРЬ!V79+ЯНВАРЬ!V79+ФЕВРАЛЬ!V79+МАРТ!V79</f>
        <v>1842</v>
      </c>
      <c r="W79" s="93">
        <f>ДЕКАБРЬ!W79+ЯНВАРЬ!W79+ФЕВРАЛЬ!W79+МАРТ!W79</f>
        <v>-901</v>
      </c>
      <c r="X79" s="92">
        <f t="shared" si="39"/>
        <v>941</v>
      </c>
      <c r="Y79" s="93">
        <f>ДЕКАБРЬ!Y79+ЯНВАРЬ!Y79+ФЕВРАЛЬ!Y79+МАРТ!Y79</f>
        <v>2955</v>
      </c>
      <c r="Z79" s="93">
        <f>ДЕКАБРЬ!Z79+ЯНВАРЬ!Z79+ФЕВРАЛЬ!Z79+МАРТ!Z79</f>
        <v>-1455</v>
      </c>
      <c r="AA79" s="232">
        <f t="shared" si="40"/>
        <v>1500</v>
      </c>
      <c r="AB79" s="92">
        <f t="shared" si="44"/>
        <v>0</v>
      </c>
      <c r="AC79" s="234">
        <f t="shared" si="41"/>
        <v>8.3177764297212941E-5</v>
      </c>
      <c r="AD79" s="92">
        <f t="shared" si="42"/>
        <v>164.04</v>
      </c>
      <c r="AE79" s="93">
        <f>ДЕКАБРЬ!AE79+ЯНВАРЬ!AE79+ФЕВРАЛЬ!AE79+МАРТ!AE79</f>
        <v>548.98</v>
      </c>
      <c r="AF79" s="234">
        <f t="shared" si="43"/>
        <v>0.36598666666666668</v>
      </c>
      <c r="AG79" s="93">
        <f>ДЕКАБРЬ!AG79+ЯНВАРЬ!AG79+ФЕВРАЛЬ!AG79+МАРТ!AG79</f>
        <v>1182.23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281.07692782592562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53.275376821767011</v>
      </c>
      <c r="AO79" s="95">
        <f t="shared" si="45"/>
        <v>-729.60230464769268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548.98</v>
      </c>
      <c r="AT79" s="98">
        <f t="shared" si="10"/>
        <v>591.11500000000001</v>
      </c>
      <c r="AU79" s="98">
        <f t="shared" si="46"/>
        <v>0</v>
      </c>
      <c r="AV79" s="98">
        <f t="array" ref="AV79">_xlfn.IFS(U79=0,AO79,U79&lt;0,AO79/-U79,U79&gt;0,AO79/U79)</f>
        <v>-729.60230464769268</v>
      </c>
      <c r="AW79" s="234">
        <f t="shared" si="35"/>
        <v>-0.48640153643179512</v>
      </c>
      <c r="AX79" s="234">
        <f t="shared" si="36"/>
        <v>-4.4477097332826911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53</v>
      </c>
      <c r="O80" s="89"/>
      <c r="P80" s="89"/>
      <c r="Q80" s="233"/>
      <c r="R80" s="92"/>
      <c r="S80" s="93">
        <f>ДЕКАБРЬ!S80+ЯНВАРЬ!S80+ФЕВРАЛЬ!S80+МАРТ!S80</f>
        <v>11</v>
      </c>
      <c r="T80" s="93">
        <f>ДЕКАБРЬ!T80+ЯНВАРЬ!T80+ФЕВРАЛЬ!T80+МАРТ!T80</f>
        <v>-2</v>
      </c>
      <c r="U80" s="92">
        <f t="shared" si="38"/>
        <v>9</v>
      </c>
      <c r="V80" s="93">
        <f>ДЕКАБРЬ!V80+ЯНВАРЬ!V80+ФЕВРАЛЬ!V80+МАРТ!V80</f>
        <v>7490.99</v>
      </c>
      <c r="W80" s="93">
        <f>ДЕКАБРЬ!W80+ЯНВАРЬ!W80+ФЕВРАЛЬ!W80+МАРТ!W80</f>
        <v>-1344</v>
      </c>
      <c r="X80" s="92">
        <f t="shared" si="39"/>
        <v>6146.99</v>
      </c>
      <c r="Y80" s="93">
        <f>ДЕКАБРЬ!Y80+ЯНВАРЬ!Y80+ФЕВРАЛЬ!Y80+МАРТ!Y80</f>
        <v>11345.24</v>
      </c>
      <c r="Z80" s="93">
        <f>ДЕКАБРЬ!Z80+ЯНВАРЬ!Z80+ФЕВРАЛЬ!Z80+МАРТ!Z80</f>
        <v>-2058</v>
      </c>
      <c r="AA80" s="232">
        <f t="shared" si="40"/>
        <v>9287.24</v>
      </c>
      <c r="AB80" s="92">
        <f t="shared" si="44"/>
        <v>0</v>
      </c>
      <c r="AC80" s="234">
        <f t="shared" si="41"/>
        <v>5.1499457312776525E-4</v>
      </c>
      <c r="AD80" s="92">
        <f t="shared" si="42"/>
        <v>1476.36</v>
      </c>
      <c r="AE80" s="93">
        <f>ДЕКАБРЬ!AE80+ЯНВАРЬ!AE80+ФЕВРАЛЬ!AE80+МАРТ!AE80</f>
        <v>3489.3799999999997</v>
      </c>
      <c r="AF80" s="234">
        <f t="shared" si="43"/>
        <v>0.37571765131513774</v>
      </c>
      <c r="AG80" s="93">
        <f>ДЕКАБРЬ!AG80+ЯНВАРЬ!AG80+ФЕВРАЛЬ!AG80+МАРТ!AG80</f>
        <v>4119.5599999999995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234.08991398012364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348.95849693451197</v>
      </c>
      <c r="AO80" s="95">
        <f t="shared" si="45"/>
        <v>-6151.1084109146359</v>
      </c>
      <c r="AP80" s="96"/>
      <c r="AQ80" s="97">
        <f t="shared" si="7"/>
        <v>1031.9155555555556</v>
      </c>
      <c r="AR80" s="98">
        <f t="shared" si="26"/>
        <v>164.04</v>
      </c>
      <c r="AS80" s="98">
        <f t="shared" si="9"/>
        <v>387.70888888888885</v>
      </c>
      <c r="AT80" s="98">
        <f t="shared" si="10"/>
        <v>374.50545454545448</v>
      </c>
      <c r="AU80" s="98">
        <f t="shared" si="46"/>
        <v>524.5454545454545</v>
      </c>
      <c r="AV80" s="98">
        <f t="array" ref="AV80">_xlfn.IFS(U80=0,AO80,U80&lt;0,AO80/-U80,U80&gt;0,AO80/U80)</f>
        <v>-683.45649010162617</v>
      </c>
      <c r="AW80" s="234">
        <f t="shared" si="35"/>
        <v>-0.66231823565608683</v>
      </c>
      <c r="AX80" s="234">
        <f t="shared" si="36"/>
        <v>-4.1664014271008671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68</v>
      </c>
      <c r="O81" s="89"/>
      <c r="P81" s="89"/>
      <c r="Q81" s="233"/>
      <c r="R81" s="92"/>
      <c r="S81" s="93">
        <f>ДЕКАБРЬ!S81+ЯНВАРЬ!S81+ФЕВРАЛЬ!S81+МАРТ!S81</f>
        <v>23</v>
      </c>
      <c r="T81" s="93">
        <f>ДЕКАБРЬ!T81+ЯНВАРЬ!T81+ФЕВРАЛЬ!T81+МАРТ!T81</f>
        <v>-2</v>
      </c>
      <c r="U81" s="92">
        <f t="shared" si="38"/>
        <v>21</v>
      </c>
      <c r="V81" s="93">
        <f>ДЕКАБРЬ!V81+ЯНВАРЬ!V81+ФЕВРАЛЬ!V81+МАРТ!V81</f>
        <v>17016</v>
      </c>
      <c r="W81" s="93">
        <f>ДЕКАБРЬ!W81+ЯНВАРЬ!W81+ФЕВРАЛЬ!W81+МАРТ!W81</f>
        <v>-1568</v>
      </c>
      <c r="X81" s="92">
        <f t="shared" si="39"/>
        <v>15448</v>
      </c>
      <c r="Y81" s="93">
        <f>ДЕКАБРЬ!Y81+ЯНВАРЬ!Y81+ФЕВРАЛЬ!Y81+МАРТ!Y81</f>
        <v>27361</v>
      </c>
      <c r="Z81" s="93">
        <f>ДЕКАБРЬ!Z81+ЯНВАРЬ!Z81+ФЕВРАЛЬ!Z81+МАРТ!Z81</f>
        <v>-2438</v>
      </c>
      <c r="AA81" s="232">
        <f t="shared" si="40"/>
        <v>24923</v>
      </c>
      <c r="AB81" s="92">
        <f t="shared" si="44"/>
        <v>0</v>
      </c>
      <c r="AC81" s="234">
        <f t="shared" si="41"/>
        <v>1.3820262797196255E-3</v>
      </c>
      <c r="AD81" s="92">
        <f t="shared" si="42"/>
        <v>2707.74</v>
      </c>
      <c r="AE81" s="93">
        <f>ДЕКАБРЬ!AE81+ЯНВАРЬ!AE81+ФЕВРАЛЬ!AE81+МАРТ!AE81</f>
        <v>9293.9299999999985</v>
      </c>
      <c r="AF81" s="234">
        <f t="shared" si="43"/>
        <v>0.37290574970910401</v>
      </c>
      <c r="AG81" s="93">
        <f>ДЕКАБРЬ!AG81+ЯНВАРЬ!AG81+ФЕВРАЛЬ!AG81+МАРТ!AG81</f>
        <v>5604.4499999999989</v>
      </c>
      <c r="AH81" s="93">
        <f>ДЕКАБРЬ!AH81+ЯНВАРЬ!AH81+ФЕВРАЛЬ!AH81+МАРТ!AH81</f>
        <v>6831</v>
      </c>
      <c r="AI81" s="93">
        <f>ДЕКАБРЬ!AI81+ЯНВАРЬ!AI81+ФЕВРАЛЬ!AI81+МАРТ!AI81</f>
        <v>9169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218.38420238159563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876.3767536735088</v>
      </c>
      <c r="AO81" s="95">
        <f t="shared" si="45"/>
        <v>-9777.8809560550999</v>
      </c>
      <c r="AP81" s="96"/>
      <c r="AQ81" s="97">
        <f t="shared" si="7"/>
        <v>1186.8095238095239</v>
      </c>
      <c r="AR81" s="98">
        <f t="shared" si="26"/>
        <v>128.94</v>
      </c>
      <c r="AS81" s="98">
        <f t="shared" si="9"/>
        <v>442.56809523809517</v>
      </c>
      <c r="AT81" s="98">
        <f t="shared" si="10"/>
        <v>243.67173913043473</v>
      </c>
      <c r="AU81" s="98">
        <f t="shared" si="46"/>
        <v>695.6521739130435</v>
      </c>
      <c r="AV81" s="98">
        <f t="array" ref="AV81">_xlfn.IFS(U81=0,AO81,U81&lt;0,AO81/-U81,U81&gt;0,AO81/U81)</f>
        <v>-465.61337885976667</v>
      </c>
      <c r="AW81" s="234">
        <f t="shared" si="35"/>
        <v>-0.39232359491454077</v>
      </c>
      <c r="AX81" s="234">
        <f t="shared" si="36"/>
        <v>-3.6110856123760406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5</v>
      </c>
      <c r="O82" s="89"/>
      <c r="P82" s="89"/>
      <c r="Q82" s="233"/>
      <c r="R82" s="92"/>
      <c r="S82" s="93">
        <f>ДЕКАБРЬ!S82+ЯНВАРЬ!S82+ФЕВРАЛЬ!S82+МАРТ!S82</f>
        <v>2</v>
      </c>
      <c r="T82" s="93">
        <f>ДЕКАБРЬ!T82+ЯНВАРЬ!T82+ФЕВРАЛЬ!T82+МАРТ!T82</f>
        <v>0</v>
      </c>
      <c r="U82" s="92">
        <f t="shared" si="38"/>
        <v>2</v>
      </c>
      <c r="V82" s="93">
        <f>ДЕКАБРЬ!V82+ЯНВАРЬ!V82+ФЕВРАЛЬ!V82+МАРТ!V82</f>
        <v>1540</v>
      </c>
      <c r="W82" s="93">
        <f>ДЕКАБРЬ!W82+ЯНВАРЬ!W82+ФЕВРАЛЬ!W82+МАРТ!W82</f>
        <v>0</v>
      </c>
      <c r="X82" s="92">
        <f t="shared" si="39"/>
        <v>1540</v>
      </c>
      <c r="Y82" s="93">
        <f>ДЕКАБРЬ!Y82+ЯНВАРЬ!Y82+ФЕВРАЛЬ!Y82+МАРТ!Y82</f>
        <v>2325</v>
      </c>
      <c r="Z82" s="93">
        <f>ДЕКАБРЬ!Z82+ЯНВАРЬ!Z82+ФЕВРАЛЬ!Z82+МАРТ!Z82</f>
        <v>0</v>
      </c>
      <c r="AA82" s="232">
        <f t="shared" si="40"/>
        <v>2325</v>
      </c>
      <c r="AB82" s="92">
        <f t="shared" si="44"/>
        <v>0</v>
      </c>
      <c r="AC82" s="234">
        <f t="shared" si="41"/>
        <v>1.2892553466068007E-4</v>
      </c>
      <c r="AD82" s="92">
        <f t="shared" si="42"/>
        <v>257.88</v>
      </c>
      <c r="AE82" s="93">
        <f>ДЕКАБРЬ!AE82+ЯНВАРЬ!AE82+ФЕВРАЛЬ!AE82+МАРТ!AE82</f>
        <v>843.53</v>
      </c>
      <c r="AF82" s="234">
        <f t="shared" si="43"/>
        <v>0.36280860215053762</v>
      </c>
      <c r="AG82" s="93">
        <f>ДЕКАБРЬ!AG82+ЯНВАРЬ!AG82+ФЕВРАЛЬ!AG82+МАРТ!AG82</f>
        <v>322.48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278.74285492985979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87.546078357317072</v>
      </c>
      <c r="AO82" s="95">
        <f t="shared" si="45"/>
        <v>534.82106671282304</v>
      </c>
      <c r="AP82" s="96"/>
      <c r="AQ82" s="97">
        <f t="shared" si="7"/>
        <v>1162.5</v>
      </c>
      <c r="AR82" s="98">
        <f t="shared" si="26"/>
        <v>128.94</v>
      </c>
      <c r="AS82" s="98">
        <f t="shared" si="9"/>
        <v>421.76499999999999</v>
      </c>
      <c r="AT82" s="98">
        <f t="shared" si="10"/>
        <v>161.24</v>
      </c>
      <c r="AU82" s="98">
        <f t="shared" si="46"/>
        <v>0</v>
      </c>
      <c r="AV82" s="98">
        <f t="array" ref="AV82">_xlfn.IFS(U82=0,AO82,U82&lt;0,AO82/-U82,U82&gt;0,AO82/U82)</f>
        <v>267.41053335641152</v>
      </c>
      <c r="AW82" s="234">
        <f t="shared" si="35"/>
        <v>0.23003056632809593</v>
      </c>
      <c r="AX82" s="234">
        <f t="shared" si="36"/>
        <v>2.0739144823670816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16</v>
      </c>
      <c r="O83" s="89"/>
      <c r="P83" s="89"/>
      <c r="Q83" s="233"/>
      <c r="R83" s="92"/>
      <c r="S83" s="93">
        <f>ДЕКАБРЬ!S83+ЯНВАРЬ!S83+ФЕВРАЛЬ!S83+МАРТ!S83</f>
        <v>2</v>
      </c>
      <c r="T83" s="93">
        <f>ДЕКАБРЬ!T83+ЯНВАРЬ!T83+ФЕВРАЛЬ!T83+МАРТ!T83</f>
        <v>0</v>
      </c>
      <c r="U83" s="92">
        <f t="shared" si="38"/>
        <v>2</v>
      </c>
      <c r="V83" s="93">
        <f>ДЕКАБРЬ!V83+ЯНВАРЬ!V83+ФЕВРАЛЬ!V83+МАРТ!V83</f>
        <v>1617</v>
      </c>
      <c r="W83" s="93">
        <f>ДЕКАБРЬ!W83+ЯНВАРЬ!W83+ФЕВРАЛЬ!W83+МАРТ!W83</f>
        <v>0</v>
      </c>
      <c r="X83" s="92">
        <f t="shared" si="39"/>
        <v>1617</v>
      </c>
      <c r="Y83" s="93">
        <f>ДЕКАБРЬ!Y83+ЯНВАРЬ!Y83+ФЕВРАЛЬ!Y83+МАРТ!Y83</f>
        <v>2750</v>
      </c>
      <c r="Z83" s="93">
        <f>ДЕКАБРЬ!Z83+ЯНВАРЬ!Z83+ФЕВРАЛЬ!Z83+МАРТ!Z83</f>
        <v>0</v>
      </c>
      <c r="AA83" s="232">
        <f t="shared" si="40"/>
        <v>2750</v>
      </c>
      <c r="AB83" s="92">
        <f t="shared" si="44"/>
        <v>0</v>
      </c>
      <c r="AC83" s="234">
        <f t="shared" si="41"/>
        <v>1.5249256787822372E-4</v>
      </c>
      <c r="AD83" s="92">
        <f t="shared" si="42"/>
        <v>246.18</v>
      </c>
      <c r="AE83" s="93">
        <f>ДЕКАБРЬ!AE83+ЯНВАРЬ!AE83+ФЕВРАЛЬ!AE83+МАРТ!AE83</f>
        <v>1034.04</v>
      </c>
      <c r="AF83" s="234">
        <f t="shared" si="43"/>
        <v>0.37601454545454543</v>
      </c>
      <c r="AG83" s="93">
        <f>ДЕКАБРЬ!AG83+ЯНВАРЬ!AG83+ФЕВРАЛЬ!AG83+МАРТ!AG83</f>
        <v>1116.6999999999998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269.92276442024297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91.547592264396656</v>
      </c>
      <c r="AO83" s="95">
        <f t="shared" si="45"/>
        <v>-8.3903566846392437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517.02</v>
      </c>
      <c r="AT83" s="98">
        <f t="shared" si="10"/>
        <v>558.34999999999991</v>
      </c>
      <c r="AU83" s="98">
        <f t="shared" si="46"/>
        <v>0</v>
      </c>
      <c r="AV83" s="98">
        <f t="array" ref="AV83">_xlfn.IFS(U83=0,AO83,U83&lt;0,AO83/-U83,U83&gt;0,AO83/U83)</f>
        <v>-4.1951783423196218</v>
      </c>
      <c r="AW83" s="234">
        <f t="shared" si="35"/>
        <v>-3.0510387944142703E-3</v>
      </c>
      <c r="AX83" s="234">
        <f t="shared" si="36"/>
        <v>-3.4082202797299711E-2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5</v>
      </c>
      <c r="O84" s="89"/>
      <c r="P84" s="89"/>
      <c r="Q84" s="233"/>
      <c r="R84" s="92"/>
      <c r="S84" s="93">
        <f>ДЕКАБРЬ!S84+ЯНВАРЬ!S84+ФЕВРАЛЬ!S84+МАРТ!S84</f>
        <v>0</v>
      </c>
      <c r="T84" s="93">
        <f>ДЕКАБРЬ!T84+ЯНВАРЬ!T84+ФЕВРАЛЬ!T84+МАРТ!T84</f>
        <v>0</v>
      </c>
      <c r="U84" s="92">
        <f t="shared" si="38"/>
        <v>0</v>
      </c>
      <c r="V84" s="93">
        <f>ДЕКАБРЬ!V84+ЯНВАРЬ!V84+ФЕВРАЛЬ!V84+МАРТ!V84</f>
        <v>0</v>
      </c>
      <c r="W84" s="93">
        <f>ДЕКАБРЬ!W84+ЯНВАРЬ!W84+ФЕВРАЛЬ!W84+МАРТ!W84</f>
        <v>0</v>
      </c>
      <c r="X84" s="92">
        <f t="shared" si="39"/>
        <v>0</v>
      </c>
      <c r="Y84" s="93">
        <f>ДЕКАБРЬ!Y84+ЯНВАРЬ!Y84+ФЕВРАЛЬ!Y84+МАРТ!Y84</f>
        <v>0</v>
      </c>
      <c r="Z84" s="93">
        <f>ДЕКАБРЬ!Z84+ЯНВАРЬ!Z84+ФЕВРАЛЬ!Z84+МАРТ!Z84</f>
        <v>0</v>
      </c>
      <c r="AA84" s="232">
        <f t="shared" si="40"/>
        <v>0</v>
      </c>
      <c r="AB84" s="92">
        <f t="shared" si="44"/>
        <v>0</v>
      </c>
      <c r="AC84" s="234">
        <f t="shared" si="41"/>
        <v>0</v>
      </c>
      <c r="AD84" s="92">
        <f t="shared" si="42"/>
        <v>0</v>
      </c>
      <c r="AE84" s="93">
        <f>ДЕКАБРЬ!AE84+ЯНВАРЬ!AE84+ФЕВРАЛЬ!AE84+МАРТ!AE84</f>
        <v>0</v>
      </c>
      <c r="AF84" s="234">
        <f t="shared" si="43"/>
        <v>0</v>
      </c>
      <c r="AG84" s="93">
        <f>ДЕКАБРЬ!AG84+ЯНВАРЬ!AG84+ФЕВРАЛЬ!AG84+МАРТ!AG84</f>
        <v>418.65999999999997</v>
      </c>
      <c r="AH84" s="93">
        <f>ДЕКАБРЬ!AH84+ЯНВАРЬ!AH84+ФЕВРАЛЬ!AH84+МАРТ!AH84</f>
        <v>0</v>
      </c>
      <c r="AI84" s="93">
        <f>ДЕКАБРЬ!AI84+ЯНВАРЬ!AI84+ФЕВРАЛЬ!AI84+МАРТ!AI84</f>
        <v>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271.58796524346928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0</v>
      </c>
      <c r="AO84" s="95">
        <f t="shared" si="45"/>
        <v>-690.24796524346925</v>
      </c>
      <c r="AP84" s="96"/>
      <c r="AQ84" s="97">
        <f t="shared" si="7"/>
        <v>0</v>
      </c>
      <c r="AR84" s="98">
        <f t="shared" si="26"/>
        <v>146.49</v>
      </c>
      <c r="AS84" s="98">
        <f t="shared" si="9"/>
        <v>0</v>
      </c>
      <c r="AT84" s="98">
        <f t="shared" si="10"/>
        <v>418.65999999999997</v>
      </c>
      <c r="AU84" s="98">
        <f t="shared" si="46"/>
        <v>0</v>
      </c>
      <c r="AV84" s="98">
        <f t="array" ref="AV84">_xlfn.IFS(U84=0,AO84,U84&lt;0,AO84/-U84,U84&gt;0,AO84/U84)</f>
        <v>-690.24796524346925</v>
      </c>
      <c r="AW84" s="234">
        <f t="shared" si="35"/>
        <v>0</v>
      </c>
      <c r="AX84" s="234">
        <f t="shared" si="36"/>
        <v>-4.7119118386474792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69</v>
      </c>
      <c r="O85" s="89"/>
      <c r="P85" s="89"/>
      <c r="Q85" s="233"/>
      <c r="R85" s="92"/>
      <c r="S85" s="93">
        <f>ДЕКАБРЬ!S85+ЯНВАРЬ!S85+ФЕВРАЛЬ!S85+МАРТ!S85</f>
        <v>14</v>
      </c>
      <c r="T85" s="93">
        <f>ДЕКАБРЬ!T85+ЯНВАРЬ!T85+ФЕВРАЛЬ!T85+МАРТ!T85</f>
        <v>-3</v>
      </c>
      <c r="U85" s="92">
        <f t="shared" si="38"/>
        <v>11</v>
      </c>
      <c r="V85" s="93">
        <f>ДЕКАБРЬ!V85+ЯНВАРЬ!V85+ФЕВРАЛЬ!V85+МАРТ!V85</f>
        <v>9401</v>
      </c>
      <c r="W85" s="93">
        <f>ДЕКАБРЬ!W85+ЯНВАРЬ!W85+ФЕВРАЛЬ!W85+МАРТ!W85</f>
        <v>-2230</v>
      </c>
      <c r="X85" s="92">
        <f t="shared" si="39"/>
        <v>7171</v>
      </c>
      <c r="Y85" s="93">
        <f>ДЕКАБРЬ!Y85+ЯНВАРЬ!Y85+ФЕВРАЛЬ!Y85+МАРТ!Y85</f>
        <v>14051.52</v>
      </c>
      <c r="Z85" s="93">
        <f>ДЕКАБРЬ!Z85+ЯНВАРЬ!Z85+ФЕВРАЛЬ!Z85+МАРТ!Z85</f>
        <v>-3024</v>
      </c>
      <c r="AA85" s="232">
        <f t="shared" si="40"/>
        <v>11027.52</v>
      </c>
      <c r="AB85" s="92">
        <f t="shared" si="44"/>
        <v>0</v>
      </c>
      <c r="AC85" s="234">
        <f t="shared" si="41"/>
        <v>6.114963062285345E-4</v>
      </c>
      <c r="AD85" s="92">
        <f t="shared" si="42"/>
        <v>1135.2</v>
      </c>
      <c r="AE85" s="93">
        <f>ДЕКАБРЬ!AE85+ЯНВАРЬ!AE85+ФЕВРАЛЬ!AE85+МАРТ!AE85</f>
        <v>4145.01</v>
      </c>
      <c r="AF85" s="234">
        <f t="shared" si="43"/>
        <v>0.37587871071646212</v>
      </c>
      <c r="AG85" s="93">
        <f>ДЕКАБРЬ!AG85+ЯНВАРЬ!AG85+ФЕВРАЛЬ!AG85+МАРТ!AG85</f>
        <v>6440.9700000000012</v>
      </c>
      <c r="AH85" s="93">
        <f>ДЕКАБРЬ!AH85+ЯНВАРЬ!AH85+ФЕВРАЛЬ!AH85+МАРТ!AH85</f>
        <v>2308</v>
      </c>
      <c r="AI85" s="93">
        <f>ДЕКАБРЬ!AI85+ЯНВАРЬ!AI85+ФЕВРАЛЬ!AI85+МАРТ!AI85</f>
        <v>5861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223.91769275088495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414.82605208608879</v>
      </c>
      <c r="AO85" s="95">
        <f t="shared" si="45"/>
        <v>-9521.4037448369763</v>
      </c>
      <c r="AP85" s="96"/>
      <c r="AQ85" s="97">
        <f t="shared" si="7"/>
        <v>1002.5018181818182</v>
      </c>
      <c r="AR85" s="98">
        <f t="shared" si="26"/>
        <v>103.2</v>
      </c>
      <c r="AS85" s="98">
        <f t="shared" si="9"/>
        <v>376.8190909090909</v>
      </c>
      <c r="AT85" s="98">
        <f t="shared" si="10"/>
        <v>460.0692857142858</v>
      </c>
      <c r="AU85" s="98">
        <f t="shared" si="46"/>
        <v>583.5</v>
      </c>
      <c r="AV85" s="98">
        <f t="array" ref="AV85">_xlfn.IFS(U85=0,AO85,U85&lt;0,AO85/-U85,U85&gt;0,AO85/U85)</f>
        <v>-865.58215862154327</v>
      </c>
      <c r="AW85" s="234">
        <f t="shared" si="35"/>
        <v>-0.86342203367910242</v>
      </c>
      <c r="AX85" s="234">
        <f t="shared" si="36"/>
        <v>-8.3874240176506127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12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5.4377297053774369E-4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510.54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504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267.42142002394246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375.59700574318526</v>
      </c>
      <c r="AO86" s="95">
        <f t="shared" si="45"/>
        <v>3450.9515742328713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72.934285714285721</v>
      </c>
      <c r="AU86" s="98">
        <f t="shared" si="46"/>
        <v>72</v>
      </c>
      <c r="AV86" s="98">
        <f t="array" ref="AV86">_xlfn.IFS(U86=0,AO86,U86&lt;0,AO86/-U86,U86&gt;0,AO86/U86)</f>
        <v>492.99308203326734</v>
      </c>
      <c r="AW86" s="234">
        <f t="shared" si="35"/>
        <v>0.35191455772284036</v>
      </c>
      <c r="AX86" s="234">
        <f t="shared" si="36"/>
        <v>3.2866205468884488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91</v>
      </c>
      <c r="O87" s="89"/>
      <c r="P87" s="89"/>
      <c r="Q87" s="233"/>
      <c r="R87" s="92"/>
      <c r="S87" s="93">
        <f>ДЕКАБРЬ!S87+ЯНВАРЬ!S87+ФЕВРАЛЬ!S87+МАРТ!S87</f>
        <v>20</v>
      </c>
      <c r="T87" s="93">
        <f>ДЕКАБРЬ!T87+ЯНВАРЬ!T87+ФЕВРАЛЬ!T87+МАРТ!T87</f>
        <v>-2</v>
      </c>
      <c r="U87" s="92">
        <f t="shared" si="38"/>
        <v>18</v>
      </c>
      <c r="V87" s="93">
        <f>ДЕКАБРЬ!V87+ЯНВАРЬ!V87+ФЕВРАЛЬ!V87+МАРТ!V87</f>
        <v>16337.26</v>
      </c>
      <c r="W87" s="93">
        <f>ДЕКАБРЬ!W87+ЯНВАРЬ!W87+ФЕВРАЛЬ!W87+МАРТ!W87</f>
        <v>-1414</v>
      </c>
      <c r="X87" s="92">
        <f t="shared" si="39"/>
        <v>14923.26</v>
      </c>
      <c r="Y87" s="93">
        <f>ДЕКАБРЬ!Y87+ЯНВАРЬ!Y87+ФЕВРАЛЬ!Y87+МАРТ!Y87</f>
        <v>22889.79</v>
      </c>
      <c r="Z87" s="93">
        <f>ДЕКАБРЬ!Z87+ЯНВАРЬ!Z87+ФЕВРАЛЬ!Z87+МАРТ!Z87</f>
        <v>-2112</v>
      </c>
      <c r="AA87" s="232">
        <f t="shared" si="40"/>
        <v>20777.79</v>
      </c>
      <c r="AB87" s="92">
        <f t="shared" si="44"/>
        <v>0</v>
      </c>
      <c r="AC87" s="234">
        <f t="shared" si="41"/>
        <v>1.1521667461579922E-3</v>
      </c>
      <c r="AD87" s="92">
        <f t="shared" si="42"/>
        <v>2700</v>
      </c>
      <c r="AE87" s="93">
        <f>ДЕКАБРЬ!AE87+ЯНВАРЬ!AE87+ФЕВРАЛЬ!AE87+МАРТ!AE87</f>
        <v>7802.2999999999993</v>
      </c>
      <c r="AF87" s="234">
        <f t="shared" si="43"/>
        <v>0.3755115438167389</v>
      </c>
      <c r="AG87" s="93">
        <f>ДЕКАБРЬ!AG87+ЯНВАРЬ!AG87+ФЕВРАЛЬ!AG87+МАРТ!AG87</f>
        <v>6110.97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161.88653912837358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830.98796205163057</v>
      </c>
      <c r="AO87" s="95">
        <f t="shared" si="45"/>
        <v>-9828.3545011800052</v>
      </c>
      <c r="AP87" s="96"/>
      <c r="AQ87" s="97">
        <f t="shared" si="7"/>
        <v>1154.3216666666667</v>
      </c>
      <c r="AR87" s="98">
        <f t="shared" si="26"/>
        <v>150</v>
      </c>
      <c r="AS87" s="98">
        <f t="shared" si="9"/>
        <v>433.46111111111105</v>
      </c>
      <c r="AT87" s="98">
        <f t="shared" si="10"/>
        <v>305.54849999999999</v>
      </c>
      <c r="AU87" s="98">
        <f t="shared" si="46"/>
        <v>650</v>
      </c>
      <c r="AV87" s="98">
        <f t="array" ref="AV87">_xlfn.IFS(U87=0,AO87,U87&lt;0,AO87/-U87,U87&gt;0,AO87/U87)</f>
        <v>-546.01969451000025</v>
      </c>
      <c r="AW87" s="234">
        <f t="shared" si="35"/>
        <v>-0.47302213089938844</v>
      </c>
      <c r="AX87" s="234">
        <f t="shared" si="36"/>
        <v>-3.640131296733335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121</v>
      </c>
      <c r="O88" s="89"/>
      <c r="P88" s="89"/>
      <c r="Q88" s="233"/>
      <c r="R88" s="92"/>
      <c r="S88" s="93">
        <f>ДЕКАБРЬ!S88+ЯНВАРЬ!S88+ФЕВРАЛЬ!S88+МАРТ!S88</f>
        <v>45</v>
      </c>
      <c r="T88" s="93">
        <f>ДЕКАБРЬ!T88+ЯНВАРЬ!T88+ФЕВРАЛЬ!T88+МАРТ!T88</f>
        <v>-5</v>
      </c>
      <c r="U88" s="92">
        <f t="shared" si="38"/>
        <v>40</v>
      </c>
      <c r="V88" s="93">
        <f>ДЕКАБРЬ!V88+ЯНВАРЬ!V88+ФЕВРАЛЬ!V88+МАРТ!V88</f>
        <v>39470.089999999997</v>
      </c>
      <c r="W88" s="93">
        <f>ДЕКАБРЬ!W88+ЯНВАРЬ!W88+ФЕВРАЛЬ!W88+МАРТ!W88</f>
        <v>-3985</v>
      </c>
      <c r="X88" s="92">
        <f t="shared" si="39"/>
        <v>35485.089999999997</v>
      </c>
      <c r="Y88" s="93">
        <f>ДЕКАБРЬ!Y88+ЯНВАРЬ!Y88+ФЕВРАЛЬ!Y88+МАРТ!Y88</f>
        <v>56840.58</v>
      </c>
      <c r="Z88" s="93">
        <f>ДЕКАБРЬ!Z88+ЯНВАРЬ!Z88+ФЕВРАЛЬ!Z88+МАРТ!Z88</f>
        <v>-6209.58</v>
      </c>
      <c r="AA88" s="232">
        <f t="shared" si="40"/>
        <v>50631</v>
      </c>
      <c r="AB88" s="92">
        <f t="shared" si="44"/>
        <v>0</v>
      </c>
      <c r="AC88" s="234">
        <f t="shared" si="41"/>
        <v>2.8075822560881258E-3</v>
      </c>
      <c r="AD88" s="92">
        <f t="shared" si="42"/>
        <v>6000</v>
      </c>
      <c r="AE88" s="93">
        <f>ДЕКАБРЬ!AE88+ЯНВАРЬ!AE88+ФЕВРАЛЬ!AE88+МАРТ!AE88</f>
        <v>18826.640000000003</v>
      </c>
      <c r="AF88" s="234">
        <f t="shared" si="43"/>
        <v>0.37184017696668054</v>
      </c>
      <c r="AG88" s="93">
        <f>ДЕКАБРЬ!AG88+ЯНВАРЬ!AG88+ФЕВРАЛЬ!AG88+МАРТ!AG88</f>
        <v>10426.370000000001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109.75189359899646</v>
      </c>
      <c r="AM88" s="93">
        <f>ДЕКАБРЬ!AM88+ЯНВАРЬ!AM88+ФЕВРАЛЬ!AM88+МАРТ!AM88</f>
        <v>0</v>
      </c>
      <c r="AN88" s="93">
        <f>ДЕКАБРЬ!AN88+ЯНВАРЬ!AN88+ФЕВРАЛЬ!AN88+МАРТ!AN88</f>
        <v>2066.5019093416986</v>
      </c>
      <c r="AO88" s="95">
        <f t="shared" si="45"/>
        <v>1294.736197059301</v>
      </c>
      <c r="AP88" s="96"/>
      <c r="AQ88" s="97">
        <f t="shared" si="7"/>
        <v>1265.7750000000001</v>
      </c>
      <c r="AR88" s="98">
        <f t="shared" si="26"/>
        <v>150</v>
      </c>
      <c r="AS88" s="98">
        <f t="shared" si="9"/>
        <v>470.66600000000005</v>
      </c>
      <c r="AT88" s="98">
        <f t="shared" si="10"/>
        <v>231.69711111111113</v>
      </c>
      <c r="AU88" s="98">
        <f t="shared" si="46"/>
        <v>264.60000000000002</v>
      </c>
      <c r="AV88" s="98">
        <f t="array" ref="AV88">_xlfn.IFS(U88=0,AO88,U88&lt;0,AO88/-U88,U88&gt;0,AO88/U88)</f>
        <v>32.368404926482526</v>
      </c>
      <c r="AW88" s="234">
        <f t="shared" si="35"/>
        <v>2.5572005235118819E-2</v>
      </c>
      <c r="AX88" s="234">
        <f t="shared" si="36"/>
        <v>0.21578936617655017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23</v>
      </c>
      <c r="O89" s="89"/>
      <c r="P89" s="89"/>
      <c r="Q89" s="233"/>
      <c r="R89" s="92"/>
      <c r="S89" s="93">
        <f>ДЕКАБРЬ!S89+ЯНВАРЬ!S89+ФЕВРАЛЬ!S89+МАРТ!S89</f>
        <v>10</v>
      </c>
      <c r="T89" s="93">
        <f>ДЕКАБРЬ!T89+ЯНВАРЬ!T89+ФЕВРАЛЬ!T89+МАРТ!T89</f>
        <v>0</v>
      </c>
      <c r="U89" s="92">
        <f t="shared" si="38"/>
        <v>10</v>
      </c>
      <c r="V89" s="93">
        <f>ДЕКАБРЬ!V89+ЯНВАРЬ!V89+ФЕВРАЛЬ!V89+МАРТ!V89</f>
        <v>9576.619999999999</v>
      </c>
      <c r="W89" s="93">
        <f>ДЕКАБРЬ!W89+ЯНВАРЬ!W89+ФЕВРАЛЬ!W89+МАРТ!W89</f>
        <v>0</v>
      </c>
      <c r="X89" s="92">
        <f t="shared" si="39"/>
        <v>9576.619999999999</v>
      </c>
      <c r="Y89" s="93">
        <f>ДЕКАБРЬ!Y89+ЯНВАРЬ!Y89+ФЕВРАЛЬ!Y89+МАРТ!Y89</f>
        <v>14904.160000000002</v>
      </c>
      <c r="Z89" s="93">
        <f>ДЕКАБРЬ!Z89+ЯНВАРЬ!Z89+ФЕВРАЛЬ!Z89+МАРТ!Z89</f>
        <v>0</v>
      </c>
      <c r="AA89" s="232">
        <f t="shared" si="40"/>
        <v>14904.160000000002</v>
      </c>
      <c r="AB89" s="92">
        <f t="shared" si="44"/>
        <v>0</v>
      </c>
      <c r="AC89" s="234">
        <f t="shared" si="41"/>
        <v>8.2646313835196632E-4</v>
      </c>
      <c r="AD89" s="92">
        <f t="shared" si="42"/>
        <v>1698.8999999999999</v>
      </c>
      <c r="AE89" s="93">
        <f>ДЕКАБРЬ!AE89+ЯНВАРЬ!AE89+ФЕВРАЛЬ!AE89+МАРТ!AE89</f>
        <v>5560.7900000000009</v>
      </c>
      <c r="AF89" s="234">
        <f t="shared" si="43"/>
        <v>0.37310321413618752</v>
      </c>
      <c r="AG89" s="93">
        <f>ДЕКАБРЬ!AG89+ЯНВАРЬ!AG89+ФЕВРАЛЬ!AG89+МАРТ!AG89</f>
        <v>1269.0999999999999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234.59172848082744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543.03169011871273</v>
      </c>
      <c r="AO89" s="95">
        <f t="shared" si="45"/>
        <v>5597.7465814004609</v>
      </c>
      <c r="AP89" s="96"/>
      <c r="AQ89" s="97">
        <f t="shared" si="7"/>
        <v>1490.4160000000002</v>
      </c>
      <c r="AR89" s="98">
        <f t="shared" si="26"/>
        <v>169.89</v>
      </c>
      <c r="AS89" s="98">
        <f t="shared" si="9"/>
        <v>556.07900000000006</v>
      </c>
      <c r="AT89" s="98">
        <f t="shared" si="10"/>
        <v>126.91</v>
      </c>
      <c r="AU89" s="98">
        <f t="shared" si="46"/>
        <v>0</v>
      </c>
      <c r="AV89" s="98">
        <f t="array" ref="AV89">_xlfn.IFS(U89=0,AO89,U89&lt;0,AO89/-U89,U89&gt;0,AO89/U89)</f>
        <v>559.77465814004609</v>
      </c>
      <c r="AW89" s="234">
        <f t="shared" si="35"/>
        <v>0.37558282931748321</v>
      </c>
      <c r="AX89" s="234">
        <f t="shared" si="36"/>
        <v>3.2949241164285485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0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291.57660573271164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-291.57660573271164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-291.57660573271164</v>
      </c>
      <c r="AW90" s="234">
        <f t="shared" si="35"/>
        <v>0</v>
      </c>
      <c r="AX90" s="234">
        <f t="shared" si="36"/>
        <v>-2.7027864825056698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44</v>
      </c>
      <c r="O91" s="89"/>
      <c r="P91" s="89"/>
      <c r="Q91" s="233"/>
      <c r="R91" s="92"/>
      <c r="S91" s="93">
        <f>ДЕКАБРЬ!S91+ЯНВАРЬ!S91+ФЕВРАЛЬ!S91+МАРТ!S91</f>
        <v>3</v>
      </c>
      <c r="T91" s="93">
        <f>ДЕКАБРЬ!T91+ЯНВАРЬ!T91+ФЕВРАЛЬ!T91+МАРТ!T91</f>
        <v>-1</v>
      </c>
      <c r="U91" s="92">
        <f t="shared" si="38"/>
        <v>2</v>
      </c>
      <c r="V91" s="93">
        <f>ДЕКАБРЬ!V91+ЯНВАРЬ!V91+ФЕВРАЛЬ!V91+МАРТ!V91</f>
        <v>2241.5</v>
      </c>
      <c r="W91" s="93">
        <f>ДЕКАБРЬ!W91+ЯНВАРЬ!W91+ФЕВРАЛЬ!W91+МАРТ!W91</f>
        <v>-709</v>
      </c>
      <c r="X91" s="92">
        <f t="shared" si="39"/>
        <v>1532.5</v>
      </c>
      <c r="Y91" s="93">
        <f>ДЕКАБРЬ!Y91+ЯНВАРЬ!Y91+ФЕВРАЛЬ!Y91+МАРТ!Y91</f>
        <v>3224.63</v>
      </c>
      <c r="Z91" s="93">
        <f>ДЕКАБРЬ!Z91+ЯНВАРЬ!Z91+ФЕВРАЛЬ!Z91+МАРТ!Z91</f>
        <v>-1075</v>
      </c>
      <c r="AA91" s="232">
        <f t="shared" si="40"/>
        <v>2149.63</v>
      </c>
      <c r="AB91" s="92">
        <f t="shared" si="44"/>
        <v>0</v>
      </c>
      <c r="AC91" s="234">
        <f t="shared" si="41"/>
        <v>1.1920094497747858E-4</v>
      </c>
      <c r="AD91" s="92">
        <f t="shared" si="42"/>
        <v>187.68</v>
      </c>
      <c r="AE91" s="93">
        <f>ДЕКАБРЬ!AE91+ЯНВАРЬ!AE91+ФЕВРАЛЬ!AE91+МАРТ!AE91</f>
        <v>780.99000000000024</v>
      </c>
      <c r="AF91" s="234">
        <f t="shared" si="43"/>
        <v>0.36331368654140489</v>
      </c>
      <c r="AG91" s="93">
        <f>ДЕКАБРЬ!AG91+ЯНВАРЬ!AG91+ФЕВРАЛЬ!AG91+МАРТ!AG91</f>
        <v>3252.42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183.46028409666019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86.763565334067948</v>
      </c>
      <c r="AO91" s="95">
        <f t="shared" si="45"/>
        <v>-3341.6838494307281</v>
      </c>
      <c r="AP91" s="96"/>
      <c r="AQ91" s="97">
        <f t="shared" si="7"/>
        <v>1074.8150000000001</v>
      </c>
      <c r="AR91" s="98">
        <f t="shared" si="26"/>
        <v>93.84</v>
      </c>
      <c r="AS91" s="98">
        <f t="shared" si="9"/>
        <v>390.49500000000012</v>
      </c>
      <c r="AT91" s="98">
        <f t="shared" si="10"/>
        <v>1084.1400000000001</v>
      </c>
      <c r="AU91" s="98">
        <f t="shared" si="46"/>
        <v>333.33333333333331</v>
      </c>
      <c r="AV91" s="98">
        <f t="array" ref="AV91">_xlfn.IFS(U91=0,AO91,U91&lt;0,AO91/-U91,U91&gt;0,AO91/U91)</f>
        <v>-1670.841924715364</v>
      </c>
      <c r="AW91" s="234">
        <f t="shared" si="35"/>
        <v>-1.5545390832053554</v>
      </c>
      <c r="AX91" s="234">
        <f t="shared" si="36"/>
        <v>-17.805220851613001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6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633.63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285.7450736180574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58.872266593525438</v>
      </c>
      <c r="AO92" s="95">
        <f t="shared" si="45"/>
        <v>-978.24734021158281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633.63</v>
      </c>
      <c r="AU92" s="98">
        <f t="shared" si="46"/>
        <v>0</v>
      </c>
      <c r="AV92" s="98">
        <f t="array" ref="AV92">_xlfn.IFS(U92=0,AO92,U92&lt;0,AO92/-U92,U92&gt;0,AO92/U92)</f>
        <v>-978.24734021158281</v>
      </c>
      <c r="AW92" s="234">
        <f t="shared" si="35"/>
        <v>0</v>
      </c>
      <c r="AX92" s="234">
        <f t="shared" si="36"/>
        <v>-7.0140341307204617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11</v>
      </c>
      <c r="O93" s="89"/>
      <c r="P93" s="89"/>
      <c r="Q93" s="233"/>
      <c r="R93" s="92"/>
      <c r="S93" s="93">
        <f>ДЕКАБРЬ!S93+ЯНВАРЬ!S93+ФЕВРАЛЬ!S93+МАРТ!S93</f>
        <v>3</v>
      </c>
      <c r="T93" s="93">
        <f>ДЕКАБРЬ!T93+ЯНВАРЬ!T93+ФЕВРАЛЬ!T93+МАРТ!T93</f>
        <v>-1</v>
      </c>
      <c r="U93" s="92">
        <f t="shared" si="38"/>
        <v>2</v>
      </c>
      <c r="V93" s="93">
        <f>ДЕКАБРЬ!V93+ЯНВАРЬ!V93+ФЕВРАЛЬ!V93+МАРТ!V93</f>
        <v>2629</v>
      </c>
      <c r="W93" s="93">
        <f>ДЕКАБРЬ!W93+ЯНВАРЬ!W93+ФЕВРАЛЬ!W93+МАРТ!W93</f>
        <v>-1040</v>
      </c>
      <c r="X93" s="92">
        <f t="shared" si="39"/>
        <v>1589</v>
      </c>
      <c r="Y93" s="93">
        <f>ДЕКАБРЬ!Y93+ЯНВАРЬ!Y93+ФЕВРАЛЬ!Y93+МАРТ!Y93</f>
        <v>3849.12</v>
      </c>
      <c r="Z93" s="93">
        <f>ДЕКАБРЬ!Z93+ЯНВАРЬ!Z93+ФЕВРАЛЬ!Z93+МАРТ!Z93</f>
        <v>-1296</v>
      </c>
      <c r="AA93" s="232">
        <f t="shared" si="40"/>
        <v>2553.12</v>
      </c>
      <c r="AB93" s="92">
        <f t="shared" si="44"/>
        <v>0</v>
      </c>
      <c r="AC93" s="234">
        <f t="shared" si="41"/>
        <v>1.4157520905500021E-4</v>
      </c>
      <c r="AD93" s="92">
        <f t="shared" si="42"/>
        <v>278.94</v>
      </c>
      <c r="AE93" s="93">
        <f>ДЕКАБРЬ!AE93+ЯНВАРЬ!AE93+ФЕВРАЛЬ!AE93+МАРТ!AE93</f>
        <v>959.27999999999986</v>
      </c>
      <c r="AF93" s="234">
        <f t="shared" si="43"/>
        <v>0.37572852039857113</v>
      </c>
      <c r="AG93" s="93">
        <f>ДЕКАБРЬ!AG93+ЯНВАРЬ!AG93+ФЕВРАЛЬ!AG93+МАРТ!AG93</f>
        <v>644.31999999999994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261.75715940952284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145.09953920335829</v>
      </c>
      <c r="AO93" s="95">
        <f t="shared" si="45"/>
        <v>263.72330138711902</v>
      </c>
      <c r="AP93" s="96"/>
      <c r="AQ93" s="97">
        <f t="shared" si="7"/>
        <v>1276.56</v>
      </c>
      <c r="AR93" s="98">
        <f t="shared" si="26"/>
        <v>139.47</v>
      </c>
      <c r="AS93" s="98">
        <f t="shared" si="9"/>
        <v>479.63999999999993</v>
      </c>
      <c r="AT93" s="98">
        <f t="shared" si="10"/>
        <v>214.77333333333331</v>
      </c>
      <c r="AU93" s="98">
        <f t="shared" si="46"/>
        <v>0</v>
      </c>
      <c r="AV93" s="98">
        <f t="array" ref="AV93">_xlfn.IFS(U93=0,AO93,U93&lt;0,AO93/-U93,U93&gt;0,AO93/U93)</f>
        <v>131.86165069355951</v>
      </c>
      <c r="AW93" s="234">
        <f t="shared" si="35"/>
        <v>0.10329451862314307</v>
      </c>
      <c r="AX93" s="234">
        <f t="shared" si="36"/>
        <v>0.94544813001763472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1.4168444918544388E-4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93.478182500444575</v>
      </c>
      <c r="AO94" s="95">
        <f t="shared" si="45"/>
        <v>481.00689906237909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240.50344953118955</v>
      </c>
      <c r="AW94" s="234">
        <f t="shared" si="35"/>
        <v>0.18825438597559344</v>
      </c>
      <c r="AX94" s="234">
        <f t="shared" si="36"/>
        <v>0.60113839614874409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9.1329185198339811E-5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58.031095900436966</v>
      </c>
      <c r="AO95" s="95">
        <f t="shared" si="45"/>
        <v>543.14144488097475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543.14144488097475</v>
      </c>
      <c r="AW95" s="234">
        <f t="shared" si="35"/>
        <v>0.32977622640010612</v>
      </c>
      <c r="AX95" s="234">
        <f t="shared" si="36"/>
        <v>1.3575820957832803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5.5340939179079012E-5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41.866438213697201</v>
      </c>
      <c r="AO96" s="95">
        <f t="shared" si="45"/>
        <v>110.03610256771455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110.03610256771455</v>
      </c>
      <c r="AW96" s="234">
        <f t="shared" si="35"/>
        <v>0.11025661579931317</v>
      </c>
      <c r="AX96" s="234">
        <f t="shared" si="36"/>
        <v>0.36668922476577764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4</v>
      </c>
      <c r="O97" s="89"/>
      <c r="P97" s="89"/>
      <c r="Q97" s="233"/>
      <c r="R97" s="92"/>
      <c r="S97" s="93">
        <f>ДЕКАБРЬ!S97+ЯНВАРЬ!S97+ФЕВРАЛЬ!S97+МАРТ!S97</f>
        <v>0</v>
      </c>
      <c r="T97" s="93">
        <f>ДЕКАБРЬ!T97+ЯНВАРЬ!T97+ФЕВРАЛЬ!T97+МАРТ!T97</f>
        <v>0</v>
      </c>
      <c r="U97" s="92">
        <f t="shared" si="38"/>
        <v>0</v>
      </c>
      <c r="V97" s="93">
        <f>ДЕКАБРЬ!V97+ЯНВАРЬ!V97+ФЕВРАЛЬ!V97+МАРТ!V97</f>
        <v>0</v>
      </c>
      <c r="W97" s="93">
        <f>ДЕКАБРЬ!W97+ЯНВАРЬ!W97+ФЕВРАЛЬ!W97+МАРТ!W97</f>
        <v>0</v>
      </c>
      <c r="X97" s="92">
        <f t="shared" si="39"/>
        <v>0</v>
      </c>
      <c r="Y97" s="93">
        <f>ДЕКАБРЬ!Y97+ЯНВАРЬ!Y97+ФЕВРАЛЬ!Y97+МАРТ!Y97</f>
        <v>0</v>
      </c>
      <c r="Z97" s="93">
        <f>ДЕКАБРЬ!Z97+ЯНВАРЬ!Z97+ФЕВРАЛЬ!Z97+МАРТ!Z97</f>
        <v>0</v>
      </c>
      <c r="AA97" s="232">
        <f t="shared" si="40"/>
        <v>0</v>
      </c>
      <c r="AB97" s="92">
        <f t="shared" si="44"/>
        <v>0</v>
      </c>
      <c r="AC97" s="234">
        <f t="shared" si="41"/>
        <v>0</v>
      </c>
      <c r="AD97" s="92">
        <f t="shared" si="42"/>
        <v>0</v>
      </c>
      <c r="AE97" s="93">
        <f>ДЕКАБРЬ!AE97+ЯНВАРЬ!AE97+ФЕВРАЛЬ!AE97+МАРТ!AE97</f>
        <v>0</v>
      </c>
      <c r="AF97" s="234">
        <f t="shared" si="43"/>
        <v>0</v>
      </c>
      <c r="AG97" s="93">
        <f>ДЕКАБРЬ!AG97+ЯНВАРЬ!AG97+ФЕВРАЛЬ!AG97+МАРТ!AG97</f>
        <v>191.69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0</v>
      </c>
      <c r="AO97" s="95">
        <f t="shared" si="45"/>
        <v>-210.02073991703685</v>
      </c>
      <c r="AP97" s="96"/>
      <c r="AQ97" s="97">
        <f t="shared" si="7"/>
        <v>0</v>
      </c>
      <c r="AR97" s="98">
        <f t="shared" si="26"/>
        <v>400.08</v>
      </c>
      <c r="AS97" s="98">
        <f t="shared" si="9"/>
        <v>0</v>
      </c>
      <c r="AT97" s="98">
        <f t="shared" si="10"/>
        <v>191.69</v>
      </c>
      <c r="AU97" s="98">
        <f t="shared" si="46"/>
        <v>0</v>
      </c>
      <c r="AV97" s="98">
        <f t="array" ref="AV97">_xlfn.IFS(U97=0,AO97,U97&lt;0,AO97/-U97,U97&gt;0,AO97/U97)</f>
        <v>-210.02073991703685</v>
      </c>
      <c r="AW97" s="234">
        <f t="shared" si="35"/>
        <v>0</v>
      </c>
      <c r="AX97" s="234">
        <f t="shared" si="36"/>
        <v>-0.52494686042050809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6</v>
      </c>
      <c r="O98" s="89"/>
      <c r="P98" s="89"/>
      <c r="Q98" s="233"/>
      <c r="R98" s="92"/>
      <c r="S98" s="93">
        <f>ДЕКАБРЬ!S98+ЯНВАРЬ!S98+ФЕВРАЛЬ!S98+МАРТ!S98</f>
        <v>2</v>
      </c>
      <c r="T98" s="93">
        <f>ДЕКАБРЬ!T98+ЯНВАРЬ!T98+ФЕВРАЛЬ!T98+МАРТ!T98</f>
        <v>0</v>
      </c>
      <c r="U98" s="92">
        <f t="shared" si="38"/>
        <v>2</v>
      </c>
      <c r="V98" s="93">
        <f>ДЕКАБРЬ!V98+ЯНВАРЬ!V98+ФЕВРАЛЬ!V98+МАРТ!V98</f>
        <v>1186</v>
      </c>
      <c r="W98" s="93">
        <f>ДЕКАБРЬ!W98+ЯНВАРЬ!W98+ФЕВРАЛЬ!W98+МАРТ!W98</f>
        <v>0</v>
      </c>
      <c r="X98" s="92">
        <f t="shared" si="39"/>
        <v>1186</v>
      </c>
      <c r="Y98" s="93">
        <f>ДЕКАБРЬ!Y98+ЯНВАРЬ!Y98+ФЕВРАЛЬ!Y98+МАРТ!Y98</f>
        <v>1756</v>
      </c>
      <c r="Z98" s="93">
        <f>ДЕКАБРЬ!Z98+ЯНВАРЬ!Z98+ФЕВРАЛЬ!Z98+МАРТ!Z98</f>
        <v>0</v>
      </c>
      <c r="AA98" s="232">
        <f t="shared" si="40"/>
        <v>1756</v>
      </c>
      <c r="AB98" s="92">
        <f t="shared" si="44"/>
        <v>0</v>
      </c>
      <c r="AC98" s="234">
        <f t="shared" si="41"/>
        <v>9.7373436070603961E-5</v>
      </c>
      <c r="AD98" s="92">
        <f t="shared" si="42"/>
        <v>600.16</v>
      </c>
      <c r="AE98" s="93">
        <f>ДЕКАБРЬ!AE98+ЯНВАРЬ!AE98+ФЕВРАЛЬ!AE98+МАРТ!AE98</f>
        <v>666.44</v>
      </c>
      <c r="AF98" s="234">
        <f t="shared" si="43"/>
        <v>0.37952164009111622</v>
      </c>
      <c r="AG98" s="93">
        <f>ДЕКАБРЬ!AG98+ЯНВАРЬ!AG98+ФЕВРАЛЬ!AG98+МАРТ!AG98</f>
        <v>399.91999999999996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83.968222250204249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67.146224134554387</v>
      </c>
      <c r="AO98" s="95">
        <f t="shared" si="45"/>
        <v>-61.634446384758505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333.22</v>
      </c>
      <c r="AT98" s="98">
        <f t="shared" ref="AT98:AT103" si="49">IF(S98=0,AG98/1,AG98/S98)</f>
        <v>199.95999999999998</v>
      </c>
      <c r="AU98" s="98">
        <f t="shared" si="46"/>
        <v>0</v>
      </c>
      <c r="AV98" s="98">
        <f t="array" ref="AV98">_xlfn.IFS(U98=0,AO98,U98&lt;0,AO98/-U98,U98&gt;0,AO98/U98)</f>
        <v>-30.817223192379252</v>
      </c>
      <c r="AW98" s="234">
        <f t="shared" si="35"/>
        <v>-3.5099343043712129E-2</v>
      </c>
      <c r="AX98" s="234">
        <f t="shared" si="36"/>
        <v>-0.10269669152352458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11</v>
      </c>
      <c r="O100" s="89"/>
      <c r="P100" s="89"/>
      <c r="Q100" s="233"/>
      <c r="R100" s="92"/>
      <c r="S100" s="272">
        <f>ФЕВРАЛЬ!S100+МАРТ!S100</f>
        <v>3</v>
      </c>
      <c r="T100" s="272">
        <f>ФЕВРАЛЬ!T100+МАРТ!T100</f>
        <v>0</v>
      </c>
      <c r="U100" s="92">
        <f t="shared" si="38"/>
        <v>3</v>
      </c>
      <c r="V100" s="272">
        <f>ФЕВРАЛЬ!V100+МАРТ!V100</f>
        <v>3180</v>
      </c>
      <c r="W100" s="272">
        <f>ФЕВРАЛЬ!W100+МАРТ!W100</f>
        <v>0</v>
      </c>
      <c r="X100" s="92">
        <f t="shared" si="39"/>
        <v>3180</v>
      </c>
      <c r="Y100" s="272">
        <f>ФЕВРАЛЬ!Y100+МАРТ!Y100</f>
        <v>5100</v>
      </c>
      <c r="Z100" s="272">
        <f>ФЕВРАЛЬ!Z100+МАРТ!Z100</f>
        <v>0</v>
      </c>
      <c r="AA100" s="232">
        <f t="shared" si="40"/>
        <v>5100</v>
      </c>
      <c r="AB100" s="92">
        <f t="shared" si="44"/>
        <v>0</v>
      </c>
      <c r="AC100" s="234">
        <f t="shared" si="52"/>
        <v>2.8280439861052404E-4</v>
      </c>
      <c r="AD100" s="92">
        <f t="shared" si="42"/>
        <v>428.93999999999994</v>
      </c>
      <c r="AE100" s="272">
        <f>ФЕВРАЛЬ!AE100+МАРТ!AE100</f>
        <v>1924.9500000000003</v>
      </c>
      <c r="AF100" s="234">
        <f t="shared" si="43"/>
        <v>0.37744117647058828</v>
      </c>
      <c r="AG100" s="272">
        <f>ФЕВРАЛЬ!AG100+МАРТ!AG100</f>
        <v>531.24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99.710649031935503</v>
      </c>
      <c r="AM100" s="272">
        <f>ФЕВРАЛЬ!AM100+МАРТ!AM100</f>
        <v>0</v>
      </c>
      <c r="AN100" s="272">
        <f>ФЕВРАЛЬ!AN100+МАРТ!AN100</f>
        <v>181.578</v>
      </c>
      <c r="AO100" s="95">
        <f t="shared" si="45"/>
        <v>-2566.4186490319357</v>
      </c>
      <c r="AP100" s="96"/>
      <c r="AQ100" s="97">
        <f t="shared" si="47"/>
        <v>1700</v>
      </c>
      <c r="AR100" s="98">
        <f t="shared" si="53"/>
        <v>142.97999999999999</v>
      </c>
      <c r="AS100" s="98">
        <f t="shared" si="48"/>
        <v>641.65000000000009</v>
      </c>
      <c r="AT100" s="98">
        <f t="shared" si="49"/>
        <v>177.08</v>
      </c>
      <c r="AU100" s="98">
        <f t="shared" si="46"/>
        <v>1500</v>
      </c>
      <c r="AV100" s="98">
        <f t="array" ref="AV100">_xlfn.IFS(U100=0,AO100,U100&lt;0,AO100/-U100,U100&gt;0,AO100/U100)</f>
        <v>-855.47288301064521</v>
      </c>
      <c r="AW100" s="234">
        <f t="shared" si="54"/>
        <v>-0.50321934294743831</v>
      </c>
      <c r="AX100" s="234">
        <f t="shared" si="55"/>
        <v>-5.9831646594673753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9.9809990046083655E-5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71.049310721262785</v>
      </c>
      <c r="AO101" s="95">
        <f t="shared" si="45"/>
        <v>617.62068927873713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308.81034463936857</v>
      </c>
      <c r="AW101" s="234">
        <f t="shared" si="54"/>
        <v>0.3431340429562858</v>
      </c>
      <c r="AX101" s="234">
        <f t="shared" si="55"/>
        <v>2.5088174883367338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61</v>
      </c>
      <c r="O102" s="89"/>
      <c r="P102" s="89"/>
      <c r="Q102" s="233"/>
      <c r="R102" s="92"/>
      <c r="S102" s="272">
        <f>ФЕВРАЛЬ!S102+МАРТ!S102</f>
        <v>22</v>
      </c>
      <c r="T102" s="272">
        <f>ФЕВРАЛЬ!T102+МАРТ!T102</f>
        <v>-1</v>
      </c>
      <c r="U102" s="92">
        <f t="shared" si="38"/>
        <v>21</v>
      </c>
      <c r="V102" s="272">
        <f>ФЕВРАЛЬ!V102+МАРТ!V102</f>
        <v>18594.79</v>
      </c>
      <c r="W102" s="272">
        <f>ФЕВРАЛЬ!W102+МАРТ!W102</f>
        <v>-794</v>
      </c>
      <c r="X102" s="92">
        <f t="shared" si="39"/>
        <v>17800.79</v>
      </c>
      <c r="Y102" s="272">
        <f>ФЕВРАЛЬ!Y102+МАРТ!Y102</f>
        <v>28600.02</v>
      </c>
      <c r="Z102" s="272">
        <f>ФЕВРАЛЬ!Z102+МАРТ!Z102</f>
        <v>-1300</v>
      </c>
      <c r="AA102" s="232">
        <f t="shared" si="40"/>
        <v>27300.02</v>
      </c>
      <c r="AB102" s="92">
        <f t="shared" si="44"/>
        <v>0</v>
      </c>
      <c r="AC102" s="234">
        <f t="shared" si="52"/>
        <v>1.513836419246133E-3</v>
      </c>
      <c r="AD102" s="92">
        <f t="shared" si="42"/>
        <v>2584.89</v>
      </c>
      <c r="AE102" s="272">
        <f>ФЕВРАЛЬ!AE102+МАРТ!AE102</f>
        <v>10269.81</v>
      </c>
      <c r="AF102" s="234">
        <f t="shared" si="43"/>
        <v>0.3761832408913986</v>
      </c>
      <c r="AG102" s="272">
        <f>ФЕВРАЛЬ!AG102+МАРТ!AG102</f>
        <v>3037.4400000000005</v>
      </c>
      <c r="AH102" s="272">
        <f>ФЕВРАЛЬ!AH102+МАРТ!AH102</f>
        <v>6000</v>
      </c>
      <c r="AI102" s="272">
        <f>ФЕВРАЛЬ!AI102+МАРТ!AI102</f>
        <v>2500</v>
      </c>
      <c r="AJ102" s="272">
        <f>ФЕВРАЛЬ!AJ102+МАРТ!AJ102</f>
        <v>0</v>
      </c>
      <c r="AK102" s="93"/>
      <c r="AL102" s="272">
        <f>ФЕВРАЛЬ!AL102+МАРТ!AL102</f>
        <v>21.050029714520157</v>
      </c>
      <c r="AM102" s="272">
        <f>ФЕВРАЛЬ!AM102+МАРТ!AM102</f>
        <v>0</v>
      </c>
      <c r="AN102" s="272">
        <f>ФЕВРАЛЬ!AN102+МАРТ!AN102</f>
        <v>1016.425109</v>
      </c>
      <c r="AO102" s="95">
        <f t="shared" si="45"/>
        <v>1870.404861285481</v>
      </c>
      <c r="AP102" s="96"/>
      <c r="AQ102" s="97">
        <f t="shared" si="47"/>
        <v>1300.0009523809524</v>
      </c>
      <c r="AR102" s="98">
        <f t="shared" si="53"/>
        <v>123.09</v>
      </c>
      <c r="AS102" s="98">
        <f t="shared" si="48"/>
        <v>489.0385714285714</v>
      </c>
      <c r="AT102" s="98">
        <f t="shared" si="49"/>
        <v>138.06545454545457</v>
      </c>
      <c r="AU102" s="98">
        <f t="shared" si="46"/>
        <v>386.36363636363637</v>
      </c>
      <c r="AV102" s="98">
        <f t="array" ref="AV102">_xlfn.IFS(U102=0,AO102,U102&lt;0,AO102/-U102,U102&gt;0,AO102/U102)</f>
        <v>89.066898156451472</v>
      </c>
      <c r="AW102" s="234">
        <f t="shared" si="54"/>
        <v>6.8512948389249567E-2</v>
      </c>
      <c r="AX102" s="234">
        <f t="shared" si="55"/>
        <v>0.72359166590666557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823.18398158446234</v>
      </c>
      <c r="AR104" s="111">
        <f t="shared" si="56"/>
        <v>141.22217391304349</v>
      </c>
      <c r="AS104" s="111">
        <f t="shared" si="56"/>
        <v>307.70990333417996</v>
      </c>
      <c r="AT104" s="111">
        <f t="shared" si="56"/>
        <v>219.36831272948234</v>
      </c>
      <c r="AU104" s="111">
        <f t="shared" si="56"/>
        <v>117.6475535520362</v>
      </c>
      <c r="AV104" s="111">
        <f t="shared" si="56"/>
        <v>-47.525247125834362</v>
      </c>
      <c r="AW104" s="112">
        <f t="shared" si="56"/>
        <v>4.150421770544358E-3</v>
      </c>
      <c r="AX104" s="112">
        <f t="shared" si="56"/>
        <v>-0.4779313470200659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31645</v>
      </c>
      <c r="O105" s="116"/>
      <c r="P105" s="116"/>
      <c r="Q105" s="212"/>
      <c r="R105" s="116"/>
      <c r="S105" s="116">
        <f t="shared" ref="S105:AE105" si="58">SUM(S3:S103)</f>
        <v>16032</v>
      </c>
      <c r="T105" s="116">
        <f t="shared" si="58"/>
        <v>-342</v>
      </c>
      <c r="U105" s="116">
        <f t="shared" si="58"/>
        <v>15690</v>
      </c>
      <c r="V105" s="116">
        <f t="shared" si="58"/>
        <v>12106828.059999999</v>
      </c>
      <c r="W105" s="116">
        <f t="shared" si="58"/>
        <v>-260580.94</v>
      </c>
      <c r="X105" s="116">
        <f t="shared" si="58"/>
        <v>11846247.119999999</v>
      </c>
      <c r="Y105" s="116">
        <f t="shared" si="58"/>
        <v>18426161.399999999</v>
      </c>
      <c r="Z105" s="116">
        <f t="shared" si="58"/>
        <v>-394574.63999999996</v>
      </c>
      <c r="AA105" s="238">
        <f t="shared" si="58"/>
        <v>18031586.760000005</v>
      </c>
      <c r="AB105" s="116">
        <f t="shared" si="58"/>
        <v>0</v>
      </c>
      <c r="AC105" s="239">
        <f t="shared" si="58"/>
        <v>0.99988471561868408</v>
      </c>
      <c r="AD105" s="117">
        <f t="shared" si="58"/>
        <v>1961736.0899999992</v>
      </c>
      <c r="AE105" s="116">
        <f t="shared" si="58"/>
        <v>6742052.450000002</v>
      </c>
      <c r="AF105" s="239">
        <f>AE105/AA105</f>
        <v>0.37390233814342361</v>
      </c>
      <c r="AG105" s="116">
        <f t="shared" ref="AG105:AO105" si="59">SUM(AG3:AG103)</f>
        <v>1943338.3900000004</v>
      </c>
      <c r="AH105" s="116">
        <f t="shared" si="59"/>
        <v>1034382</v>
      </c>
      <c r="AI105" s="116">
        <f t="shared" si="59"/>
        <v>1444505</v>
      </c>
      <c r="AJ105" s="116">
        <f t="shared" si="59"/>
        <v>5543</v>
      </c>
      <c r="AK105" s="117">
        <f t="shared" si="59"/>
        <v>0</v>
      </c>
      <c r="AL105" s="117">
        <f>SUM(AL3:AL103)</f>
        <v>65381.672540781408</v>
      </c>
      <c r="AM105" s="116">
        <f t="shared" si="59"/>
        <v>4526.1099999999997</v>
      </c>
      <c r="AN105" s="116">
        <f t="shared" si="59"/>
        <v>674022.17659643199</v>
      </c>
      <c r="AO105" s="117">
        <f t="shared" si="59"/>
        <v>4161642.8708627853</v>
      </c>
      <c r="AP105" s="118"/>
      <c r="AQ105" s="116"/>
      <c r="AR105" s="116"/>
      <c r="AS105" s="116"/>
      <c r="AT105" s="116"/>
      <c r="AU105" s="240">
        <f>(AH105+AI105+AJ105)/S105</f>
        <v>154.96694111776446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2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1.1528438131593715E-4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79.658294567721754</v>
      </c>
      <c r="AO108" s="95">
        <f t="shared" si="68"/>
        <v>-33043.195753786313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-33043.195753786313</v>
      </c>
      <c r="AW108" s="234">
        <f t="shared" si="74"/>
        <v>-15.893793051364268</v>
      </c>
      <c r="AX108" s="234">
        <f t="shared" si="75"/>
        <v>-57.051686442533089</v>
      </c>
      <c r="AY108" s="99"/>
      <c r="AZ108" s="94">
        <f t="shared" si="76"/>
        <v>-66086.391507572625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2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-6608.6391507572625</v>
      </c>
      <c r="AW112" s="246">
        <f t="shared" si="78"/>
        <v>-3.1787586102728538</v>
      </c>
      <c r="AX112" s="246">
        <f t="shared" si="78"/>
        <v>-11.410337288506618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1.1528438131593715E-4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79.658294567721754</v>
      </c>
      <c r="AO113" s="253">
        <f t="shared" si="81"/>
        <v>-33043.195753786313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-66086.391507572625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5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8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31647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16033</v>
      </c>
      <c r="T126" s="267">
        <f t="shared" ref="T126" si="106">T105+T113+T124</f>
        <v>-342</v>
      </c>
      <c r="U126" s="267">
        <f t="shared" si="105"/>
        <v>15691</v>
      </c>
      <c r="V126" s="267">
        <f t="shared" ref="V126:W126" si="107">V105+V113+V124</f>
        <v>12108235.059999999</v>
      </c>
      <c r="W126" s="267">
        <f t="shared" si="107"/>
        <v>-260580.94</v>
      </c>
      <c r="X126" s="267">
        <f t="shared" si="105"/>
        <v>11847654.119999999</v>
      </c>
      <c r="Y126" s="267">
        <f t="shared" ref="Y126:Z126" si="108">Y105+Y113+Y124</f>
        <v>18428240.399999999</v>
      </c>
      <c r="Z126" s="267">
        <f t="shared" si="108"/>
        <v>-394574.63999999996</v>
      </c>
      <c r="AA126" s="267">
        <f t="shared" si="105"/>
        <v>18033665.760000005</v>
      </c>
      <c r="AB126" s="267">
        <f t="shared" si="105"/>
        <v>0</v>
      </c>
      <c r="AC126" s="267">
        <f t="shared" si="105"/>
        <v>1</v>
      </c>
      <c r="AD126" s="267">
        <f t="shared" si="105"/>
        <v>1962315.2699999991</v>
      </c>
      <c r="AE126" s="267">
        <f t="shared" ref="AE126" si="109">AE105+AE113+AE124</f>
        <v>6742815.5400000019</v>
      </c>
      <c r="AF126" s="268">
        <f>AE126/AA126</f>
        <v>0.37390154779046986</v>
      </c>
      <c r="AG126" s="267">
        <f>AG105+AG113+AG124+AG125</f>
        <v>1943988.9100000004</v>
      </c>
      <c r="AH126" s="267">
        <f t="shared" ref="AH126" si="110">AH105+AH113+AH124</f>
        <v>1034382</v>
      </c>
      <c r="AI126" s="267">
        <f t="shared" ref="AI126:AJ126" si="111">AI105+AI113+AI124</f>
        <v>1444505</v>
      </c>
      <c r="AJ126" s="267">
        <f t="shared" si="111"/>
        <v>5543</v>
      </c>
      <c r="AK126" s="267">
        <f>AK105+AK113+AK124</f>
        <v>0</v>
      </c>
      <c r="AL126" s="267">
        <f>AL105+AL113+AL124</f>
        <v>98774.38</v>
      </c>
      <c r="AM126" s="267">
        <f t="shared" ref="AM126" si="112">AM105+AM113+AM124</f>
        <v>4526.1099999999997</v>
      </c>
      <c r="AN126" s="267">
        <f>AN105+AN113+AN124</f>
        <v>674101.83489099971</v>
      </c>
      <c r="AO126" s="267">
        <f>AO105+AO113+AO124+AO125</f>
        <v>4128256.7151089991</v>
      </c>
      <c r="AP126" s="155"/>
      <c r="AQ126" s="155"/>
      <c r="AR126" s="155"/>
      <c r="AS126" s="155"/>
      <c r="AT126" s="155"/>
      <c r="AU126" s="155">
        <f>(AH126+AI126)/S126</f>
        <v>154.61155117570013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5"/>
      <c r="AB127" s="147"/>
      <c r="AE127" s="148"/>
      <c r="AG127" s="160"/>
      <c r="AH127" s="340"/>
      <c r="AI127" s="340"/>
      <c r="AJ127" s="308"/>
      <c r="AK127" s="30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Сводная!G25</f>
        <v>31647</v>
      </c>
      <c r="S128" s="100">
        <f>Сводная!H25</f>
        <v>16033</v>
      </c>
      <c r="T128" s="100">
        <f>Сводная!I25</f>
        <v>-342</v>
      </c>
      <c r="Y128" s="163">
        <f>Сводная!M25</f>
        <v>18428240.399999999</v>
      </c>
      <c r="Z128" s="163">
        <f>Сводная!N25</f>
        <v>-394574.64</v>
      </c>
      <c r="AD128" s="100">
        <f>Сводная!P25</f>
        <v>1962315.2700000005</v>
      </c>
      <c r="AE128" s="100">
        <f>Сводная!R25</f>
        <v>6742815.5400000028</v>
      </c>
      <c r="AG128" s="100">
        <f>Сводная!Q25</f>
        <v>1943988.9100000001</v>
      </c>
      <c r="AH128" s="92">
        <f>Сводная!W25</f>
        <v>1034382</v>
      </c>
      <c r="AI128" s="92">
        <f>Сводная!X25</f>
        <v>1444505</v>
      </c>
      <c r="AL128" s="165">
        <f>Сводная!S25</f>
        <v>98774.38</v>
      </c>
      <c r="AM128" s="92">
        <f>Сводная!U25</f>
        <v>4526.1099999999997</v>
      </c>
      <c r="AN128" s="341">
        <f>Сводная!Z25</f>
        <v>674101.83489100006</v>
      </c>
      <c r="AO128" s="341">
        <f>Сводная!AC25+Сводная!V25+Сводная!T25</f>
        <v>4128256.7151089944</v>
      </c>
    </row>
    <row r="129" spans="3:41">
      <c r="C129" s="162"/>
      <c r="D129" s="162"/>
    </row>
    <row r="130" spans="3:41">
      <c r="AO130" s="341"/>
    </row>
    <row r="132" spans="3:41">
      <c r="AO132" s="394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29" operator="greaterThan">
      <formula>0.23</formula>
    </cfRule>
  </conditionalFormatting>
  <conditionalFormatting sqref="M123:O123 M106:M112 M3:M104">
    <cfRule type="cellIs" dxfId="99" priority="41" operator="greaterThan">
      <formula>120</formula>
    </cfRule>
  </conditionalFormatting>
  <conditionalFormatting sqref="AC125 AC127">
    <cfRule type="cellIs" dxfId="98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97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96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95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94" priority="19" operator="greaterThan">
      <formula>120</formula>
    </cfRule>
  </conditionalFormatting>
  <conditionalFormatting sqref="T123">
    <cfRule type="cellIs" dxfId="93" priority="18" operator="greaterThan">
      <formula>120</formula>
    </cfRule>
  </conditionalFormatting>
  <conditionalFormatting sqref="V123">
    <cfRule type="cellIs" dxfId="92" priority="17" operator="greaterThan">
      <formula>120</formula>
    </cfRule>
  </conditionalFormatting>
  <conditionalFormatting sqref="W123">
    <cfRule type="cellIs" dxfId="91" priority="16" operator="greaterThan">
      <formula>120</formula>
    </cfRule>
  </conditionalFormatting>
  <conditionalFormatting sqref="Y123">
    <cfRule type="cellIs" dxfId="90" priority="15" operator="greaterThan">
      <formula>120</formula>
    </cfRule>
  </conditionalFormatting>
  <conditionalFormatting sqref="Z123">
    <cfRule type="cellIs" dxfId="89" priority="14" operator="greaterThan">
      <formula>120</formula>
    </cfRule>
  </conditionalFormatting>
  <conditionalFormatting sqref="AE123">
    <cfRule type="cellIs" dxfId="88" priority="13" operator="greaterThan">
      <formula>120</formula>
    </cfRule>
  </conditionalFormatting>
  <conditionalFormatting sqref="AH123">
    <cfRule type="cellIs" dxfId="87" priority="11" operator="greaterThan">
      <formula>120</formula>
    </cfRule>
  </conditionalFormatting>
  <conditionalFormatting sqref="AI123">
    <cfRule type="cellIs" dxfId="86" priority="10" operator="greaterThan">
      <formula>120</formula>
    </cfRule>
  </conditionalFormatting>
  <conditionalFormatting sqref="AJ123">
    <cfRule type="cellIs" dxfId="85" priority="9" operator="greaterThan">
      <formula>120</formula>
    </cfRule>
  </conditionalFormatting>
  <conditionalFormatting sqref="AM123">
    <cfRule type="cellIs" dxfId="84" priority="8" operator="greaterThan">
      <formula>120</formula>
    </cfRule>
  </conditionalFormatting>
  <conditionalFormatting sqref="AN123">
    <cfRule type="cellIs" dxfId="83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AF92" activePane="bottomRight" state="frozen"/>
      <selection pane="topRight" activeCell="D1" sqref="D1"/>
      <selection pane="bottomLeft" activeCell="A3" sqref="A3"/>
      <selection pane="bottomRight" activeCell="AO128" sqref="AO12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52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351"/>
      <c r="AL1" s="353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>
        <f>'Юнит 13'!F3</f>
        <v>0</v>
      </c>
      <c r="G3" s="93">
        <f>'Юнит 13'!G3</f>
        <v>0</v>
      </c>
      <c r="H3" s="93">
        <f>'Юнит 13'!H3</f>
        <v>0</v>
      </c>
      <c r="I3" s="93">
        <f>'Юнит 13'!I3</f>
        <v>0</v>
      </c>
      <c r="J3" s="93">
        <f>'Юнит 13'!J3</f>
        <v>0</v>
      </c>
      <c r="K3" s="92">
        <v>142.97999999999999</v>
      </c>
      <c r="L3" s="92">
        <f t="shared" ref="L3" si="0">E3*K3</f>
        <v>0</v>
      </c>
      <c r="M3" s="89">
        <f>'Юнит 13'!M3</f>
        <v>0</v>
      </c>
      <c r="N3" s="89">
        <f>'Юнит 10'!N3+'Юнит 11'!N3+'Юнит 12'!N3+'Юнит 13'!N3</f>
        <v>545</v>
      </c>
      <c r="O3" s="89"/>
      <c r="P3" s="89"/>
      <c r="Q3" s="233">
        <f>N3/7</f>
        <v>77.857142857142861</v>
      </c>
      <c r="R3" s="92">
        <f>U3/7</f>
        <v>39.285714285714285</v>
      </c>
      <c r="S3" s="89">
        <f>'Юнит 10'!S3+'Юнит 11'!S3+'Юнит 12'!S3+'Юнит 13'!S3</f>
        <v>278</v>
      </c>
      <c r="T3" s="89">
        <f>'Юнит 10'!T3+'Юнит 11'!T3+'Юнит 12'!T3+'Юнит 13'!T3</f>
        <v>-3</v>
      </c>
      <c r="U3" s="92">
        <f t="shared" ref="U3:U66" si="1">S3+T3</f>
        <v>275</v>
      </c>
      <c r="V3" s="89">
        <f>'Юнит 10'!V3+'Юнит 11'!V3+'Юнит 12'!V3+'Юнит 13'!V3</f>
        <v>265414.28000000003</v>
      </c>
      <c r="W3" s="89">
        <f>'Юнит 10'!W3+'Юнит 11'!W3+'Юнит 12'!W3+'Юнит 13'!W3</f>
        <v>-2851</v>
      </c>
      <c r="X3" s="92">
        <f t="shared" ref="X3:X66" si="2">V3+W3</f>
        <v>262563.28000000003</v>
      </c>
      <c r="Y3" s="89">
        <f>'Юнит 10'!Y3+'Юнит 11'!Y3+'Юнит 12'!Y3+'Юнит 13'!Y3</f>
        <v>414756.29</v>
      </c>
      <c r="Z3" s="89">
        <f>'Юнит 10'!Z3+'Юнит 11'!Z3+'Юнит 12'!Z3+'Юнит 13'!Z3</f>
        <v>-4458</v>
      </c>
      <c r="AA3" s="92">
        <f>Y3+Z3</f>
        <v>410298.29</v>
      </c>
      <c r="AB3" s="92">
        <f>N3*O3*P3/100</f>
        <v>0</v>
      </c>
      <c r="AC3" s="234">
        <f t="shared" ref="AC3:AC66" si="3">AA3/$AA$126</f>
        <v>5.7115757699908599E-2</v>
      </c>
      <c r="AD3" s="92">
        <f t="shared" ref="AD3:AD66" si="4">U3*K3</f>
        <v>39319.5</v>
      </c>
      <c r="AE3" s="89">
        <f>'Юнит 10'!AE3+'Юнит 11'!AE3+'Юнит 12'!AE3+'Юнит 13'!AE3</f>
        <v>153746.63</v>
      </c>
      <c r="AF3" s="234">
        <f t="shared" ref="AF3:AF66" si="5">IF(AA3=0,0,AE3/AA3)</f>
        <v>0.37471915859069266</v>
      </c>
      <c r="AG3" s="89">
        <f>'Юнит 10'!AG3+'Юнит 11'!AG3+'Юнит 12'!AG3+'Юнит 13'!AG3</f>
        <v>27591.109999999986</v>
      </c>
      <c r="AH3" s="89">
        <f>'Юнит 10'!AH3+'Юнит 11'!AH3+'Юнит 12'!AH3+'Юнит 13'!AH3</f>
        <v>26506</v>
      </c>
      <c r="AI3" s="89">
        <f>'Юнит 10'!AI3+'Юнит 11'!AI3+'Юнит 12'!AI3+'Юнит 13'!AI3</f>
        <v>28244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1115.7913976943159</v>
      </c>
      <c r="AM3" s="89">
        <f>'Юнит 10'!AM3+'Юнит 11'!AM3+'Юнит 12'!AM3+'Юнит 13'!AM3</f>
        <v>0</v>
      </c>
      <c r="AN3" s="94">
        <f>X3*5.71%</f>
        <v>14992.363288</v>
      </c>
      <c r="AO3" s="95">
        <f>AA3-AD3-AE3-AG3-AH3-AI3-AK3-AL3-AN3-AM3</f>
        <v>118782.89531430567</v>
      </c>
      <c r="AP3" s="96"/>
      <c r="AQ3" s="97">
        <f t="shared" ref="AQ3:AQ97" si="6">IF(U3=0,0,AA3/U3)</f>
        <v>1491.9937818181818</v>
      </c>
      <c r="AR3" s="98">
        <f t="shared" ref="AR3:AR19" si="7">K3</f>
        <v>142.97999999999999</v>
      </c>
      <c r="AS3" s="98">
        <f t="shared" ref="AS3:AS97" si="8">IF(U3=0,0,AE3/U3)</f>
        <v>559.07865454545458</v>
      </c>
      <c r="AT3" s="98">
        <f t="shared" ref="AT3:AT97" si="9">IF(S3=0,AG3/1,AG3/S3)</f>
        <v>99.248597122302101</v>
      </c>
      <c r="AU3" s="98">
        <f>IF(S3=0,0,(AH3+AI3+AJ3)/S3)</f>
        <v>196.94244604316546</v>
      </c>
      <c r="AV3" s="98">
        <f>_xlfn.IFS(U3=0,AO3,U3&lt;0,AO3/-U3,U3&gt;0,AO3/U3)</f>
        <v>431.93780114292969</v>
      </c>
      <c r="AW3" s="234">
        <f t="shared" ref="AW3" si="10">IF(AQ3=0,0,AV3/AQ3)</f>
        <v>0.28950375424256747</v>
      </c>
      <c r="AX3" s="234">
        <f t="shared" ref="AX3" si="11">IF(AR3=0,0,AV3/AR3)</f>
        <v>3.0209665767445077</v>
      </c>
      <c r="AY3" s="99"/>
      <c r="AZ3" s="94">
        <f t="shared" ref="AZ3:AZ97" si="12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>
        <f>'Юнит 13'!F4</f>
        <v>0</v>
      </c>
      <c r="G4" s="93">
        <f>'Юнит 13'!G4</f>
        <v>0</v>
      </c>
      <c r="H4" s="93">
        <f>'Юнит 13'!H4</f>
        <v>0</v>
      </c>
      <c r="I4" s="93">
        <f>'Юнит 13'!I4</f>
        <v>0</v>
      </c>
      <c r="J4" s="93">
        <f>'Юнит 13'!J4</f>
        <v>0</v>
      </c>
      <c r="K4" s="92">
        <v>123.09</v>
      </c>
      <c r="L4" s="92">
        <f>E4*K4</f>
        <v>0</v>
      </c>
      <c r="M4" s="89">
        <f>'Юнит 13'!M4</f>
        <v>0</v>
      </c>
      <c r="N4" s="89">
        <f>'Юнит 10'!N4+'Юнит 11'!N4+'Юнит 12'!N4+'Юнит 13'!N4</f>
        <v>2296</v>
      </c>
      <c r="O4" s="89"/>
      <c r="P4" s="89"/>
      <c r="Q4" s="233">
        <f t="shared" ref="Q4:Q67" si="13">N4/7</f>
        <v>328</v>
      </c>
      <c r="R4" s="92">
        <f t="shared" ref="R4:R67" si="14">U4/7</f>
        <v>169.28571428571428</v>
      </c>
      <c r="S4" s="89">
        <f>'Юнит 10'!S4+'Юнит 11'!S4+'Юнит 12'!S4+'Юнит 13'!S4</f>
        <v>1196</v>
      </c>
      <c r="T4" s="89">
        <f>'Юнит 10'!T4+'Юнит 11'!T4+'Юнит 12'!T4+'Юнит 13'!T4</f>
        <v>-11</v>
      </c>
      <c r="U4" s="92">
        <f t="shared" si="1"/>
        <v>1185</v>
      </c>
      <c r="V4" s="89">
        <f>'Юнит 10'!V4+'Юнит 11'!V4+'Юнит 12'!V4+'Юнит 13'!V4</f>
        <v>989646.85000000044</v>
      </c>
      <c r="W4" s="89">
        <f>'Юнит 10'!W4+'Юнит 11'!W4+'Юнит 12'!W4+'Юнит 13'!W4</f>
        <v>-8389</v>
      </c>
      <c r="X4" s="92">
        <f t="shared" si="2"/>
        <v>981257.85000000044</v>
      </c>
      <c r="Y4" s="89">
        <f>'Юнит 10'!Y4+'Юнит 11'!Y4+'Юнит 12'!Y4+'Юнит 13'!Y4</f>
        <v>1536358.5500000005</v>
      </c>
      <c r="Z4" s="89">
        <f>'Юнит 10'!Z4+'Юнит 11'!Z4+'Юнит 12'!Z4+'Юнит 13'!Z4</f>
        <v>-13569</v>
      </c>
      <c r="AA4" s="92">
        <f t="shared" ref="AA4:AA67" si="15">Y4+Z4</f>
        <v>1522789.5500000005</v>
      </c>
      <c r="AB4" s="92">
        <f t="shared" ref="AB4:AB67" si="16">N4*O4*P4/100</f>
        <v>0</v>
      </c>
      <c r="AC4" s="234">
        <f t="shared" si="3"/>
        <v>0.21198060310159442</v>
      </c>
      <c r="AD4" s="92">
        <f t="shared" si="4"/>
        <v>145861.65</v>
      </c>
      <c r="AE4" s="89">
        <f>'Юнит 10'!AE4+'Юнит 11'!AE4+'Юнит 12'!AE4+'Юнит 13'!AE4</f>
        <v>571781.8600000008</v>
      </c>
      <c r="AF4" s="234">
        <f t="shared" si="5"/>
        <v>0.37548317822380683</v>
      </c>
      <c r="AG4" s="89">
        <f>'Юнит 10'!AG4+'Юнит 11'!AG4+'Юнит 12'!AG4+'Юнит 13'!AG4</f>
        <v>120129.01000000112</v>
      </c>
      <c r="AH4" s="89">
        <f>'Юнит 10'!AH4+'Юнит 11'!AH4+'Юнит 12'!AH4+'Юнит 13'!AH4</f>
        <v>29647</v>
      </c>
      <c r="AI4" s="89">
        <f>'Юнит 10'!AI4+'Юнит 11'!AI4+'Юнит 12'!AI4+'Юнит 13'!AI4</f>
        <v>43473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2448.5531851729438</v>
      </c>
      <c r="AM4" s="89">
        <f>'Юнит 10'!AM4+'Юнит 11'!AM4+'Юнит 12'!AM4+'Юнит 13'!AM4</f>
        <v>10</v>
      </c>
      <c r="AN4" s="94">
        <f t="shared" ref="AN4:AN67" si="17">X4*5.71%</f>
        <v>56029.823235000025</v>
      </c>
      <c r="AO4" s="95">
        <f>AA4-AD4-AE4-AG4-AH4-AI4-AK4-AL4-AN4-AM4</f>
        <v>553408.65357982565</v>
      </c>
      <c r="AP4" s="96"/>
      <c r="AQ4" s="97">
        <f t="shared" si="6"/>
        <v>1285.05447257384</v>
      </c>
      <c r="AR4" s="98">
        <f t="shared" si="7"/>
        <v>123.09</v>
      </c>
      <c r="AS4" s="98">
        <f t="shared" si="8"/>
        <v>482.51633755274327</v>
      </c>
      <c r="AT4" s="98">
        <f t="shared" si="9"/>
        <v>100.44231605351264</v>
      </c>
      <c r="AU4" s="98">
        <f t="shared" ref="AU4:AU70" si="18">IF(S4=0,0,(AH4+AI4+AJ4)/S4)</f>
        <v>61.137123745819395</v>
      </c>
      <c r="AV4" s="98">
        <f t="array" ref="AV4">_xlfn.IFS(U4=0,AO4,U4&lt;0,AO4/-U4,U4&gt;0,AO4/U4)</f>
        <v>467.01152200829171</v>
      </c>
      <c r="AW4" s="234">
        <f>IF(AQ4=0,0,AV4/AQ4)</f>
        <v>0.36341768537866936</v>
      </c>
      <c r="AX4" s="234">
        <f>IF(AR4=0,0,AV4/AR4)</f>
        <v>3.7940654968583289</v>
      </c>
      <c r="AY4" s="99"/>
      <c r="AZ4" s="94">
        <f t="shared" si="12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>
        <f>'Юнит 13'!F5</f>
        <v>0</v>
      </c>
      <c r="G5" s="93">
        <f>'Юнит 13'!G5</f>
        <v>0</v>
      </c>
      <c r="H5" s="93">
        <f>'Юнит 13'!H5</f>
        <v>0</v>
      </c>
      <c r="I5" s="93">
        <f>'Юнит 13'!I5</f>
        <v>0</v>
      </c>
      <c r="J5" s="93">
        <f>'Юнит 13'!J5</f>
        <v>0</v>
      </c>
      <c r="K5" s="92">
        <v>123.09</v>
      </c>
      <c r="L5" s="92">
        <f>E5*K5</f>
        <v>0</v>
      </c>
      <c r="M5" s="89">
        <f>'Юнит 13'!M5</f>
        <v>0</v>
      </c>
      <c r="N5" s="89">
        <f>'Юнит 10'!N5+'Юнит 11'!N5+'Юнит 12'!N5+'Юнит 13'!N5</f>
        <v>595</v>
      </c>
      <c r="O5" s="89"/>
      <c r="P5" s="89"/>
      <c r="Q5" s="233">
        <f t="shared" si="13"/>
        <v>85</v>
      </c>
      <c r="R5" s="92">
        <f t="shared" si="14"/>
        <v>47.428571428571431</v>
      </c>
      <c r="S5" s="89">
        <f>'Юнит 10'!S5+'Юнит 11'!S5+'Юнит 12'!S5+'Юнит 13'!S5</f>
        <v>338</v>
      </c>
      <c r="T5" s="89">
        <f>'Юнит 10'!T5+'Юнит 11'!T5+'Юнит 12'!T5+'Юнит 13'!T5</f>
        <v>-6</v>
      </c>
      <c r="U5" s="92">
        <f t="shared" si="1"/>
        <v>332</v>
      </c>
      <c r="V5" s="89">
        <f>'Юнит 10'!V5+'Юнит 11'!V5+'Юнит 12'!V5+'Юнит 13'!V5</f>
        <v>273456.42000000016</v>
      </c>
      <c r="W5" s="89">
        <f>'Юнит 10'!W5+'Юнит 11'!W5+'Юнит 12'!W5+'Юнит 13'!W5</f>
        <v>-4605</v>
      </c>
      <c r="X5" s="92">
        <f t="shared" si="2"/>
        <v>268851.42000000016</v>
      </c>
      <c r="Y5" s="89">
        <f>'Юнит 10'!Y5+'Юнит 11'!Y5+'Юнит 12'!Y5+'Юнит 13'!Y5</f>
        <v>428147.08999999985</v>
      </c>
      <c r="Z5" s="89">
        <f>'Юнит 10'!Z5+'Юнит 11'!Z5+'Юнит 12'!Z5+'Юнит 13'!Z5</f>
        <v>-7277.8</v>
      </c>
      <c r="AA5" s="92">
        <f t="shared" si="15"/>
        <v>420869.28999999986</v>
      </c>
      <c r="AB5" s="92">
        <f t="shared" si="16"/>
        <v>0</v>
      </c>
      <c r="AC5" s="234">
        <f t="shared" si="3"/>
        <v>5.8587298501713375E-2</v>
      </c>
      <c r="AD5" s="92">
        <f t="shared" si="4"/>
        <v>40865.880000000005</v>
      </c>
      <c r="AE5" s="89">
        <f>'Юнит 10'!AE5+'Юнит 11'!AE5+'Юнит 12'!AE5+'Юнит 13'!AE5</f>
        <v>158208.92999999993</v>
      </c>
      <c r="AF5" s="234">
        <f t="shared" si="5"/>
        <v>0.37590989354438281</v>
      </c>
      <c r="AG5" s="89">
        <f>'Юнит 10'!AG5+'Юнит 11'!AG5+'Юнит 12'!AG5+'Юнит 13'!AG5</f>
        <v>29396.389999999963</v>
      </c>
      <c r="AH5" s="89">
        <f>'Юнит 10'!AH5+'Юнит 11'!AH5+'Юнит 12'!AH5+'Юнит 13'!AH5</f>
        <v>19861</v>
      </c>
      <c r="AI5" s="89">
        <f>'Юнит 10'!AI5+'Юнит 11'!AI5+'Юнит 12'!AI5+'Юнит 13'!AI5</f>
        <v>20620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674.65162033786737</v>
      </c>
      <c r="AM5" s="89">
        <f>'Юнит 10'!AM5+'Юнит 11'!AM5+'Юнит 12'!AM5+'Юнит 13'!AM5</f>
        <v>0</v>
      </c>
      <c r="AN5" s="94">
        <f t="shared" si="17"/>
        <v>15351.416082000009</v>
      </c>
      <c r="AO5" s="95">
        <f t="shared" ref="AO5:AO68" si="19">AA5-AD5-AE5-AG5-AH5-AI5-AK5-AL5-AN5-AM5</f>
        <v>135891.0222976621</v>
      </c>
      <c r="AP5" s="96"/>
      <c r="AQ5" s="97">
        <f t="shared" si="6"/>
        <v>1267.6785843373491</v>
      </c>
      <c r="AR5" s="98">
        <f t="shared" si="7"/>
        <v>123.09</v>
      </c>
      <c r="AS5" s="98">
        <f t="shared" si="8"/>
        <v>476.53292168674682</v>
      </c>
      <c r="AT5" s="98">
        <f t="shared" si="9"/>
        <v>86.971568047337172</v>
      </c>
      <c r="AU5" s="98">
        <f t="shared" si="18"/>
        <v>119.76627218934911</v>
      </c>
      <c r="AV5" s="98">
        <f t="array" ref="AV5">_xlfn.IFS(U5=0,AO5,U5&lt;0,AO5/-U5,U5&gt;0,AO5/U5)</f>
        <v>409.31030812548823</v>
      </c>
      <c r="AW5" s="234">
        <f>IF(AQ5=0,0,AV5/AQ5)</f>
        <v>0.32288177238510829</v>
      </c>
      <c r="AX5" s="234">
        <f>IF(AR5=0,0,AV5/AR5)</f>
        <v>3.3252929411445953</v>
      </c>
      <c r="AY5" s="99"/>
      <c r="AZ5" s="94">
        <f t="shared" si="12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0</v>
      </c>
      <c r="F6" s="93">
        <f>'Юнит 13'!F6</f>
        <v>0</v>
      </c>
      <c r="G6" s="93">
        <f>'Юнит 13'!G6</f>
        <v>0</v>
      </c>
      <c r="H6" s="93">
        <f>'Юнит 13'!H6</f>
        <v>0</v>
      </c>
      <c r="I6" s="93">
        <f>'Юнит 13'!I6</f>
        <v>0</v>
      </c>
      <c r="J6" s="93">
        <f>'Юнит 13'!J6</f>
        <v>0</v>
      </c>
      <c r="K6" s="92">
        <v>123.09</v>
      </c>
      <c r="L6" s="92">
        <f t="shared" ref="L6" si="21">E6*K6</f>
        <v>0</v>
      </c>
      <c r="M6" s="89">
        <f>'Юнит 13'!M6</f>
        <v>0</v>
      </c>
      <c r="N6" s="89">
        <f>'Юнит 10'!N6+'Юнит 11'!N6+'Юнит 12'!N6+'Юнит 13'!N6</f>
        <v>379</v>
      </c>
      <c r="O6" s="89"/>
      <c r="P6" s="89"/>
      <c r="Q6" s="233">
        <f t="shared" si="13"/>
        <v>54.142857142857146</v>
      </c>
      <c r="R6" s="92">
        <f t="shared" si="14"/>
        <v>31.571428571428573</v>
      </c>
      <c r="S6" s="89">
        <f>'Юнит 10'!S6+'Юнит 11'!S6+'Юнит 12'!S6+'Юнит 13'!S6</f>
        <v>227</v>
      </c>
      <c r="T6" s="89">
        <f>'Юнит 10'!T6+'Юнит 11'!T6+'Юнит 12'!T6+'Юнит 13'!T6</f>
        <v>-6</v>
      </c>
      <c r="U6" s="92">
        <f t="shared" si="1"/>
        <v>221</v>
      </c>
      <c r="V6" s="89">
        <f>'Юнит 10'!V6+'Юнит 11'!V6+'Юнит 12'!V6+'Юнит 13'!V6</f>
        <v>170948.06999999998</v>
      </c>
      <c r="W6" s="89">
        <f>'Юнит 10'!W6+'Юнит 11'!W6+'Юнит 12'!W6+'Юнит 13'!W6</f>
        <v>-4373</v>
      </c>
      <c r="X6" s="92">
        <f t="shared" si="2"/>
        <v>166575.06999999998</v>
      </c>
      <c r="Y6" s="89">
        <f>'Юнит 10'!Y6+'Юнит 11'!Y6+'Юнит 12'!Y6+'Юнит 13'!Y6</f>
        <v>266905.09999999998</v>
      </c>
      <c r="Z6" s="89">
        <f>'Юнит 10'!Z6+'Юнит 11'!Z6+'Юнит 12'!Z6+'Юнит 13'!Z6</f>
        <v>-6832.08</v>
      </c>
      <c r="AA6" s="92">
        <f t="shared" si="15"/>
        <v>260073.02</v>
      </c>
      <c r="AB6" s="92">
        <f t="shared" si="16"/>
        <v>0</v>
      </c>
      <c r="AC6" s="234">
        <f t="shared" si="3"/>
        <v>3.6203581532361452E-2</v>
      </c>
      <c r="AD6" s="92">
        <f t="shared" si="4"/>
        <v>27202.89</v>
      </c>
      <c r="AE6" s="89">
        <f>'Юнит 10'!AE6+'Юнит 11'!AE6+'Юнит 12'!AE6+'Юнит 13'!AE6</f>
        <v>97703.940000000031</v>
      </c>
      <c r="AF6" s="234">
        <f t="shared" si="5"/>
        <v>0.37567887664779698</v>
      </c>
      <c r="AG6" s="89">
        <f>'Юнит 10'!AG6+'Юнит 11'!AG6+'Юнит 12'!AG6+'Юнит 13'!AG6</f>
        <v>23551.13999999997</v>
      </c>
      <c r="AH6" s="89">
        <f>'Юнит 10'!AH6+'Юнит 11'!AH6+'Юнит 12'!AH6+'Юнит 13'!AH6</f>
        <v>10904</v>
      </c>
      <c r="AI6" s="89">
        <f>'Юнит 10'!AI6+'Юнит 11'!AI6+'Юнит 12'!AI6+'Юнит 13'!AI6</f>
        <v>13677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422.15969788844393</v>
      </c>
      <c r="AM6" s="89">
        <f>'Юнит 10'!AM6+'Юнит 11'!AM6+'Юнит 12'!AM6+'Юнит 13'!AM6</f>
        <v>0</v>
      </c>
      <c r="AN6" s="94">
        <f t="shared" si="17"/>
        <v>9511.4364969999988</v>
      </c>
      <c r="AO6" s="95">
        <f t="shared" si="19"/>
        <v>77100.453805111552</v>
      </c>
      <c r="AP6" s="96"/>
      <c r="AQ6" s="97">
        <f t="shared" si="6"/>
        <v>1176.800995475113</v>
      </c>
      <c r="AR6" s="98">
        <f t="shared" si="7"/>
        <v>123.09</v>
      </c>
      <c r="AS6" s="98">
        <f t="shared" si="8"/>
        <v>442.09927601809972</v>
      </c>
      <c r="AT6" s="98">
        <f t="shared" si="9"/>
        <v>103.74951541850207</v>
      </c>
      <c r="AU6" s="98">
        <f t="shared" si="18"/>
        <v>108.2863436123348</v>
      </c>
      <c r="AV6" s="98">
        <f t="array" ref="AV6">_xlfn.IFS(U6=0,AO6,U6&lt;0,AO6/-U6,U6&gt;0,AO6/U6)</f>
        <v>348.87083169733734</v>
      </c>
      <c r="AW6" s="234">
        <f t="shared" ref="AW6" si="22">IF(AQ6=0,0,AV6/AQ6)</f>
        <v>0.29645694814906814</v>
      </c>
      <c r="AX6" s="234">
        <f t="shared" ref="AX6" si="23">IF(AR6=0,0,AV6/AR6)</f>
        <v>2.83427436588949</v>
      </c>
      <c r="AY6" s="99"/>
      <c r="AZ6" s="94">
        <f t="shared" si="12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>
        <f>'Юнит 13'!F7</f>
        <v>0</v>
      </c>
      <c r="G7" s="93">
        <f>'Юнит 13'!G7</f>
        <v>0</v>
      </c>
      <c r="H7" s="93">
        <f>'Юнит 13'!H7</f>
        <v>0</v>
      </c>
      <c r="I7" s="93">
        <f>'Юнит 13'!I7</f>
        <v>0</v>
      </c>
      <c r="J7" s="93">
        <f>'Юнит 13'!J7</f>
        <v>0</v>
      </c>
      <c r="K7" s="92">
        <v>117.24</v>
      </c>
      <c r="L7" s="92">
        <f>E7*K7</f>
        <v>0</v>
      </c>
      <c r="M7" s="89">
        <f>'Юнит 13'!M7</f>
        <v>0</v>
      </c>
      <c r="N7" s="89">
        <f>'Юнит 10'!N7+'Юнит 11'!N7+'Юнит 12'!N7+'Юнит 13'!N7</f>
        <v>711</v>
      </c>
      <c r="O7" s="89"/>
      <c r="P7" s="89"/>
      <c r="Q7" s="233">
        <f t="shared" si="13"/>
        <v>101.57142857142857</v>
      </c>
      <c r="R7" s="92">
        <f t="shared" si="14"/>
        <v>50.142857142857146</v>
      </c>
      <c r="S7" s="89">
        <f>'Юнит 10'!S7+'Юнит 11'!S7+'Юнит 12'!S7+'Юнит 13'!S7</f>
        <v>359</v>
      </c>
      <c r="T7" s="89">
        <f>'Юнит 10'!T7+'Юнит 11'!T7+'Юнит 12'!T7+'Юнит 13'!T7</f>
        <v>-8</v>
      </c>
      <c r="U7" s="92">
        <f t="shared" si="1"/>
        <v>351</v>
      </c>
      <c r="V7" s="89">
        <f>'Юнит 10'!V7+'Юнит 11'!V7+'Юнит 12'!V7+'Юнит 13'!V7</f>
        <v>321681.57999999996</v>
      </c>
      <c r="W7" s="89">
        <f>'Юнит 10'!W7+'Юнит 11'!W7+'Юнит 12'!W7+'Юнит 13'!W7</f>
        <v>-6688.89</v>
      </c>
      <c r="X7" s="92">
        <f t="shared" si="2"/>
        <v>314992.68999999994</v>
      </c>
      <c r="Y7" s="89">
        <f>'Юнит 10'!Y7+'Юнит 11'!Y7+'Юнит 12'!Y7+'Юнит 13'!Y7</f>
        <v>503875.14000000013</v>
      </c>
      <c r="Z7" s="89">
        <f>'Юнит 10'!Z7+'Юнит 11'!Z7+'Юнит 12'!Z7+'Юнит 13'!Z7</f>
        <v>-10517.99</v>
      </c>
      <c r="AA7" s="92">
        <f t="shared" si="15"/>
        <v>493357.15000000014</v>
      </c>
      <c r="AB7" s="92">
        <f t="shared" si="16"/>
        <v>0</v>
      </c>
      <c r="AC7" s="234">
        <f t="shared" si="3"/>
        <v>6.867800360298229E-2</v>
      </c>
      <c r="AD7" s="92">
        <f t="shared" si="4"/>
        <v>41151.24</v>
      </c>
      <c r="AE7" s="89">
        <f>'Юнит 10'!AE7+'Юнит 11'!AE7+'Юнит 12'!AE7+'Юнит 13'!AE7</f>
        <v>185636.4800000001</v>
      </c>
      <c r="AF7" s="234">
        <f t="shared" si="5"/>
        <v>0.37627199686879992</v>
      </c>
      <c r="AG7" s="89">
        <f>'Юнит 10'!AG7+'Юнит 11'!AG7+'Юнит 12'!AG7+'Юнит 13'!AG7</f>
        <v>41639.06999999992</v>
      </c>
      <c r="AH7" s="89">
        <f>'Юнит 10'!AH7+'Юнит 11'!AH7+'Юнит 12'!AH7+'Юнит 13'!AH7</f>
        <v>26500</v>
      </c>
      <c r="AI7" s="89">
        <f>'Юнит 10'!AI7+'Юнит 11'!AI7+'Юнит 12'!AI7+'Юнит 13'!AI7</f>
        <v>31000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2443.3978846566065</v>
      </c>
      <c r="AM7" s="89">
        <f>'Юнит 10'!AM7+'Юнит 11'!AM7+'Юнит 12'!AM7+'Юнит 13'!AM7</f>
        <v>0</v>
      </c>
      <c r="AN7" s="94">
        <f t="shared" si="17"/>
        <v>17986.082598999998</v>
      </c>
      <c r="AO7" s="95">
        <f t="shared" si="19"/>
        <v>147000.87951634353</v>
      </c>
      <c r="AP7" s="96"/>
      <c r="AQ7" s="97">
        <f t="shared" si="6"/>
        <v>1405.5759259259264</v>
      </c>
      <c r="AR7" s="98">
        <f t="shared" si="7"/>
        <v>117.24</v>
      </c>
      <c r="AS7" s="98">
        <f t="shared" si="8"/>
        <v>528.87886039886064</v>
      </c>
      <c r="AT7" s="98">
        <f t="shared" si="9"/>
        <v>115.98626740947053</v>
      </c>
      <c r="AU7" s="98">
        <f t="shared" si="18"/>
        <v>160.16713091922006</v>
      </c>
      <c r="AV7" s="98">
        <f t="array" ref="AV7">_xlfn.IFS(U7=0,AO7,U7&lt;0,AO7/-U7,U7&gt;0,AO7/U7)</f>
        <v>418.80592454798727</v>
      </c>
      <c r="AW7" s="234">
        <f>IF(AQ7=0,0,AV7/AQ7)</f>
        <v>0.29796037113548163</v>
      </c>
      <c r="AX7" s="234">
        <f>IF(AR7=0,0,AV7/AR7)</f>
        <v>3.5722102059705501</v>
      </c>
      <c r="AY7" s="99"/>
      <c r="AZ7" s="94">
        <f t="shared" si="12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>
        <f>'Юнит 13'!F8</f>
        <v>0</v>
      </c>
      <c r="G8" s="93">
        <f>'Юнит 13'!G8</f>
        <v>0</v>
      </c>
      <c r="H8" s="93">
        <f>'Юнит 13'!H8</f>
        <v>0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0</v>
      </c>
      <c r="M8" s="89">
        <f>'Юнит 13'!M8</f>
        <v>0</v>
      </c>
      <c r="N8" s="89">
        <f>'Юнит 10'!N8+'Юнит 11'!N8+'Юнит 12'!N8+'Юнит 13'!N8</f>
        <v>140</v>
      </c>
      <c r="O8" s="89"/>
      <c r="P8" s="89"/>
      <c r="Q8" s="233">
        <f t="shared" si="13"/>
        <v>20</v>
      </c>
      <c r="R8" s="92">
        <f t="shared" si="14"/>
        <v>11.857142857142858</v>
      </c>
      <c r="S8" s="89">
        <f>'Юнит 10'!S8+'Юнит 11'!S8+'Юнит 12'!S8+'Юнит 13'!S8</f>
        <v>86</v>
      </c>
      <c r="T8" s="89">
        <f>'Юнит 10'!T8+'Юнит 11'!T8+'Юнит 12'!T8+'Юнит 13'!T8</f>
        <v>-3</v>
      </c>
      <c r="U8" s="92">
        <f t="shared" si="1"/>
        <v>83</v>
      </c>
      <c r="V8" s="89">
        <f>'Юнит 10'!V8+'Юнит 11'!V8+'Юнит 12'!V8+'Юнит 13'!V8</f>
        <v>79592.049999999988</v>
      </c>
      <c r="W8" s="89">
        <f>'Юнит 10'!W8+'Юнит 11'!W8+'Юнит 12'!W8+'Юнит 13'!W8</f>
        <v>-2577</v>
      </c>
      <c r="X8" s="92">
        <f t="shared" si="2"/>
        <v>77015.049999999988</v>
      </c>
      <c r="Y8" s="89">
        <f>'Юнит 10'!Y8+'Юнит 11'!Y8+'Юнит 12'!Y8+'Юнит 13'!Y8</f>
        <v>124522.48000000001</v>
      </c>
      <c r="Z8" s="89">
        <f>'Юнит 10'!Z8+'Юнит 11'!Z8+'Юнит 12'!Z8+'Юнит 13'!Z8</f>
        <v>-4185</v>
      </c>
      <c r="AA8" s="92">
        <f t="shared" si="15"/>
        <v>120337.48000000001</v>
      </c>
      <c r="AB8" s="92">
        <f t="shared" si="16"/>
        <v>0</v>
      </c>
      <c r="AC8" s="234">
        <f t="shared" si="3"/>
        <v>1.6751632939775593E-2</v>
      </c>
      <c r="AD8" s="92">
        <f t="shared" si="4"/>
        <v>14100.869999999999</v>
      </c>
      <c r="AE8" s="89">
        <f>'Юнит 10'!AE8+'Юнит 11'!AE8+'Юнит 12'!AE8+'Юнит 13'!AE8</f>
        <v>45017.329999999987</v>
      </c>
      <c r="AF8" s="234">
        <f t="shared" si="5"/>
        <v>0.37409234429705512</v>
      </c>
      <c r="AG8" s="89">
        <f>'Юнит 10'!AG8+'Юнит 11'!AG8+'Юнит 12'!AG8+'Юнит 13'!AG8</f>
        <v>12100.159999999998</v>
      </c>
      <c r="AH8" s="89">
        <f>'Юнит 10'!AH8+'Юнит 11'!AH8+'Юнит 12'!AH8+'Юнит 13'!AH8</f>
        <v>2760</v>
      </c>
      <c r="AI8" s="89">
        <f>'Юнит 10'!AI8+'Юнит 11'!AI8+'Юнит 12'!AI8+'Юнит 13'!AI8</f>
        <v>8500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610.28318824635448</v>
      </c>
      <c r="AM8" s="89">
        <f>'Юнит 10'!AM8+'Юнит 11'!AM8+'Юнит 12'!AM8+'Юнит 13'!AM8</f>
        <v>40</v>
      </c>
      <c r="AN8" s="94">
        <f t="shared" si="17"/>
        <v>4397.5593549999994</v>
      </c>
      <c r="AO8" s="95">
        <f t="shared" si="19"/>
        <v>32811.277456753676</v>
      </c>
      <c r="AP8" s="96"/>
      <c r="AQ8" s="97">
        <f t="shared" si="6"/>
        <v>1449.8491566265061</v>
      </c>
      <c r="AR8" s="98">
        <f t="shared" si="7"/>
        <v>169.89</v>
      </c>
      <c r="AS8" s="98">
        <f t="shared" si="8"/>
        <v>542.37746987951789</v>
      </c>
      <c r="AT8" s="98">
        <f t="shared" si="9"/>
        <v>140.6995348837209</v>
      </c>
      <c r="AU8" s="98">
        <f t="shared" si="18"/>
        <v>130.93023255813952</v>
      </c>
      <c r="AV8" s="98">
        <f t="array" ref="AV8">_xlfn.IFS(U8=0,AO8,U8&lt;0,AO8/-U8,U8&gt;0,AO8/U8)</f>
        <v>395.31659586450212</v>
      </c>
      <c r="AW8" s="234">
        <f>IF(AQ8=0,0,AV8/AQ8)</f>
        <v>0.27266049992698593</v>
      </c>
      <c r="AX8" s="234">
        <f>IF(AR8=0,0,AV8/AR8)</f>
        <v>2.3268973798605108</v>
      </c>
      <c r="AY8" s="99"/>
      <c r="AZ8" s="94">
        <f t="shared" si="12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>
        <f>'Юнит 13'!F9</f>
        <v>0</v>
      </c>
      <c r="G9" s="93">
        <f>'Юнит 13'!G9</f>
        <v>0</v>
      </c>
      <c r="H9" s="93">
        <f>'Юнит 13'!H9</f>
        <v>0</v>
      </c>
      <c r="I9" s="93">
        <f>'Юнит 13'!I9</f>
        <v>0</v>
      </c>
      <c r="J9" s="93">
        <f>'Юнит 13'!J9</f>
        <v>0</v>
      </c>
      <c r="K9" s="92">
        <v>123.09</v>
      </c>
      <c r="L9" s="92">
        <f>E9*K9</f>
        <v>0</v>
      </c>
      <c r="M9" s="89">
        <f>'Юнит 13'!M9</f>
        <v>0</v>
      </c>
      <c r="N9" s="89">
        <f>'Юнит 10'!N9+'Юнит 11'!N9+'Юнит 12'!N9+'Юнит 13'!N9</f>
        <v>874</v>
      </c>
      <c r="O9" s="89"/>
      <c r="P9" s="89"/>
      <c r="Q9" s="233">
        <f t="shared" si="13"/>
        <v>124.85714285714286</v>
      </c>
      <c r="R9" s="92">
        <f t="shared" si="14"/>
        <v>49.142857142857146</v>
      </c>
      <c r="S9" s="89">
        <f>'Юнит 10'!S9+'Юнит 11'!S9+'Юнит 12'!S9+'Юнит 13'!S9</f>
        <v>352</v>
      </c>
      <c r="T9" s="89">
        <f>'Юнит 10'!T9+'Юнит 11'!T9+'Юнит 12'!T9+'Юнит 13'!T9</f>
        <v>-8</v>
      </c>
      <c r="U9" s="92">
        <f t="shared" si="1"/>
        <v>344</v>
      </c>
      <c r="V9" s="89">
        <f>'Юнит 10'!V9+'Юнит 11'!V9+'Юнит 12'!V9+'Юнит 13'!V9</f>
        <v>330166.21999999991</v>
      </c>
      <c r="W9" s="89">
        <f>'Юнит 10'!W9+'Юнит 11'!W9+'Юнит 12'!W9+'Юнит 13'!W9</f>
        <v>-7500</v>
      </c>
      <c r="X9" s="92">
        <f t="shared" si="2"/>
        <v>322666.21999999991</v>
      </c>
      <c r="Y9" s="89">
        <f>'Юнит 10'!Y9+'Юнит 11'!Y9+'Юнит 12'!Y9+'Юнит 13'!Y9</f>
        <v>516990.13</v>
      </c>
      <c r="Z9" s="89">
        <f>'Юнит 10'!Z9+'Юнит 11'!Z9+'Юнит 12'!Z9+'Юнит 13'!Z9</f>
        <v>-11721</v>
      </c>
      <c r="AA9" s="92">
        <f t="shared" si="15"/>
        <v>505269.13</v>
      </c>
      <c r="AB9" s="92">
        <f t="shared" si="16"/>
        <v>0</v>
      </c>
      <c r="AC9" s="234">
        <f t="shared" si="3"/>
        <v>7.0336216127841092E-2</v>
      </c>
      <c r="AD9" s="92">
        <f t="shared" si="4"/>
        <v>42342.96</v>
      </c>
      <c r="AE9" s="89">
        <f>'Юнит 10'!AE9+'Юнит 11'!AE9+'Юнит 12'!AE9+'Юнит 13'!AE9</f>
        <v>189957.9899999999</v>
      </c>
      <c r="AF9" s="234">
        <f t="shared" si="5"/>
        <v>0.37595407817611953</v>
      </c>
      <c r="AG9" s="89">
        <f>'Юнит 10'!AG9+'Юнит 11'!AG9+'Юнит 12'!AG9+'Юнит 13'!AG9</f>
        <v>51635.459999999875</v>
      </c>
      <c r="AH9" s="89">
        <f>'Юнит 10'!AH9+'Юнит 11'!AH9+'Юнит 12'!AH9+'Юнит 13'!AH9</f>
        <v>27500</v>
      </c>
      <c r="AI9" s="89">
        <f>'Юнит 10'!AI9+'Юнит 11'!AI9+'Юнит 12'!AI9+'Юнит 13'!AI9</f>
        <v>33000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1275.6616370998563</v>
      </c>
      <c r="AM9" s="89">
        <f>'Юнит 10'!AM9+'Юнит 11'!AM9+'Юнит 12'!AM9+'Юнит 13'!AM9</f>
        <v>1532</v>
      </c>
      <c r="AN9" s="94">
        <f t="shared" si="17"/>
        <v>18424.241161999995</v>
      </c>
      <c r="AO9" s="95">
        <f t="shared" si="19"/>
        <v>139600.81720090032</v>
      </c>
      <c r="AP9" s="96"/>
      <c r="AQ9" s="97">
        <f t="shared" si="6"/>
        <v>1468.8056104651164</v>
      </c>
      <c r="AR9" s="98">
        <f t="shared" si="7"/>
        <v>123.09</v>
      </c>
      <c r="AS9" s="98">
        <f t="shared" si="8"/>
        <v>552.20345930232531</v>
      </c>
      <c r="AT9" s="98">
        <f t="shared" si="9"/>
        <v>146.69164772727237</v>
      </c>
      <c r="AU9" s="98">
        <f t="shared" si="18"/>
        <v>171.875</v>
      </c>
      <c r="AV9" s="98">
        <f t="array" ref="AV9">_xlfn.IFS(U9=0,AO9,U9&lt;0,AO9/-U9,U9&gt;0,AO9/U9)</f>
        <v>405.81632907238463</v>
      </c>
      <c r="AW9" s="234">
        <f>IF(AQ9=0,0,AV9/AQ9)</f>
        <v>0.276290018352992</v>
      </c>
      <c r="AX9" s="234">
        <f>IF(AR9=0,0,AV9/AR9)</f>
        <v>3.2969073773042865</v>
      </c>
      <c r="AY9" s="99"/>
      <c r="AZ9" s="94">
        <f t="shared" si="12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>
        <f>'Юнит 13'!F10</f>
        <v>0</v>
      </c>
      <c r="G10" s="93">
        <f>'Юнит 13'!G10</f>
        <v>0</v>
      </c>
      <c r="H10" s="93">
        <f>'Юнит 13'!H10</f>
        <v>0</v>
      </c>
      <c r="I10" s="93">
        <f>'Юнит 13'!I10</f>
        <v>0</v>
      </c>
      <c r="J10" s="93">
        <f>'Юнит 13'!J10</f>
        <v>0</v>
      </c>
      <c r="K10" s="92">
        <v>123.09</v>
      </c>
      <c r="L10" s="92">
        <f>E10*K10</f>
        <v>0</v>
      </c>
      <c r="M10" s="89">
        <f>'Юнит 13'!M10</f>
        <v>0</v>
      </c>
      <c r="N10" s="89">
        <f>'Юнит 10'!N10+'Юнит 11'!N10+'Юнит 12'!N10+'Юнит 13'!N10</f>
        <v>616</v>
      </c>
      <c r="O10" s="89"/>
      <c r="P10" s="89"/>
      <c r="Q10" s="233">
        <f t="shared" si="13"/>
        <v>88</v>
      </c>
      <c r="R10" s="92">
        <f t="shared" si="14"/>
        <v>44.285714285714285</v>
      </c>
      <c r="S10" s="89">
        <f>'Юнит 10'!S10+'Юнит 11'!S10+'Юнит 12'!S10+'Юнит 13'!S10</f>
        <v>316</v>
      </c>
      <c r="T10" s="89">
        <f>'Юнит 10'!T10+'Юнит 11'!T10+'Юнит 12'!T10+'Юнит 13'!T10</f>
        <v>-6</v>
      </c>
      <c r="U10" s="92">
        <f t="shared" si="1"/>
        <v>310</v>
      </c>
      <c r="V10" s="89">
        <f>'Юнит 10'!V10+'Юнит 11'!V10+'Юнит 12'!V10+'Юнит 13'!V10</f>
        <v>254911.13999999987</v>
      </c>
      <c r="W10" s="89">
        <f>'Юнит 10'!W10+'Юнит 11'!W10+'Юнит 12'!W10+'Юнит 13'!W10</f>
        <v>-4694</v>
      </c>
      <c r="X10" s="92">
        <f t="shared" si="2"/>
        <v>250217.13999999987</v>
      </c>
      <c r="Y10" s="89">
        <f>'Юнит 10'!Y10+'Юнит 11'!Y10+'Юнит 12'!Y10+'Юнит 13'!Y10</f>
        <v>397011.36999999988</v>
      </c>
      <c r="Z10" s="89">
        <f>'Юнит 10'!Z10+'Юнит 11'!Z10+'Юнит 12'!Z10+'Юнит 13'!Z10</f>
        <v>-7366</v>
      </c>
      <c r="AA10" s="92">
        <f t="shared" si="15"/>
        <v>389645.36999999988</v>
      </c>
      <c r="AB10" s="92">
        <f t="shared" si="16"/>
        <v>0</v>
      </c>
      <c r="AC10" s="234">
        <f t="shared" si="3"/>
        <v>5.4240758697315629E-2</v>
      </c>
      <c r="AD10" s="92">
        <f t="shared" si="4"/>
        <v>38157.9</v>
      </c>
      <c r="AE10" s="89">
        <f>'Юнит 10'!AE10+'Юнит 11'!AE10+'Юнит 12'!AE10+'Юнит 13'!AE10</f>
        <v>146539.50999999989</v>
      </c>
      <c r="AF10" s="234">
        <f t="shared" si="5"/>
        <v>0.37608430968908968</v>
      </c>
      <c r="AG10" s="89">
        <f>'Юнит 10'!AG10+'Юнит 11'!AG10+'Юнит 12'!AG10+'Юнит 13'!AG10</f>
        <v>35090.259999999922</v>
      </c>
      <c r="AH10" s="89">
        <f>'Юнит 10'!AH10+'Юнит 11'!AH10+'Юнит 12'!AH10+'Юнит 13'!AH10</f>
        <v>29500</v>
      </c>
      <c r="AI10" s="89">
        <f>'Юнит 10'!AI10+'Юнит 11'!AI10+'Юнит 12'!AI10+'Юнит 13'!AI10</f>
        <v>36800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1670.3407055346106</v>
      </c>
      <c r="AM10" s="89">
        <f>'Юнит 10'!AM10+'Юнит 11'!AM10+'Юнит 12'!AM10+'Юнит 13'!AM10</f>
        <v>20</v>
      </c>
      <c r="AN10" s="94">
        <f t="shared" si="17"/>
        <v>14287.398693999992</v>
      </c>
      <c r="AO10" s="95">
        <f t="shared" si="19"/>
        <v>87579.960600465434</v>
      </c>
      <c r="AP10" s="96"/>
      <c r="AQ10" s="97">
        <f t="shared" si="6"/>
        <v>1256.9205483870965</v>
      </c>
      <c r="AR10" s="98">
        <f t="shared" si="7"/>
        <v>123.09</v>
      </c>
      <c r="AS10" s="98">
        <f t="shared" si="8"/>
        <v>472.70809677419322</v>
      </c>
      <c r="AT10" s="98">
        <f t="shared" si="9"/>
        <v>111.04512658227823</v>
      </c>
      <c r="AU10" s="98">
        <f t="shared" si="18"/>
        <v>209.81012658227849</v>
      </c>
      <c r="AV10" s="98">
        <f t="array" ref="AV10">_xlfn.IFS(U10=0,AO10,U10&lt;0,AO10/-U10,U10&gt;0,AO10/U10)</f>
        <v>282.51600193698528</v>
      </c>
      <c r="AW10" s="234">
        <f>IF(AQ10=0,0,AV10/AQ10)</f>
        <v>0.22476838516126973</v>
      </c>
      <c r="AX10" s="234">
        <f>IF(AR10=0,0,AV10/AR10)</f>
        <v>2.2951986508813493</v>
      </c>
      <c r="AY10" s="99"/>
      <c r="AZ10" s="94">
        <f t="shared" si="12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0</v>
      </c>
      <c r="F11" s="93">
        <f>'Юнит 13'!F11</f>
        <v>0</v>
      </c>
      <c r="G11" s="93">
        <f>'Юнит 13'!G11</f>
        <v>0</v>
      </c>
      <c r="H11" s="93">
        <f>'Юнит 13'!H11</f>
        <v>0</v>
      </c>
      <c r="I11" s="93">
        <f>'Юнит 13'!I11</f>
        <v>0</v>
      </c>
      <c r="J11" s="93">
        <f>'Юнит 13'!J11</f>
        <v>0</v>
      </c>
      <c r="K11" s="92">
        <v>123.09</v>
      </c>
      <c r="L11" s="92">
        <f t="shared" ref="L11" si="25">E11*K11</f>
        <v>0</v>
      </c>
      <c r="M11" s="89">
        <f>'Юнит 13'!M11</f>
        <v>0</v>
      </c>
      <c r="N11" s="89">
        <f>'Юнит 10'!N11+'Юнит 11'!N11+'Юнит 12'!N11+'Юнит 13'!N11</f>
        <v>285</v>
      </c>
      <c r="O11" s="89"/>
      <c r="P11" s="89"/>
      <c r="Q11" s="233">
        <f t="shared" si="13"/>
        <v>40.714285714285715</v>
      </c>
      <c r="R11" s="92">
        <f t="shared" si="14"/>
        <v>23.571428571428573</v>
      </c>
      <c r="S11" s="89">
        <f>'Юнит 10'!S11+'Юнит 11'!S11+'Юнит 12'!S11+'Юнит 13'!S11</f>
        <v>167</v>
      </c>
      <c r="T11" s="89">
        <f>'Юнит 10'!T11+'Юнит 11'!T11+'Юнит 12'!T11+'Юнит 13'!T11</f>
        <v>-2</v>
      </c>
      <c r="U11" s="92">
        <f t="shared" si="1"/>
        <v>165</v>
      </c>
      <c r="V11" s="89">
        <f>'Юнит 10'!V11+'Юнит 11'!V11+'Юнит 12'!V11+'Юнит 13'!V11</f>
        <v>131254.68</v>
      </c>
      <c r="W11" s="89">
        <f>'Юнит 10'!W11+'Юнит 11'!W11+'Юнит 12'!W11+'Юнит 13'!W11</f>
        <v>-1528</v>
      </c>
      <c r="X11" s="92">
        <f t="shared" si="2"/>
        <v>129726.68</v>
      </c>
      <c r="Y11" s="89">
        <f>'Юнит 10'!Y11+'Юнит 11'!Y11+'Юнит 12'!Y11+'Юнит 13'!Y11</f>
        <v>206821.26</v>
      </c>
      <c r="Z11" s="89">
        <f>'Юнит 10'!Z11+'Юнит 11'!Z11+'Юнит 12'!Z11+'Юнит 13'!Z11</f>
        <v>-2434</v>
      </c>
      <c r="AA11" s="92">
        <f t="shared" si="15"/>
        <v>204387.26</v>
      </c>
      <c r="AB11" s="92">
        <f t="shared" si="16"/>
        <v>0</v>
      </c>
      <c r="AC11" s="234">
        <f t="shared" si="3"/>
        <v>2.8451820306412249E-2</v>
      </c>
      <c r="AD11" s="92">
        <f t="shared" si="4"/>
        <v>20309.850000000002</v>
      </c>
      <c r="AE11" s="89">
        <f>'Юнит 10'!AE11+'Юнит 11'!AE11+'Юнит 12'!AE11+'Юнит 13'!AE11</f>
        <v>76782.47000000003</v>
      </c>
      <c r="AF11" s="234">
        <f t="shared" si="5"/>
        <v>0.37567150711839881</v>
      </c>
      <c r="AG11" s="89">
        <f>'Юнит 10'!AG11+'Юнит 11'!AG11+'Юнит 12'!AG11+'Юнит 13'!AG11</f>
        <v>16759.60999999999</v>
      </c>
      <c r="AH11" s="89">
        <f>'Юнит 10'!AH11+'Юнит 11'!AH11+'Юнит 12'!AH11+'Юнит 13'!AH11</f>
        <v>11532</v>
      </c>
      <c r="AI11" s="89">
        <f>'Юнит 10'!AI11+'Юнит 11'!AI11+'Юнит 12'!AI11+'Юнит 13'!AI11</f>
        <v>11363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564.25427544894069</v>
      </c>
      <c r="AM11" s="89">
        <f>'Юнит 10'!AM11+'Юнит 11'!AM11+'Юнит 12'!AM11+'Юнит 13'!AM11</f>
        <v>20</v>
      </c>
      <c r="AN11" s="94">
        <f t="shared" si="17"/>
        <v>7407.3934279999994</v>
      </c>
      <c r="AO11" s="95">
        <f t="shared" si="19"/>
        <v>59648.682296551051</v>
      </c>
      <c r="AP11" s="96"/>
      <c r="AQ11" s="97">
        <f t="shared" si="6"/>
        <v>1238.7106666666666</v>
      </c>
      <c r="AR11" s="98">
        <f t="shared" si="7"/>
        <v>123.09</v>
      </c>
      <c r="AS11" s="98">
        <f t="shared" si="8"/>
        <v>465.34830303030321</v>
      </c>
      <c r="AT11" s="98">
        <f t="shared" si="9"/>
        <v>100.35694610778437</v>
      </c>
      <c r="AU11" s="98">
        <f t="shared" si="18"/>
        <v>137.09580838323353</v>
      </c>
      <c r="AV11" s="98">
        <f t="array" ref="AV11">_xlfn.IFS(U11=0,AO11,U11&lt;0,AO11/-U11,U11&gt;0,AO11/U11)</f>
        <v>361.50716543364274</v>
      </c>
      <c r="AW11" s="234">
        <f t="shared" ref="AW11:AW28" si="26">IF(AQ11=0,0,AV11/AQ11)</f>
        <v>0.29184148902701201</v>
      </c>
      <c r="AX11" s="234">
        <f t="shared" ref="AX11:AX28" si="27">IF(AR11=0,0,AV11/AR11)</f>
        <v>2.9369336699459154</v>
      </c>
      <c r="AY11" s="99"/>
      <c r="AZ11" s="94">
        <f t="shared" si="12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0</v>
      </c>
      <c r="F12" s="93">
        <f>'Юнит 13'!F12</f>
        <v>0</v>
      </c>
      <c r="G12" s="93">
        <f>'Юнит 13'!G12</f>
        <v>0</v>
      </c>
      <c r="H12" s="93">
        <f>'Юнит 13'!H12</f>
        <v>0</v>
      </c>
      <c r="I12" s="93">
        <f>'Юнит 13'!I12</f>
        <v>0</v>
      </c>
      <c r="J12" s="93">
        <f>'Юнит 13'!J12</f>
        <v>0</v>
      </c>
      <c r="K12" s="92">
        <v>117.24</v>
      </c>
      <c r="L12" s="92">
        <f>E12*K12</f>
        <v>0</v>
      </c>
      <c r="M12" s="89">
        <f>'Юнит 13'!M12</f>
        <v>0</v>
      </c>
      <c r="N12" s="89">
        <f>'Юнит 10'!N12+'Юнит 11'!N12+'Юнит 12'!N12+'Юнит 13'!N12</f>
        <v>451</v>
      </c>
      <c r="O12" s="89"/>
      <c r="P12" s="89"/>
      <c r="Q12" s="233">
        <f t="shared" si="13"/>
        <v>64.428571428571431</v>
      </c>
      <c r="R12" s="92">
        <f t="shared" si="14"/>
        <v>27.428571428571427</v>
      </c>
      <c r="S12" s="89">
        <f>'Юнит 10'!S12+'Юнит 11'!S12+'Юнит 12'!S12+'Юнит 13'!S12</f>
        <v>199</v>
      </c>
      <c r="T12" s="89">
        <f>'Юнит 10'!T12+'Юнит 11'!T12+'Юнит 12'!T12+'Юнит 13'!T12</f>
        <v>-7</v>
      </c>
      <c r="U12" s="92">
        <f t="shared" si="1"/>
        <v>192</v>
      </c>
      <c r="V12" s="89">
        <f>'Юнит 10'!V12+'Юнит 11'!V12+'Юнит 12'!V12+'Юнит 13'!V12</f>
        <v>168613.82</v>
      </c>
      <c r="W12" s="89">
        <f>'Юнит 10'!W12+'Юнит 11'!W12+'Юнит 12'!W12+'Юнит 13'!W12</f>
        <v>-5648</v>
      </c>
      <c r="X12" s="92">
        <f t="shared" si="2"/>
        <v>162965.82</v>
      </c>
      <c r="Y12" s="89">
        <f>'Юнит 10'!Y12+'Юнит 11'!Y12+'Юнит 12'!Y12+'Юнит 13'!Y12</f>
        <v>261693.08999999997</v>
      </c>
      <c r="Z12" s="89">
        <f>'Юнит 10'!Z12+'Юнит 11'!Z12+'Юнит 12'!Z12+'Юнит 13'!Z12</f>
        <v>-9023.85</v>
      </c>
      <c r="AA12" s="92">
        <f t="shared" si="15"/>
        <v>252669.23999999996</v>
      </c>
      <c r="AB12" s="92">
        <f t="shared" si="16"/>
        <v>0</v>
      </c>
      <c r="AC12" s="234">
        <f t="shared" si="3"/>
        <v>3.5172935012866009E-2</v>
      </c>
      <c r="AD12" s="92">
        <f t="shared" si="4"/>
        <v>22510.079999999998</v>
      </c>
      <c r="AE12" s="89">
        <f>'Юнит 10'!AE12+'Юнит 11'!AE12+'Юнит 12'!AE12+'Юнит 13'!AE12</f>
        <v>94255.950000000026</v>
      </c>
      <c r="AF12" s="234">
        <f t="shared" si="5"/>
        <v>0.37304085768414091</v>
      </c>
      <c r="AG12" s="89">
        <f>'Юнит 10'!AG12+'Юнит 11'!AG12+'Юнит 12'!AG12+'Юнит 13'!AG12</f>
        <v>26854.769999999982</v>
      </c>
      <c r="AH12" s="89">
        <f>'Юнит 10'!AH12+'Юнит 11'!AH12+'Юнит 12'!AH12+'Юнит 13'!AH12</f>
        <v>15804</v>
      </c>
      <c r="AI12" s="89">
        <f>'Юнит 10'!AI12+'Юнит 11'!AI12+'Юнит 12'!AI12+'Юнит 13'!AI12</f>
        <v>15844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1029.8249441392115</v>
      </c>
      <c r="AM12" s="89">
        <f>'Юнит 10'!AM12+'Юнит 11'!AM12+'Юнит 12'!AM12+'Юнит 13'!AM12</f>
        <v>0</v>
      </c>
      <c r="AN12" s="94">
        <f t="shared" si="17"/>
        <v>9305.3483219999998</v>
      </c>
      <c r="AO12" s="95">
        <f t="shared" si="19"/>
        <v>67065.266733860757</v>
      </c>
      <c r="AP12" s="96"/>
      <c r="AQ12" s="97">
        <f t="shared" si="6"/>
        <v>1315.9856249999998</v>
      </c>
      <c r="AR12" s="98">
        <f t="shared" si="7"/>
        <v>117.24</v>
      </c>
      <c r="AS12" s="98">
        <f t="shared" si="8"/>
        <v>490.91640625000014</v>
      </c>
      <c r="AT12" s="98">
        <f t="shared" si="9"/>
        <v>134.94859296482403</v>
      </c>
      <c r="AU12" s="98">
        <f t="shared" si="18"/>
        <v>159.03517587939697</v>
      </c>
      <c r="AV12" s="98">
        <f t="array" ref="AV12">_xlfn.IFS(U12=0,AO12,U12&lt;0,AO12/-U12,U12&gt;0,AO12/U12)</f>
        <v>349.29826423885811</v>
      </c>
      <c r="AW12" s="234">
        <f t="shared" si="26"/>
        <v>0.26542711227476984</v>
      </c>
      <c r="AX12" s="234">
        <f t="shared" si="27"/>
        <v>2.9793437754935015</v>
      </c>
      <c r="AY12" s="99"/>
      <c r="AZ12" s="94">
        <f t="shared" si="12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0</v>
      </c>
      <c r="F13" s="93">
        <f>'Юнит 13'!F13</f>
        <v>0</v>
      </c>
      <c r="G13" s="93">
        <f>'Юнит 13'!G13</f>
        <v>0</v>
      </c>
      <c r="H13" s="93">
        <f>'Юнит 13'!H13</f>
        <v>0</v>
      </c>
      <c r="I13" s="93">
        <f>'Юнит 13'!I13</f>
        <v>0</v>
      </c>
      <c r="J13" s="93">
        <f>'Юнит 13'!J13</f>
        <v>0</v>
      </c>
      <c r="K13" s="92">
        <v>123.09</v>
      </c>
      <c r="L13" s="92">
        <f t="shared" ref="L13:L28" si="28">E13*K13</f>
        <v>0</v>
      </c>
      <c r="M13" s="89">
        <f>'Юнит 13'!M13</f>
        <v>0</v>
      </c>
      <c r="N13" s="89">
        <f>'Юнит 10'!N13+'Юнит 11'!N13+'Юнит 12'!N13+'Юнит 13'!N13</f>
        <v>832</v>
      </c>
      <c r="O13" s="89"/>
      <c r="P13" s="89"/>
      <c r="Q13" s="233">
        <f t="shared" si="13"/>
        <v>118.85714285714286</v>
      </c>
      <c r="R13" s="92">
        <f t="shared" si="14"/>
        <v>53.714285714285715</v>
      </c>
      <c r="S13" s="89">
        <f>'Юнит 10'!S13+'Юнит 11'!S13+'Юнит 12'!S13+'Юнит 13'!S13</f>
        <v>381</v>
      </c>
      <c r="T13" s="89">
        <f>'Юнит 10'!T13+'Юнит 11'!T13+'Юнит 12'!T13+'Юнит 13'!T13</f>
        <v>-5</v>
      </c>
      <c r="U13" s="92">
        <f t="shared" si="1"/>
        <v>376</v>
      </c>
      <c r="V13" s="89">
        <f>'Юнит 10'!V13+'Юнит 11'!V13+'Юнит 12'!V13+'Юнит 13'!V13</f>
        <v>370626.03999999992</v>
      </c>
      <c r="W13" s="89">
        <f>'Юнит 10'!W13+'Юнит 11'!W13+'Юнит 12'!W13+'Юнит 13'!W13</f>
        <v>-4781</v>
      </c>
      <c r="X13" s="92">
        <f t="shared" si="2"/>
        <v>365845.03999999992</v>
      </c>
      <c r="Y13" s="89">
        <f>'Юнит 10'!Y13+'Юнит 11'!Y13+'Юнит 12'!Y13+'Юнит 13'!Y13</f>
        <v>570921.22</v>
      </c>
      <c r="Z13" s="89">
        <f>'Юнит 10'!Z13+'Юнит 11'!Z13+'Юнит 12'!Z13+'Юнит 13'!Z13</f>
        <v>-7456.6</v>
      </c>
      <c r="AA13" s="92">
        <f t="shared" si="15"/>
        <v>563464.62</v>
      </c>
      <c r="AB13" s="92">
        <f t="shared" si="16"/>
        <v>0</v>
      </c>
      <c r="AC13" s="234">
        <f t="shared" si="3"/>
        <v>7.8437345445410159E-2</v>
      </c>
      <c r="AD13" s="92">
        <f t="shared" si="4"/>
        <v>46281.840000000004</v>
      </c>
      <c r="AE13" s="89">
        <f>'Юнит 10'!AE13+'Юнит 11'!AE13+'Юнит 12'!AE13+'Юнит 13'!AE13</f>
        <v>212229.60000000027</v>
      </c>
      <c r="AF13" s="234">
        <f t="shared" si="5"/>
        <v>0.37665115513375136</v>
      </c>
      <c r="AG13" s="89">
        <f>'Юнит 10'!AG13+'Юнит 11'!AG13+'Юнит 12'!AG13+'Юнит 13'!AG13</f>
        <v>50678.129999999845</v>
      </c>
      <c r="AH13" s="89">
        <f>'Юнит 10'!AH13+'Юнит 11'!AH13+'Юнит 12'!AH13+'Юнит 13'!AH13</f>
        <v>40500</v>
      </c>
      <c r="AI13" s="89">
        <f>'Юнит 10'!AI13+'Юнит 11'!AI13+'Юнит 12'!AI13+'Юнит 13'!AI13</f>
        <v>45000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492.96649121909871</v>
      </c>
      <c r="AM13" s="89">
        <f>'Юнит 10'!AM13+'Юнит 11'!AM13+'Юнит 12'!AM13+'Юнит 13'!AM13</f>
        <v>0</v>
      </c>
      <c r="AN13" s="94">
        <f t="shared" si="17"/>
        <v>20889.751783999996</v>
      </c>
      <c r="AO13" s="95">
        <f t="shared" si="19"/>
        <v>147392.33172478079</v>
      </c>
      <c r="AP13" s="96"/>
      <c r="AQ13" s="97">
        <f t="shared" si="6"/>
        <v>1498.5761170212766</v>
      </c>
      <c r="AR13" s="98">
        <f t="shared" si="7"/>
        <v>123.09</v>
      </c>
      <c r="AS13" s="98">
        <f t="shared" si="8"/>
        <v>564.44042553191559</v>
      </c>
      <c r="AT13" s="98">
        <f t="shared" si="9"/>
        <v>133.01346456692872</v>
      </c>
      <c r="AU13" s="98">
        <f t="shared" si="18"/>
        <v>224.40944881889763</v>
      </c>
      <c r="AV13" s="98">
        <f t="array" ref="AV13">_xlfn.IFS(U13=0,AO13,U13&lt;0,AO13/-U13,U13&gt;0,AO13/U13)</f>
        <v>392.00088224675739</v>
      </c>
      <c r="AW13" s="234">
        <f t="shared" si="26"/>
        <v>0.26158222982089058</v>
      </c>
      <c r="AX13" s="234">
        <f t="shared" si="27"/>
        <v>3.1846687971952017</v>
      </c>
      <c r="AY13" s="99"/>
      <c r="AZ13" s="94">
        <f t="shared" si="12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0</v>
      </c>
      <c r="F14" s="93">
        <f>'Юнит 13'!F14</f>
        <v>0</v>
      </c>
      <c r="G14" s="93">
        <f>'Юнит 13'!G14</f>
        <v>0</v>
      </c>
      <c r="H14" s="93">
        <f>'Юнит 13'!H14</f>
        <v>0</v>
      </c>
      <c r="I14" s="93">
        <f>'Юнит 13'!I14</f>
        <v>0</v>
      </c>
      <c r="J14" s="93">
        <f>'Юнит 13'!J14</f>
        <v>0</v>
      </c>
      <c r="K14" s="92">
        <v>123.09</v>
      </c>
      <c r="L14" s="92">
        <f t="shared" si="28"/>
        <v>0</v>
      </c>
      <c r="M14" s="89">
        <f>'Юнит 13'!M14</f>
        <v>0</v>
      </c>
      <c r="N14" s="89">
        <f>'Юнит 10'!N14+'Юнит 11'!N14+'Юнит 12'!N14+'Юнит 13'!N14</f>
        <v>177</v>
      </c>
      <c r="O14" s="89"/>
      <c r="P14" s="89"/>
      <c r="Q14" s="233">
        <f t="shared" si="13"/>
        <v>25.285714285714285</v>
      </c>
      <c r="R14" s="92">
        <f t="shared" si="14"/>
        <v>13.428571428571429</v>
      </c>
      <c r="S14" s="89">
        <f>'Юнит 10'!S14+'Юнит 11'!S14+'Юнит 12'!S14+'Юнит 13'!S14</f>
        <v>95</v>
      </c>
      <c r="T14" s="89">
        <f>'Юнит 10'!T14+'Юнит 11'!T14+'Юнит 12'!T14+'Юнит 13'!T14</f>
        <v>-1</v>
      </c>
      <c r="U14" s="92">
        <f t="shared" si="1"/>
        <v>94</v>
      </c>
      <c r="V14" s="89">
        <f>'Юнит 10'!V14+'Юнит 11'!V14+'Юнит 12'!V14+'Юнит 13'!V14</f>
        <v>73225.070000000007</v>
      </c>
      <c r="W14" s="89">
        <f>'Юнит 10'!W14+'Юнит 11'!W14+'Юнит 12'!W14+'Юнит 13'!W14</f>
        <v>-760</v>
      </c>
      <c r="X14" s="92">
        <f t="shared" si="2"/>
        <v>72465.070000000007</v>
      </c>
      <c r="Y14" s="89">
        <f>'Юнит 10'!Y14+'Юнит 11'!Y14+'Юнит 12'!Y14+'Юнит 13'!Y14</f>
        <v>114034.20999999999</v>
      </c>
      <c r="Z14" s="89">
        <f>'Юнит 10'!Z14+'Юнит 11'!Z14+'Юнит 12'!Z14+'Юнит 13'!Z14</f>
        <v>-1216</v>
      </c>
      <c r="AA14" s="92">
        <f t="shared" si="15"/>
        <v>112818.20999999999</v>
      </c>
      <c r="AB14" s="92">
        <f t="shared" si="16"/>
        <v>0</v>
      </c>
      <c r="AC14" s="234">
        <f t="shared" si="3"/>
        <v>1.5704909582970491E-2</v>
      </c>
      <c r="AD14" s="92">
        <f t="shared" si="4"/>
        <v>11570.460000000001</v>
      </c>
      <c r="AE14" s="89">
        <f>'Юнит 10'!AE14+'Юнит 11'!AE14+'Юнит 12'!AE14+'Юнит 13'!AE14</f>
        <v>42406.39</v>
      </c>
      <c r="AF14" s="234">
        <f t="shared" si="5"/>
        <v>0.3758824927287891</v>
      </c>
      <c r="AG14" s="89">
        <f>'Юнит 10'!AG14+'Юнит 11'!AG14+'Юнит 12'!AG14+'Юнит 13'!AG14</f>
        <v>9594.5899999999947</v>
      </c>
      <c r="AH14" s="89">
        <f>'Юнит 10'!AH14+'Юнит 11'!AH14+'Юнит 12'!AH14+'Юнит 13'!AH14</f>
        <v>4667</v>
      </c>
      <c r="AI14" s="89">
        <f>'Юнит 10'!AI14+'Юнит 11'!AI14+'Юнит 12'!AI14+'Юнит 13'!AI14</f>
        <v>6491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831.56080929838822</v>
      </c>
      <c r="AM14" s="89">
        <f>'Юнит 10'!AM14+'Юнит 11'!AM14+'Юнит 12'!AM14+'Юнит 13'!AM14</f>
        <v>20</v>
      </c>
      <c r="AN14" s="94">
        <f t="shared" si="17"/>
        <v>4137.7554970000001</v>
      </c>
      <c r="AO14" s="95">
        <f t="shared" si="19"/>
        <v>33099.453693701602</v>
      </c>
      <c r="AP14" s="96"/>
      <c r="AQ14" s="97">
        <f t="shared" si="6"/>
        <v>1200.1937234042553</v>
      </c>
      <c r="AR14" s="98">
        <f t="shared" si="7"/>
        <v>123.09</v>
      </c>
      <c r="AS14" s="98">
        <f t="shared" si="8"/>
        <v>451.13180851063828</v>
      </c>
      <c r="AT14" s="98">
        <f t="shared" si="9"/>
        <v>100.99568421052626</v>
      </c>
      <c r="AU14" s="98">
        <f t="shared" si="18"/>
        <v>117.45263157894736</v>
      </c>
      <c r="AV14" s="98">
        <f t="array" ref="AV14">_xlfn.IFS(U14=0,AO14,U14&lt;0,AO14/-U14,U14&gt;0,AO14/U14)</f>
        <v>352.12184780533619</v>
      </c>
      <c r="AW14" s="234">
        <f t="shared" si="26"/>
        <v>0.29338750981514067</v>
      </c>
      <c r="AX14" s="234">
        <f t="shared" si="27"/>
        <v>2.8606860655238946</v>
      </c>
      <c r="AY14" s="99"/>
      <c r="AZ14" s="94">
        <f t="shared" si="12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0</v>
      </c>
      <c r="F15" s="93">
        <f>'Юнит 13'!F15</f>
        <v>0</v>
      </c>
      <c r="G15" s="93">
        <f>'Юнит 13'!G15</f>
        <v>0</v>
      </c>
      <c r="H15" s="93">
        <f>'Юнит 13'!H15</f>
        <v>0</v>
      </c>
      <c r="I15" s="93">
        <f>'Юнит 13'!I15</f>
        <v>0</v>
      </c>
      <c r="J15" s="93">
        <f>'Юнит 13'!J15</f>
        <v>0</v>
      </c>
      <c r="K15" s="92">
        <v>123.09</v>
      </c>
      <c r="L15" s="92">
        <f t="shared" si="28"/>
        <v>0</v>
      </c>
      <c r="M15" s="89">
        <f>'Юнит 13'!M15</f>
        <v>0</v>
      </c>
      <c r="N15" s="89">
        <f>'Юнит 10'!N15+'Юнит 11'!N15+'Юнит 12'!N15+'Юнит 13'!N15</f>
        <v>161</v>
      </c>
      <c r="O15" s="89"/>
      <c r="P15" s="89"/>
      <c r="Q15" s="233">
        <f t="shared" si="13"/>
        <v>23</v>
      </c>
      <c r="R15" s="92">
        <f t="shared" si="14"/>
        <v>10</v>
      </c>
      <c r="S15" s="89">
        <f>'Юнит 10'!S15+'Юнит 11'!S15+'Юнит 12'!S15+'Юнит 13'!S15</f>
        <v>70</v>
      </c>
      <c r="T15" s="89">
        <f>'Юнит 10'!T15+'Юнит 11'!T15+'Юнит 12'!T15+'Юнит 13'!T15</f>
        <v>0</v>
      </c>
      <c r="U15" s="92">
        <f t="shared" si="1"/>
        <v>70</v>
      </c>
      <c r="V15" s="89">
        <f>'Юнит 10'!V15+'Юнит 11'!V15+'Юнит 12'!V15+'Юнит 13'!V15</f>
        <v>54503.55000000001</v>
      </c>
      <c r="W15" s="89">
        <f>'Юнит 10'!W15+'Юнит 11'!W15+'Юнит 12'!W15+'Юнит 13'!W15</f>
        <v>0</v>
      </c>
      <c r="X15" s="92">
        <f t="shared" si="2"/>
        <v>54503.55000000001</v>
      </c>
      <c r="Y15" s="89">
        <f>'Юнит 10'!Y15+'Юнит 11'!Y15+'Юнит 12'!Y15+'Юнит 13'!Y15</f>
        <v>84626.69</v>
      </c>
      <c r="Z15" s="89">
        <f>'Юнит 10'!Z15+'Юнит 11'!Z15+'Юнит 12'!Z15+'Юнит 13'!Z15</f>
        <v>0</v>
      </c>
      <c r="AA15" s="92">
        <f t="shared" si="15"/>
        <v>84626.69</v>
      </c>
      <c r="AB15" s="92">
        <f t="shared" si="16"/>
        <v>0</v>
      </c>
      <c r="AC15" s="234">
        <f t="shared" si="3"/>
        <v>1.1780496382242487E-2</v>
      </c>
      <c r="AD15" s="92">
        <f t="shared" si="4"/>
        <v>8616.3000000000011</v>
      </c>
      <c r="AE15" s="89">
        <f>'Юнит 10'!AE15+'Юнит 11'!AE15+'Юнит 12'!AE15+'Юнит 13'!AE15</f>
        <v>31824.13</v>
      </c>
      <c r="AF15" s="234">
        <f t="shared" si="5"/>
        <v>0.37605311043123629</v>
      </c>
      <c r="AG15" s="89">
        <f>'Юнит 10'!AG15+'Юнит 11'!AG15+'Юнит 12'!AG15+'Юнит 13'!AG15</f>
        <v>7700.2299999999959</v>
      </c>
      <c r="AH15" s="89">
        <f>'Юнит 10'!AH15+'Юнит 11'!AH15+'Юнит 12'!AH15+'Юнит 13'!AH15</f>
        <v>3847</v>
      </c>
      <c r="AI15" s="89">
        <f>'Юнит 10'!AI15+'Юнит 11'!AI15+'Юнит 12'!AI15+'Юнит 13'!AI15</f>
        <v>2653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1048.9351445569982</v>
      </c>
      <c r="AM15" s="89">
        <f>'Юнит 10'!AM15+'Юнит 11'!AM15+'Юнит 12'!AM15+'Юнит 13'!AM15</f>
        <v>0</v>
      </c>
      <c r="AN15" s="94">
        <f t="shared" si="17"/>
        <v>3112.1527050000004</v>
      </c>
      <c r="AO15" s="95">
        <f t="shared" si="19"/>
        <v>25824.942150442999</v>
      </c>
      <c r="AP15" s="96"/>
      <c r="AQ15" s="97">
        <f t="shared" si="6"/>
        <v>1208.9527142857144</v>
      </c>
      <c r="AR15" s="98">
        <f t="shared" si="7"/>
        <v>123.09</v>
      </c>
      <c r="AS15" s="98">
        <f t="shared" si="8"/>
        <v>454.63042857142858</v>
      </c>
      <c r="AT15" s="98">
        <f t="shared" si="9"/>
        <v>110.00328571428565</v>
      </c>
      <c r="AU15" s="98">
        <f t="shared" si="18"/>
        <v>92.857142857142861</v>
      </c>
      <c r="AV15" s="98">
        <f t="array" ref="AV15">_xlfn.IFS(U15=0,AO15,U15&lt;0,AO15/-U15,U15&gt;0,AO15/U15)</f>
        <v>368.92774500632856</v>
      </c>
      <c r="AW15" s="234">
        <f t="shared" si="26"/>
        <v>0.30516308921503366</v>
      </c>
      <c r="AX15" s="234">
        <f t="shared" si="27"/>
        <v>2.9972194736073487</v>
      </c>
      <c r="AY15" s="99"/>
      <c r="AZ15" s="94">
        <f t="shared" si="12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0</v>
      </c>
      <c r="F16" s="93">
        <f>'Юнит 13'!F16</f>
        <v>0</v>
      </c>
      <c r="G16" s="93">
        <f>'Юнит 13'!G16</f>
        <v>0</v>
      </c>
      <c r="H16" s="93">
        <f>'Юнит 13'!H16</f>
        <v>0</v>
      </c>
      <c r="I16" s="93">
        <f>'Юнит 13'!I16</f>
        <v>0</v>
      </c>
      <c r="J16" s="93">
        <f>'Юнит 13'!J16</f>
        <v>0</v>
      </c>
      <c r="K16" s="92">
        <v>117.24</v>
      </c>
      <c r="L16" s="92">
        <f t="shared" si="28"/>
        <v>0</v>
      </c>
      <c r="M16" s="89">
        <f>'Юнит 13'!M16</f>
        <v>0</v>
      </c>
      <c r="N16" s="89">
        <f>'Юнит 10'!N16+'Юнит 11'!N16+'Юнит 12'!N16+'Юнит 13'!N16</f>
        <v>610</v>
      </c>
      <c r="O16" s="89"/>
      <c r="P16" s="89"/>
      <c r="Q16" s="233">
        <f t="shared" si="13"/>
        <v>87.142857142857139</v>
      </c>
      <c r="R16" s="92">
        <f t="shared" si="14"/>
        <v>46.285714285714285</v>
      </c>
      <c r="S16" s="89">
        <f>'Юнит 10'!S16+'Юнит 11'!S16+'Юнит 12'!S16+'Юнит 13'!S16</f>
        <v>326</v>
      </c>
      <c r="T16" s="89">
        <f>'Юнит 10'!T16+'Юнит 11'!T16+'Юнит 12'!T16+'Юнит 13'!T16</f>
        <v>-2</v>
      </c>
      <c r="U16" s="92">
        <f t="shared" si="1"/>
        <v>324</v>
      </c>
      <c r="V16" s="89">
        <f>'Юнит 10'!V16+'Юнит 11'!V16+'Юнит 12'!V16+'Юнит 13'!V16</f>
        <v>260514.61000000002</v>
      </c>
      <c r="W16" s="89">
        <f>'Юнит 10'!W16+'Юнит 11'!W16+'Юнит 12'!W16+'Юнит 13'!W16</f>
        <v>-1488</v>
      </c>
      <c r="X16" s="92">
        <f t="shared" si="2"/>
        <v>259026.61000000002</v>
      </c>
      <c r="Y16" s="89">
        <f>'Юнит 10'!Y16+'Юнит 11'!Y16+'Юнит 12'!Y16+'Юнит 13'!Y16</f>
        <v>399494.20999999979</v>
      </c>
      <c r="Z16" s="89">
        <f>'Юнит 10'!Z16+'Юнит 11'!Z16+'Юнит 12'!Z16+'Юнит 13'!Z16</f>
        <v>-2256</v>
      </c>
      <c r="AA16" s="92">
        <f t="shared" si="15"/>
        <v>397238.20999999979</v>
      </c>
      <c r="AB16" s="92">
        <f t="shared" si="16"/>
        <v>0</v>
      </c>
      <c r="AC16" s="234">
        <f t="shared" si="3"/>
        <v>5.5297723399006606E-2</v>
      </c>
      <c r="AD16" s="92">
        <f t="shared" si="4"/>
        <v>37985.759999999995</v>
      </c>
      <c r="AE16" s="89">
        <f>'Юнит 10'!AE16+'Юнит 11'!AE16+'Юнит 12'!AE16+'Юнит 13'!AE16</f>
        <v>149438.46999999986</v>
      </c>
      <c r="AF16" s="234">
        <f t="shared" si="5"/>
        <v>0.37619359426677496</v>
      </c>
      <c r="AG16" s="89">
        <f>'Юнит 10'!AG16+'Юнит 11'!AG16+'Юнит 12'!AG16+'Юнит 13'!AG16</f>
        <v>35077.329999999914</v>
      </c>
      <c r="AH16" s="89">
        <f>'Юнит 10'!AH16+'Юнит 11'!AH16+'Юнит 12'!AH16+'Юнит 13'!AH16</f>
        <v>15500</v>
      </c>
      <c r="AI16" s="89">
        <f>'Юнит 10'!AI16+'Юнит 11'!AI16+'Юнит 12'!AI16+'Юнит 13'!AI16</f>
        <v>21428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417.53686612123266</v>
      </c>
      <c r="AM16" s="89">
        <f>'Юнит 10'!AM16+'Юнит 11'!AM16+'Юнит 12'!AM16+'Юнит 13'!AM16</f>
        <v>50</v>
      </c>
      <c r="AN16" s="94">
        <f t="shared" si="17"/>
        <v>14790.419431</v>
      </c>
      <c r="AO16" s="95">
        <f t="shared" si="19"/>
        <v>122550.69370287879</v>
      </c>
      <c r="AP16" s="96"/>
      <c r="AQ16" s="97">
        <f t="shared" si="6"/>
        <v>1226.0438580246907</v>
      </c>
      <c r="AR16" s="98">
        <f t="shared" si="7"/>
        <v>117.24</v>
      </c>
      <c r="AS16" s="98">
        <f t="shared" si="8"/>
        <v>461.22984567901187</v>
      </c>
      <c r="AT16" s="98">
        <f t="shared" si="9"/>
        <v>107.59917177914085</v>
      </c>
      <c r="AU16" s="98">
        <f t="shared" si="18"/>
        <v>113.2760736196319</v>
      </c>
      <c r="AV16" s="98">
        <f t="array" ref="AV16">_xlfn.IFS(U16=0,AO16,U16&lt;0,AO16/-U16,U16&gt;0,AO16/U16)</f>
        <v>378.24288179900861</v>
      </c>
      <c r="AW16" s="234">
        <f t="shared" si="26"/>
        <v>0.30850681182678485</v>
      </c>
      <c r="AX16" s="234">
        <f t="shared" si="27"/>
        <v>3.2262272415473272</v>
      </c>
      <c r="AY16" s="99"/>
      <c r="AZ16" s="94">
        <f t="shared" si="12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0</v>
      </c>
      <c r="F17" s="93">
        <f>'Юнит 13'!F17</f>
        <v>0</v>
      </c>
      <c r="G17" s="93">
        <f>'Юнит 13'!G17</f>
        <v>0</v>
      </c>
      <c r="H17" s="93">
        <f>'Юнит 13'!H17</f>
        <v>0</v>
      </c>
      <c r="I17" s="93">
        <f>'Юнит 13'!I17</f>
        <v>0</v>
      </c>
      <c r="J17" s="93">
        <f>'Юнит 13'!J17</f>
        <v>0</v>
      </c>
      <c r="K17" s="93">
        <v>123.09</v>
      </c>
      <c r="L17" s="92">
        <f t="shared" si="28"/>
        <v>0</v>
      </c>
      <c r="M17" s="89">
        <f>'Юнит 13'!M17</f>
        <v>0</v>
      </c>
      <c r="N17" s="89">
        <f>'Юнит 10'!N17+'Юнит 11'!N17+'Юнит 12'!N17+'Юнит 13'!N17</f>
        <v>122</v>
      </c>
      <c r="O17" s="89"/>
      <c r="P17" s="89"/>
      <c r="Q17" s="233">
        <f t="shared" si="13"/>
        <v>17.428571428571427</v>
      </c>
      <c r="R17" s="92">
        <f t="shared" si="14"/>
        <v>5.4285714285714288</v>
      </c>
      <c r="S17" s="89">
        <f>'Юнит 10'!S17+'Юнит 11'!S17+'Юнит 12'!S17+'Юнит 13'!S17</f>
        <v>39</v>
      </c>
      <c r="T17" s="89">
        <f>'Юнит 10'!T17+'Юнит 11'!T17+'Юнит 12'!T17+'Юнит 13'!T17</f>
        <v>-1</v>
      </c>
      <c r="U17" s="92">
        <f t="shared" si="1"/>
        <v>38</v>
      </c>
      <c r="V17" s="89">
        <f>'Юнит 10'!V17+'Юнит 11'!V17+'Юнит 12'!V17+'Юнит 13'!V17</f>
        <v>36812.83</v>
      </c>
      <c r="W17" s="89">
        <f>'Юнит 10'!W17+'Юнит 11'!W17+'Юнит 12'!W17+'Юнит 13'!W17</f>
        <v>-980</v>
      </c>
      <c r="X17" s="92">
        <f t="shared" si="2"/>
        <v>35832.83</v>
      </c>
      <c r="Y17" s="89">
        <f>'Юнит 10'!Y17+'Юнит 11'!Y17+'Юнит 12'!Y17+'Юнит 13'!Y17</f>
        <v>56707.680000000008</v>
      </c>
      <c r="Z17" s="89">
        <f>'Юнит 10'!Z17+'Юнит 11'!Z17+'Юнит 12'!Z17+'Юнит 13'!Z17</f>
        <v>-1381</v>
      </c>
      <c r="AA17" s="92">
        <f t="shared" si="15"/>
        <v>55326.680000000008</v>
      </c>
      <c r="AB17" s="92">
        <f t="shared" si="16"/>
        <v>0</v>
      </c>
      <c r="AC17" s="234">
        <f t="shared" si="3"/>
        <v>7.7017753333078233E-3</v>
      </c>
      <c r="AD17" s="92">
        <f t="shared" si="4"/>
        <v>4677.42</v>
      </c>
      <c r="AE17" s="89">
        <f>'Юнит 10'!AE17+'Юнит 11'!AE17+'Юнит 12'!AE17+'Юнит 13'!AE17</f>
        <v>20764.350000000013</v>
      </c>
      <c r="AF17" s="234">
        <f t="shared" si="5"/>
        <v>0.37530446431992687</v>
      </c>
      <c r="AG17" s="89">
        <f>'Юнит 10'!AG17+'Юнит 11'!AG17+'Юнит 12'!AG17+'Юнит 13'!AG17</f>
        <v>7514.02</v>
      </c>
      <c r="AH17" s="89">
        <f>'Юнит 10'!AH17+'Юнит 11'!AH17+'Юнит 12'!AH17+'Юнит 13'!AH17</f>
        <v>4383</v>
      </c>
      <c r="AI17" s="89">
        <f>'Юнит 10'!AI17+'Юнит 11'!AI17+'Юнит 12'!AI17+'Юнит 13'!AI17</f>
        <v>4277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425.30200443314538</v>
      </c>
      <c r="AM17" s="89">
        <f>'Юнит 10'!AM17+'Юнит 11'!AM17+'Юнит 12'!AM17+'Юнит 13'!AM17</f>
        <v>0</v>
      </c>
      <c r="AN17" s="94">
        <f t="shared" si="17"/>
        <v>2046.0545930000001</v>
      </c>
      <c r="AO17" s="95">
        <f t="shared" si="19"/>
        <v>11239.533402566849</v>
      </c>
      <c r="AP17" s="96"/>
      <c r="AQ17" s="97">
        <f t="shared" si="6"/>
        <v>1455.9652631578949</v>
      </c>
      <c r="AR17" s="98">
        <f t="shared" si="7"/>
        <v>123.09</v>
      </c>
      <c r="AS17" s="98">
        <f t="shared" si="8"/>
        <v>546.43026315789507</v>
      </c>
      <c r="AT17" s="98">
        <f t="shared" si="9"/>
        <v>192.66717948717951</v>
      </c>
      <c r="AU17" s="98">
        <f t="shared" si="18"/>
        <v>222.05128205128204</v>
      </c>
      <c r="AV17" s="98">
        <f t="array" ref="AV17">_xlfn.IFS(U17=0,AO17,U17&lt;0,AO17/-U17,U17&gt;0,AO17/U17)</f>
        <v>295.77719480439077</v>
      </c>
      <c r="AW17" s="234">
        <f t="shared" si="26"/>
        <v>0.20314852441113126</v>
      </c>
      <c r="AX17" s="234">
        <f t="shared" si="27"/>
        <v>2.4029343960060991</v>
      </c>
      <c r="AY17" s="99"/>
      <c r="AZ17" s="94">
        <f t="shared" si="12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0</v>
      </c>
      <c r="F18" s="93">
        <f>'Юнит 13'!F18</f>
        <v>0</v>
      </c>
      <c r="G18" s="93">
        <f>'Юнит 13'!G18</f>
        <v>0</v>
      </c>
      <c r="H18" s="93">
        <f>'Юнит 13'!H18</f>
        <v>0</v>
      </c>
      <c r="I18" s="93">
        <f>'Юнит 13'!I18</f>
        <v>0</v>
      </c>
      <c r="J18" s="93">
        <f>'Юнит 13'!J18</f>
        <v>0</v>
      </c>
      <c r="K18" s="93">
        <v>123.09</v>
      </c>
      <c r="L18" s="92">
        <f t="shared" si="28"/>
        <v>0</v>
      </c>
      <c r="M18" s="89">
        <f>'Юнит 13'!M18</f>
        <v>0</v>
      </c>
      <c r="N18" s="89">
        <f>'Юнит 10'!N18+'Юнит 11'!N18+'Юнит 12'!N18+'Юнит 13'!N18</f>
        <v>334</v>
      </c>
      <c r="O18" s="89"/>
      <c r="P18" s="89"/>
      <c r="Q18" s="233">
        <f t="shared" si="13"/>
        <v>47.714285714285715</v>
      </c>
      <c r="R18" s="92">
        <f t="shared" si="14"/>
        <v>17.285714285714285</v>
      </c>
      <c r="S18" s="89">
        <f>'Юнит 10'!S18+'Юнит 11'!S18+'Юнит 12'!S18+'Юнит 13'!S18</f>
        <v>122</v>
      </c>
      <c r="T18" s="89">
        <f>'Юнит 10'!T18+'Юнит 11'!T18+'Юнит 12'!T18+'Юнит 13'!T18</f>
        <v>-1</v>
      </c>
      <c r="U18" s="92">
        <f t="shared" si="1"/>
        <v>121</v>
      </c>
      <c r="V18" s="89">
        <f>'Юнит 10'!V18+'Юнит 11'!V18+'Юнит 12'!V18+'Юнит 13'!V18</f>
        <v>112439.15999999997</v>
      </c>
      <c r="W18" s="89">
        <f>'Юнит 10'!W18+'Юнит 11'!W18+'Юнит 12'!W18+'Юнит 13'!W18</f>
        <v>-924</v>
      </c>
      <c r="X18" s="92">
        <f t="shared" si="2"/>
        <v>111515.15999999997</v>
      </c>
      <c r="Y18" s="89">
        <f>'Юнит 10'!Y18+'Юнит 11'!Y18+'Юнит 12'!Y18+'Юнит 13'!Y18</f>
        <v>173975.64</v>
      </c>
      <c r="Z18" s="89">
        <f>'Юнит 10'!Z18+'Юнит 11'!Z18+'Юнит 12'!Z18+'Юнит 13'!Z18</f>
        <v>-1386.13</v>
      </c>
      <c r="AA18" s="92">
        <f t="shared" si="15"/>
        <v>172589.51</v>
      </c>
      <c r="AB18" s="92">
        <f t="shared" si="16"/>
        <v>0</v>
      </c>
      <c r="AC18" s="234">
        <f t="shared" si="3"/>
        <v>2.4025400239191721E-2</v>
      </c>
      <c r="AD18" s="92">
        <f t="shared" si="4"/>
        <v>14893.890000000001</v>
      </c>
      <c r="AE18" s="89">
        <f>'Юнит 10'!AE18+'Юнит 11'!AE18+'Юнит 12'!AE18+'Юнит 13'!AE18</f>
        <v>65104.570000000036</v>
      </c>
      <c r="AF18" s="234">
        <f t="shared" si="5"/>
        <v>0.37722205712270712</v>
      </c>
      <c r="AG18" s="89">
        <f>'Юнит 10'!AG18+'Юнит 11'!AG18+'Юнит 12'!AG18+'Юнит 13'!AG18</f>
        <v>19947.300000000003</v>
      </c>
      <c r="AH18" s="89">
        <f>'Юнит 10'!AH18+'Юнит 11'!AH18+'Юнит 12'!AH18+'Юнит 13'!AH18</f>
        <v>11966</v>
      </c>
      <c r="AI18" s="89">
        <f>'Юнит 10'!AI18+'Юнит 11'!AI18+'Юнит 12'!AI18+'Юнит 13'!AI18</f>
        <v>16102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336.84578945724297</v>
      </c>
      <c r="AM18" s="89">
        <f>'Юнит 10'!AM18+'Юнит 11'!AM18+'Юнит 12'!AM18+'Юнит 13'!AM18</f>
        <v>0</v>
      </c>
      <c r="AN18" s="94">
        <f t="shared" si="17"/>
        <v>6367.5156359999983</v>
      </c>
      <c r="AO18" s="95">
        <f t="shared" si="19"/>
        <v>37871.388574542718</v>
      </c>
      <c r="AP18" s="96"/>
      <c r="AQ18" s="97">
        <f t="shared" si="6"/>
        <v>1426.3595867768595</v>
      </c>
      <c r="AR18" s="98">
        <f t="shared" si="7"/>
        <v>123.09</v>
      </c>
      <c r="AS18" s="98">
        <f t="shared" si="8"/>
        <v>538.05429752066141</v>
      </c>
      <c r="AT18" s="98">
        <f t="shared" si="9"/>
        <v>163.50245901639346</v>
      </c>
      <c r="AU18" s="98">
        <f t="shared" si="18"/>
        <v>230.0655737704918</v>
      </c>
      <c r="AV18" s="98">
        <f t="array" ref="AV18">_xlfn.IFS(U18=0,AO18,U18&lt;0,AO18/-U18,U18&gt;0,AO18/U18)</f>
        <v>312.98668243423731</v>
      </c>
      <c r="AW18" s="234">
        <f t="shared" si="26"/>
        <v>0.21943041946490674</v>
      </c>
      <c r="AX18" s="234">
        <f t="shared" si="27"/>
        <v>2.5427466279489583</v>
      </c>
      <c r="AY18" s="99"/>
      <c r="AZ18" s="94">
        <f t="shared" si="12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0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0</v>
      </c>
      <c r="J19" s="93">
        <f>'Юнит 13'!J19</f>
        <v>0</v>
      </c>
      <c r="K19" s="93">
        <v>123.09</v>
      </c>
      <c r="L19" s="92">
        <f t="shared" si="28"/>
        <v>0</v>
      </c>
      <c r="M19" s="89">
        <f>'Юнит 13'!M19</f>
        <v>0</v>
      </c>
      <c r="N19" s="89">
        <f>'Юнит 10'!N19+'Юнит 11'!N19+'Юнит 12'!N19+'Юнит 13'!N19</f>
        <v>0</v>
      </c>
      <c r="O19" s="89"/>
      <c r="P19" s="89"/>
      <c r="Q19" s="233">
        <f t="shared" si="13"/>
        <v>0</v>
      </c>
      <c r="R19" s="92">
        <f t="shared" si="14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92">
        <f t="shared" si="15"/>
        <v>0</v>
      </c>
      <c r="AB19" s="92">
        <f t="shared" si="16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94">
        <f t="shared" si="17"/>
        <v>0</v>
      </c>
      <c r="AO19" s="95">
        <f t="shared" si="19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0</v>
      </c>
      <c r="F20" s="93">
        <f>'Юнит 13'!F20</f>
        <v>0</v>
      </c>
      <c r="G20" s="93">
        <f>'Юнит 13'!G20</f>
        <v>0</v>
      </c>
      <c r="H20" s="93">
        <f>'Юнит 13'!H20</f>
        <v>0</v>
      </c>
      <c r="I20" s="93">
        <f>'Юнит 13'!I20</f>
        <v>0</v>
      </c>
      <c r="J20" s="93">
        <f>'Юнит 13'!J20</f>
        <v>0</v>
      </c>
      <c r="K20" s="93">
        <v>117.24</v>
      </c>
      <c r="L20" s="92">
        <f t="shared" si="28"/>
        <v>0</v>
      </c>
      <c r="M20" s="89">
        <f>'Юнит 13'!M20</f>
        <v>0</v>
      </c>
      <c r="N20" s="89">
        <f>'Юнит 10'!N20+'Юнит 11'!N20+'Юнит 12'!N20+'Юнит 13'!N20</f>
        <v>0</v>
      </c>
      <c r="O20" s="89"/>
      <c r="P20" s="89"/>
      <c r="Q20" s="233">
        <f t="shared" si="13"/>
        <v>0</v>
      </c>
      <c r="R20" s="92">
        <f t="shared" si="14"/>
        <v>0</v>
      </c>
      <c r="S20" s="89">
        <f>'Юнит 10'!S20+'Юнит 11'!S20+'Юнит 12'!S20+'Юнит 13'!S20</f>
        <v>0</v>
      </c>
      <c r="T20" s="89">
        <f>'Юнит 10'!T20+'Юнит 11'!T20+'Юнит 12'!T20+'Юнит 13'!T20</f>
        <v>0</v>
      </c>
      <c r="U20" s="92">
        <f t="shared" si="1"/>
        <v>0</v>
      </c>
      <c r="V20" s="89">
        <f>'Юнит 10'!V20+'Юнит 11'!V20+'Юнит 12'!V20+'Юнит 13'!V20</f>
        <v>0</v>
      </c>
      <c r="W20" s="89">
        <f>'Юнит 10'!W20+'Юнит 11'!W20+'Юнит 12'!W20+'Юнит 13'!W20</f>
        <v>0</v>
      </c>
      <c r="X20" s="92">
        <f t="shared" si="2"/>
        <v>0</v>
      </c>
      <c r="Y20" s="89">
        <f>'Юнит 10'!Y20+'Юнит 11'!Y20+'Юнит 12'!Y20+'Юнит 13'!Y20</f>
        <v>0</v>
      </c>
      <c r="Z20" s="89">
        <f>'Юнит 10'!Z20+'Юнит 11'!Z20+'Юнит 12'!Z20+'Юнит 13'!Z20</f>
        <v>0</v>
      </c>
      <c r="AA20" s="92">
        <f t="shared" si="15"/>
        <v>0</v>
      </c>
      <c r="AB20" s="92">
        <f t="shared" si="16"/>
        <v>0</v>
      </c>
      <c r="AC20" s="234">
        <f t="shared" si="3"/>
        <v>0</v>
      </c>
      <c r="AD20" s="92">
        <f t="shared" si="4"/>
        <v>0</v>
      </c>
      <c r="AE20" s="89">
        <f>'Юнит 10'!AE20+'Юнит 11'!AE20+'Юнит 12'!AE20+'Юнит 13'!AE20</f>
        <v>0</v>
      </c>
      <c r="AF20" s="234">
        <f t="shared" si="5"/>
        <v>0</v>
      </c>
      <c r="AG20" s="89">
        <f>'Юнит 10'!AG20+'Юнит 11'!AG20+'Юнит 12'!AG20+'Юнит 13'!AG20</f>
        <v>0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0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0</v>
      </c>
      <c r="AM20" s="89">
        <f>'Юнит 10'!AM20+'Юнит 11'!AM20+'Юнит 12'!AM20+'Юнит 13'!AM20</f>
        <v>0</v>
      </c>
      <c r="AN20" s="94">
        <f t="shared" si="17"/>
        <v>0</v>
      </c>
      <c r="AO20" s="95">
        <f t="shared" si="19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18"/>
        <v>0</v>
      </c>
      <c r="AV20" s="98">
        <f t="array" ref="AV20">_xlfn.IFS(U20=0,AO20,U20&lt;0,AO20/-U20,U20&gt;0,AO20/U20)</f>
        <v>0</v>
      </c>
      <c r="AW20" s="234">
        <f t="shared" si="26"/>
        <v>0</v>
      </c>
      <c r="AX20" s="234">
        <f t="shared" si="27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0</v>
      </c>
      <c r="F21" s="93">
        <f>'Юнит 13'!F21</f>
        <v>0</v>
      </c>
      <c r="G21" s="93">
        <f>'Юнит 13'!G21</f>
        <v>0</v>
      </c>
      <c r="H21" s="93">
        <f>'Юнит 13'!H21</f>
        <v>0</v>
      </c>
      <c r="I21" s="93">
        <f>'Юнит 13'!I21</f>
        <v>0</v>
      </c>
      <c r="J21" s="93">
        <f>'Юнит 13'!J21</f>
        <v>0</v>
      </c>
      <c r="K21" s="93">
        <v>117.24</v>
      </c>
      <c r="L21" s="92">
        <f t="shared" si="28"/>
        <v>0</v>
      </c>
      <c r="M21" s="89">
        <f>'Юнит 13'!M21</f>
        <v>0</v>
      </c>
      <c r="N21" s="89">
        <f>'Юнит 10'!N21+'Юнит 11'!N21+'Юнит 12'!N21+'Юнит 13'!N21</f>
        <v>0</v>
      </c>
      <c r="O21" s="89"/>
      <c r="P21" s="89"/>
      <c r="Q21" s="233">
        <f t="shared" si="13"/>
        <v>0</v>
      </c>
      <c r="R21" s="92">
        <f t="shared" si="14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92">
        <f t="shared" si="15"/>
        <v>0</v>
      </c>
      <c r="AB21" s="92">
        <f t="shared" si="16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0</v>
      </c>
      <c r="AM21" s="89">
        <f>'Юнит 10'!AM21+'Юнит 11'!AM21+'Юнит 12'!AM21+'Юнит 13'!AM21</f>
        <v>0</v>
      </c>
      <c r="AN21" s="94">
        <f t="shared" si="17"/>
        <v>0</v>
      </c>
      <c r="AO21" s="95">
        <f t="shared" si="19"/>
        <v>0</v>
      </c>
      <c r="AP21" s="96"/>
      <c r="AQ21" s="97">
        <f t="shared" si="6"/>
        <v>0</v>
      </c>
      <c r="AR21" s="98">
        <f t="shared" ref="AR21:AR98" si="29">K21</f>
        <v>117.24</v>
      </c>
      <c r="AS21" s="98">
        <f t="shared" si="8"/>
        <v>0</v>
      </c>
      <c r="AT21" s="98">
        <f t="shared" si="9"/>
        <v>0</v>
      </c>
      <c r="AU21" s="98">
        <f t="shared" si="18"/>
        <v>0</v>
      </c>
      <c r="AV21" s="98">
        <f t="array" ref="AV21">_xlfn.IFS(U21=0,AO21,U21&lt;0,AO21/-U21,U21&gt;0,AO21/U21)</f>
        <v>0</v>
      </c>
      <c r="AW21" s="234">
        <f t="shared" si="26"/>
        <v>0</v>
      </c>
      <c r="AX21" s="234">
        <f t="shared" si="27"/>
        <v>0</v>
      </c>
      <c r="AY21" s="99"/>
      <c r="AZ21" s="94">
        <f t="shared" si="12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0</v>
      </c>
      <c r="F22" s="93">
        <f>'Юнит 13'!F22</f>
        <v>0</v>
      </c>
      <c r="G22" s="93">
        <f>'Юнит 13'!G22</f>
        <v>0</v>
      </c>
      <c r="H22" s="93">
        <f>'Юнит 13'!H22</f>
        <v>0</v>
      </c>
      <c r="I22" s="93">
        <f>'Юнит 13'!I22</f>
        <v>0</v>
      </c>
      <c r="J22" s="93">
        <f>'Юнит 13'!J22</f>
        <v>0</v>
      </c>
      <c r="K22" s="93">
        <v>117.24</v>
      </c>
      <c r="L22" s="92">
        <f t="shared" si="28"/>
        <v>0</v>
      </c>
      <c r="M22" s="89">
        <f>'Юнит 13'!M22</f>
        <v>0</v>
      </c>
      <c r="N22" s="89">
        <f>'Юнит 10'!N22+'Юнит 11'!N22+'Юнит 12'!N22+'Юнит 13'!N22</f>
        <v>0</v>
      </c>
      <c r="O22" s="89"/>
      <c r="P22" s="89"/>
      <c r="Q22" s="233">
        <f t="shared" si="13"/>
        <v>0</v>
      </c>
      <c r="R22" s="92">
        <f t="shared" si="14"/>
        <v>0.14285714285714285</v>
      </c>
      <c r="S22" s="89">
        <f>'Юнит 10'!S22+'Юнит 11'!S22+'Юнит 12'!S22+'Юнит 13'!S22</f>
        <v>1</v>
      </c>
      <c r="T22" s="89">
        <f>'Юнит 10'!T22+'Юнит 11'!T22+'Юнит 12'!T22+'Юнит 13'!T22</f>
        <v>0</v>
      </c>
      <c r="U22" s="92">
        <f t="shared" si="1"/>
        <v>1</v>
      </c>
      <c r="V22" s="89">
        <f>'Юнит 10'!V22+'Юнит 11'!V22+'Юнит 12'!V22+'Юнит 13'!V22</f>
        <v>531</v>
      </c>
      <c r="W22" s="89">
        <f>'Юнит 10'!W22+'Юнит 11'!W22+'Юнит 12'!W22+'Юнит 13'!W22</f>
        <v>0</v>
      </c>
      <c r="X22" s="92">
        <f t="shared" si="2"/>
        <v>531</v>
      </c>
      <c r="Y22" s="89">
        <f>'Юнит 10'!Y22+'Юнит 11'!Y22+'Юнит 12'!Y22+'Юнит 13'!Y22</f>
        <v>838</v>
      </c>
      <c r="Z22" s="89">
        <f>'Юнит 10'!Z22+'Юнит 11'!Z22+'Юнит 12'!Z22+'Юнит 13'!Z22</f>
        <v>0</v>
      </c>
      <c r="AA22" s="92">
        <f t="shared" si="15"/>
        <v>838</v>
      </c>
      <c r="AB22" s="92">
        <f t="shared" si="16"/>
        <v>0</v>
      </c>
      <c r="AC22" s="234">
        <f t="shared" si="3"/>
        <v>1.1665416629575378E-4</v>
      </c>
      <c r="AD22" s="92">
        <f t="shared" si="4"/>
        <v>117.24</v>
      </c>
      <c r="AE22" s="89">
        <f>'Юнит 10'!AE22+'Юнит 11'!AE22+'Юнит 12'!AE22+'Юнит 13'!AE22</f>
        <v>316.64</v>
      </c>
      <c r="AF22" s="234">
        <f t="shared" si="5"/>
        <v>0.37785202863961814</v>
      </c>
      <c r="AG22" s="89">
        <f>'Юнит 10'!AG22+'Юнит 11'!AG22+'Юнит 12'!AG22+'Юнит 13'!AG22</f>
        <v>66.55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0</v>
      </c>
      <c r="AM22" s="89">
        <f>'Юнит 10'!AM22+'Юнит 11'!AM22+'Юнит 12'!AM22+'Юнит 13'!AM22</f>
        <v>0</v>
      </c>
      <c r="AN22" s="94">
        <f t="shared" si="17"/>
        <v>30.3201</v>
      </c>
      <c r="AO22" s="95">
        <f t="shared" si="19"/>
        <v>307.24989999999997</v>
      </c>
      <c r="AP22" s="96"/>
      <c r="AQ22" s="97">
        <f t="shared" si="6"/>
        <v>838</v>
      </c>
      <c r="AR22" s="98">
        <f t="shared" si="29"/>
        <v>117.24</v>
      </c>
      <c r="AS22" s="98">
        <f t="shared" si="8"/>
        <v>316.64</v>
      </c>
      <c r="AT22" s="98">
        <f t="shared" si="9"/>
        <v>66.55</v>
      </c>
      <c r="AU22" s="98">
        <f t="shared" si="18"/>
        <v>0</v>
      </c>
      <c r="AV22" s="98">
        <f t="array" ref="AV22">_xlfn.IFS(U22=0,AO22,U22&lt;0,AO22/-U22,U22&gt;0,AO22/U22)</f>
        <v>307.24989999999997</v>
      </c>
      <c r="AW22" s="234">
        <f t="shared" si="26"/>
        <v>0.36664665871121715</v>
      </c>
      <c r="AX22" s="234">
        <f t="shared" si="27"/>
        <v>2.6206917434322756</v>
      </c>
      <c r="AY22" s="99"/>
      <c r="AZ22" s="94">
        <f t="shared" si="12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0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0</v>
      </c>
      <c r="J23" s="93">
        <f>'Юнит 13'!J23</f>
        <v>0</v>
      </c>
      <c r="K23" s="93">
        <v>117.24</v>
      </c>
      <c r="L23" s="92">
        <f t="shared" si="28"/>
        <v>0</v>
      </c>
      <c r="M23" s="89">
        <f>'Юнит 13'!M23</f>
        <v>0</v>
      </c>
      <c r="N23" s="89">
        <f>'Юнит 10'!N23+'Юнит 11'!N23+'Юнит 12'!N23+'Юнит 13'!N23</f>
        <v>0</v>
      </c>
      <c r="O23" s="89"/>
      <c r="P23" s="89"/>
      <c r="Q23" s="233">
        <f t="shared" si="13"/>
        <v>0</v>
      </c>
      <c r="R23" s="92">
        <f t="shared" si="14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92">
        <f t="shared" si="15"/>
        <v>0</v>
      </c>
      <c r="AB23" s="92">
        <f t="shared" si="16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94">
        <f t="shared" si="17"/>
        <v>0</v>
      </c>
      <c r="AO23" s="95">
        <f t="shared" si="19"/>
        <v>0</v>
      </c>
      <c r="AP23" s="96"/>
      <c r="AQ23" s="97">
        <f t="shared" si="6"/>
        <v>0</v>
      </c>
      <c r="AR23" s="98">
        <f t="shared" si="29"/>
        <v>117.24</v>
      </c>
      <c r="AS23" s="98">
        <f t="shared" si="8"/>
        <v>0</v>
      </c>
      <c r="AT23" s="98">
        <f t="shared" si="9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0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0</v>
      </c>
      <c r="J24" s="93">
        <f>'Юнит 13'!J24</f>
        <v>0</v>
      </c>
      <c r="K24" s="93">
        <v>117.24</v>
      </c>
      <c r="L24" s="92">
        <f t="shared" si="28"/>
        <v>0</v>
      </c>
      <c r="M24" s="89">
        <f>'Юнит 13'!M24</f>
        <v>0</v>
      </c>
      <c r="N24" s="89">
        <f>'Юнит 10'!N24+'Юнит 11'!N24+'Юнит 12'!N24+'Юнит 13'!N24</f>
        <v>0</v>
      </c>
      <c r="O24" s="89"/>
      <c r="P24" s="89"/>
      <c r="Q24" s="233">
        <f t="shared" si="13"/>
        <v>0</v>
      </c>
      <c r="R24" s="92">
        <f t="shared" si="14"/>
        <v>0</v>
      </c>
      <c r="S24" s="89">
        <f>'Юнит 10'!S24+'Юнит 11'!S24+'Юнит 12'!S24+'Юнит 13'!S24</f>
        <v>0</v>
      </c>
      <c r="T24" s="89">
        <f>'Юнит 10'!T24+'Юнит 11'!T24+'Юнит 12'!T24+'Юнит 13'!T24</f>
        <v>0</v>
      </c>
      <c r="U24" s="92">
        <f t="shared" si="1"/>
        <v>0</v>
      </c>
      <c r="V24" s="89">
        <f>'Юнит 10'!V24+'Юнит 11'!V24+'Юнит 12'!V24+'Юнит 13'!V24</f>
        <v>0</v>
      </c>
      <c r="W24" s="89">
        <f>'Юнит 10'!W24+'Юнит 11'!W24+'Юнит 12'!W24+'Юнит 13'!W24</f>
        <v>0</v>
      </c>
      <c r="X24" s="92">
        <f t="shared" si="2"/>
        <v>0</v>
      </c>
      <c r="Y24" s="89">
        <f>'Юнит 10'!Y24+'Юнит 11'!Y24+'Юнит 12'!Y24+'Юнит 13'!Y24</f>
        <v>0</v>
      </c>
      <c r="Z24" s="89">
        <f>'Юнит 10'!Z24+'Юнит 11'!Z24+'Юнит 12'!Z24+'Юнит 13'!Z24</f>
        <v>0</v>
      </c>
      <c r="AA24" s="92">
        <f t="shared" si="15"/>
        <v>0</v>
      </c>
      <c r="AB24" s="92">
        <f t="shared" si="16"/>
        <v>0</v>
      </c>
      <c r="AC24" s="234">
        <f t="shared" si="3"/>
        <v>0</v>
      </c>
      <c r="AD24" s="92">
        <f t="shared" si="4"/>
        <v>0</v>
      </c>
      <c r="AE24" s="89">
        <f>'Юнит 10'!AE24+'Юнит 11'!AE24+'Юнит 12'!AE24+'Юнит 13'!AE24</f>
        <v>0</v>
      </c>
      <c r="AF24" s="234">
        <f t="shared" si="5"/>
        <v>0</v>
      </c>
      <c r="AG24" s="89">
        <f>'Юнит 10'!AG24+'Юнит 11'!AG24+'Юнит 12'!AG24+'Юнит 13'!AG24</f>
        <v>0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94">
        <f t="shared" si="17"/>
        <v>0</v>
      </c>
      <c r="AO24" s="95">
        <f t="shared" si="19"/>
        <v>0</v>
      </c>
      <c r="AP24" s="96"/>
      <c r="AQ24" s="97">
        <f t="shared" si="6"/>
        <v>0</v>
      </c>
      <c r="AR24" s="98">
        <f t="shared" si="29"/>
        <v>117.24</v>
      </c>
      <c r="AS24" s="98">
        <f t="shared" si="8"/>
        <v>0</v>
      </c>
      <c r="AT24" s="98">
        <f t="shared" si="9"/>
        <v>0</v>
      </c>
      <c r="AU24" s="98">
        <f t="shared" si="18"/>
        <v>0</v>
      </c>
      <c r="AV24" s="98">
        <f t="array" ref="AV24">_xlfn.IFS(U24=0,AO24,U24&lt;0,AO24/-U24,U24&gt;0,AO24/U24)</f>
        <v>0</v>
      </c>
      <c r="AW24" s="234">
        <f t="shared" si="26"/>
        <v>0</v>
      </c>
      <c r="AX24" s="234">
        <f t="shared" si="27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0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0</v>
      </c>
      <c r="J25" s="93">
        <f>'Юнит 13'!J25</f>
        <v>0</v>
      </c>
      <c r="K25" s="93">
        <v>117.24</v>
      </c>
      <c r="L25" s="92">
        <f t="shared" si="28"/>
        <v>0</v>
      </c>
      <c r="M25" s="89">
        <f>'Юнит 13'!M25</f>
        <v>0</v>
      </c>
      <c r="N25" s="89">
        <f>'Юнит 10'!N25+'Юнит 11'!N25+'Юнит 12'!N25+'Юнит 13'!N25</f>
        <v>0</v>
      </c>
      <c r="O25" s="89"/>
      <c r="P25" s="89"/>
      <c r="Q25" s="233">
        <f t="shared" si="13"/>
        <v>0</v>
      </c>
      <c r="R25" s="92">
        <f t="shared" si="14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92">
        <f t="shared" si="15"/>
        <v>0</v>
      </c>
      <c r="AB25" s="92">
        <f t="shared" si="16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94">
        <f t="shared" si="17"/>
        <v>0</v>
      </c>
      <c r="AO25" s="95">
        <f t="shared" si="19"/>
        <v>0</v>
      </c>
      <c r="AP25" s="96"/>
      <c r="AQ25" s="97">
        <f t="shared" si="6"/>
        <v>0</v>
      </c>
      <c r="AR25" s="98">
        <f t="shared" si="29"/>
        <v>117.24</v>
      </c>
      <c r="AS25" s="98">
        <f t="shared" si="8"/>
        <v>0</v>
      </c>
      <c r="AT25" s="98">
        <f t="shared" si="9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2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0</v>
      </c>
      <c r="F26" s="93">
        <f>'Юнит 13'!F26</f>
        <v>0</v>
      </c>
      <c r="G26" s="93">
        <f>'Юнит 13'!G26</f>
        <v>0</v>
      </c>
      <c r="H26" s="93">
        <f>'Юнит 13'!H26</f>
        <v>0</v>
      </c>
      <c r="I26" s="93">
        <f>'Юнит 13'!I26</f>
        <v>0</v>
      </c>
      <c r="J26" s="93">
        <f>'Юнит 13'!J26</f>
        <v>0</v>
      </c>
      <c r="K26" s="93">
        <v>123.09</v>
      </c>
      <c r="L26" s="92">
        <f t="shared" si="28"/>
        <v>0</v>
      </c>
      <c r="M26" s="89">
        <f>'Юнит 13'!M26</f>
        <v>0</v>
      </c>
      <c r="N26" s="89">
        <f>'Юнит 10'!N26+'Юнит 11'!N26+'Юнит 12'!N26+'Юнит 13'!N26</f>
        <v>294</v>
      </c>
      <c r="O26" s="89"/>
      <c r="P26" s="89"/>
      <c r="Q26" s="233">
        <f t="shared" si="13"/>
        <v>42</v>
      </c>
      <c r="R26" s="92">
        <f t="shared" si="14"/>
        <v>14.285714285714286</v>
      </c>
      <c r="S26" s="89">
        <f>'Юнит 10'!S26+'Юнит 11'!S26+'Юнит 12'!S26+'Юнит 13'!S26</f>
        <v>102</v>
      </c>
      <c r="T26" s="89">
        <f>'Юнит 10'!T26+'Юнит 11'!T26+'Юнит 12'!T26+'Юнит 13'!T26</f>
        <v>-2</v>
      </c>
      <c r="U26" s="92">
        <f t="shared" si="1"/>
        <v>100</v>
      </c>
      <c r="V26" s="89">
        <f>'Юнит 10'!V26+'Юнит 11'!V26+'Юнит 12'!V26+'Юнит 13'!V26</f>
        <v>56386.15</v>
      </c>
      <c r="W26" s="89">
        <f>'Юнит 10'!W26+'Юнит 11'!W26+'Юнит 12'!W26+'Юнит 13'!W26</f>
        <v>-1004</v>
      </c>
      <c r="X26" s="92">
        <f t="shared" si="2"/>
        <v>55382.15</v>
      </c>
      <c r="Y26" s="89">
        <f>'Юнит 10'!Y26+'Юнит 11'!Y26+'Юнит 12'!Y26+'Юнит 13'!Y26</f>
        <v>84763.220000000016</v>
      </c>
      <c r="Z26" s="89">
        <f>'Юнит 10'!Z26+'Юнит 11'!Z26+'Юнит 12'!Z26+'Юнит 13'!Z26</f>
        <v>-1397.62</v>
      </c>
      <c r="AA26" s="92">
        <f t="shared" si="15"/>
        <v>83365.60000000002</v>
      </c>
      <c r="AB26" s="92">
        <f t="shared" si="16"/>
        <v>0</v>
      </c>
      <c r="AC26" s="234">
        <f t="shared" si="3"/>
        <v>1.1604945782512284E-2</v>
      </c>
      <c r="AD26" s="92">
        <f t="shared" si="4"/>
        <v>12309</v>
      </c>
      <c r="AE26" s="89">
        <f>'Юнит 10'!AE26+'Юнит 11'!AE26+'Юнит 12'!AE26+'Юнит 13'!AE26</f>
        <v>31388.020000000011</v>
      </c>
      <c r="AF26" s="234">
        <f t="shared" si="5"/>
        <v>0.37651045515176529</v>
      </c>
      <c r="AG26" s="89">
        <f>'Юнит 10'!AG26+'Юнит 11'!AG26+'Юнит 12'!AG26+'Юнит 13'!AG26</f>
        <v>27185.819999999949</v>
      </c>
      <c r="AH26" s="89">
        <f>'Юнит 10'!AH26+'Юнит 11'!AH26+'Юнит 12'!AH26+'Юнит 13'!AH26</f>
        <v>8000</v>
      </c>
      <c r="AI26" s="89">
        <f>'Юнит 10'!AI26+'Юнит 11'!AI26+'Юнит 12'!AI26+'Юнит 13'!AI26</f>
        <v>10500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582.5798694180487</v>
      </c>
      <c r="AM26" s="89">
        <f>'Юнит 10'!AM26+'Юнит 11'!AM26+'Юнит 12'!AM26+'Юнит 13'!AM26</f>
        <v>0</v>
      </c>
      <c r="AN26" s="94">
        <f t="shared" si="17"/>
        <v>3162.3207649999999</v>
      </c>
      <c r="AO26" s="95">
        <f t="shared" si="19"/>
        <v>-9762.1406344179886</v>
      </c>
      <c r="AP26" s="96"/>
      <c r="AQ26" s="97">
        <f t="shared" si="6"/>
        <v>833.65600000000018</v>
      </c>
      <c r="AR26" s="98">
        <f t="shared" si="29"/>
        <v>123.09</v>
      </c>
      <c r="AS26" s="98">
        <f t="shared" si="8"/>
        <v>313.88020000000012</v>
      </c>
      <c r="AT26" s="98">
        <f t="shared" si="9"/>
        <v>266.52764705882305</v>
      </c>
      <c r="AU26" s="98">
        <f t="shared" si="18"/>
        <v>181.37254901960785</v>
      </c>
      <c r="AV26" s="98">
        <f t="array" ref="AV26">_xlfn.IFS(U26=0,AO26,U26&lt;0,AO26/-U26,U26&gt;0,AO26/U26)</f>
        <v>-97.621406344179888</v>
      </c>
      <c r="AW26" s="234">
        <f t="shared" si="26"/>
        <v>-0.11710034635890568</v>
      </c>
      <c r="AX26" s="234">
        <f t="shared" si="27"/>
        <v>-0.79308966077000476</v>
      </c>
      <c r="AY26" s="99"/>
      <c r="AZ26" s="94">
        <f t="shared" si="12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0</v>
      </c>
      <c r="F27" s="93">
        <f>'Юнит 13'!F27</f>
        <v>0</v>
      </c>
      <c r="G27" s="93">
        <f>'Юнит 13'!G27</f>
        <v>0</v>
      </c>
      <c r="H27" s="93">
        <f>'Юнит 13'!H27</f>
        <v>0</v>
      </c>
      <c r="I27" s="93">
        <f>'Юнит 13'!I27</f>
        <v>0</v>
      </c>
      <c r="J27" s="93">
        <f>'Юнит 13'!J27</f>
        <v>0</v>
      </c>
      <c r="K27" s="93">
        <v>181.59</v>
      </c>
      <c r="L27" s="92">
        <f t="shared" si="28"/>
        <v>0</v>
      </c>
      <c r="M27" s="89">
        <f>'Юнит 13'!M27</f>
        <v>0</v>
      </c>
      <c r="N27" s="89">
        <f>'Юнит 10'!N27+'Юнит 11'!N27+'Юнит 12'!N27+'Юнит 13'!N27</f>
        <v>43</v>
      </c>
      <c r="O27" s="89"/>
      <c r="P27" s="89"/>
      <c r="Q27" s="233">
        <f t="shared" si="13"/>
        <v>6.1428571428571432</v>
      </c>
      <c r="R27" s="92">
        <f t="shared" si="14"/>
        <v>3.1428571428571428</v>
      </c>
      <c r="S27" s="89">
        <f>'Юнит 10'!S27+'Юнит 11'!S27+'Юнит 12'!S27+'Юнит 13'!S27</f>
        <v>22</v>
      </c>
      <c r="T27" s="89">
        <f>'Юнит 10'!T27+'Юнит 11'!T27+'Юнит 12'!T27+'Юнит 13'!T27</f>
        <v>0</v>
      </c>
      <c r="U27" s="92">
        <f t="shared" si="1"/>
        <v>22</v>
      </c>
      <c r="V27" s="89">
        <f>'Юнит 10'!V27+'Юнит 11'!V27+'Юнит 12'!V27+'Юнит 13'!V27</f>
        <v>6301.07</v>
      </c>
      <c r="W27" s="89">
        <f>'Юнит 10'!W27+'Юнит 11'!W27+'Юнит 12'!W27+'Юнит 13'!W27</f>
        <v>0</v>
      </c>
      <c r="X27" s="92">
        <f t="shared" si="2"/>
        <v>6301.07</v>
      </c>
      <c r="Y27" s="89">
        <f>'Юнит 10'!Y27+'Юнит 11'!Y27+'Юнит 12'!Y27+'Юнит 13'!Y27</f>
        <v>10516.27</v>
      </c>
      <c r="Z27" s="89">
        <f>'Юнит 10'!Z27+'Юнит 11'!Z27+'Юнит 12'!Z27+'Юнит 13'!Z27</f>
        <v>0</v>
      </c>
      <c r="AA27" s="92">
        <f t="shared" si="15"/>
        <v>10516.27</v>
      </c>
      <c r="AB27" s="92">
        <f t="shared" si="16"/>
        <v>0</v>
      </c>
      <c r="AC27" s="234">
        <f t="shared" si="3"/>
        <v>1.4639220875788145E-3</v>
      </c>
      <c r="AD27" s="92">
        <f t="shared" si="4"/>
        <v>3994.98</v>
      </c>
      <c r="AE27" s="89">
        <f>'Юнит 10'!AE27+'Юнит 11'!AE27+'Юнит 12'!AE27+'Юнит 13'!AE27</f>
        <v>3948.3</v>
      </c>
      <c r="AF27" s="234">
        <f t="shared" si="5"/>
        <v>0.37544680766089117</v>
      </c>
      <c r="AG27" s="89">
        <f>'Юнит 10'!AG27+'Юнит 11'!AG27+'Юнит 12'!AG27+'Юнит 13'!AG27</f>
        <v>2618.9900000000002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18.367027244042252</v>
      </c>
      <c r="AM27" s="89">
        <f>'Юнит 10'!AM27+'Юнит 11'!AM27+'Юнит 12'!AM27+'Юнит 13'!AM27</f>
        <v>0</v>
      </c>
      <c r="AN27" s="94">
        <f t="shared" si="17"/>
        <v>359.79109699999998</v>
      </c>
      <c r="AO27" s="95">
        <f t="shared" si="19"/>
        <v>-424.1581242440418</v>
      </c>
      <c r="AP27" s="96"/>
      <c r="AQ27" s="97">
        <f t="shared" si="6"/>
        <v>478.01227272727277</v>
      </c>
      <c r="AR27" s="98">
        <f t="shared" si="29"/>
        <v>181.59</v>
      </c>
      <c r="AS27" s="98">
        <f t="shared" si="8"/>
        <v>179.46818181818182</v>
      </c>
      <c r="AT27" s="98">
        <f t="shared" si="9"/>
        <v>119.04500000000002</v>
      </c>
      <c r="AU27" s="98">
        <f t="shared" si="18"/>
        <v>0</v>
      </c>
      <c r="AV27" s="98">
        <f t="array" ref="AV27">_xlfn.IFS(U27=0,AO27,U27&lt;0,AO27/-U27,U27&gt;0,AO27/U27)</f>
        <v>-19.279914738365537</v>
      </c>
      <c r="AW27" s="234">
        <f t="shared" si="26"/>
        <v>-4.0333514092358011E-2</v>
      </c>
      <c r="AX27" s="234">
        <f t="shared" si="27"/>
        <v>-0.10617277789727153</v>
      </c>
      <c r="AY27" s="99"/>
      <c r="AZ27" s="94">
        <f t="shared" si="12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0</v>
      </c>
      <c r="F28" s="93">
        <f>'Юнит 13'!F28</f>
        <v>0</v>
      </c>
      <c r="G28" s="93">
        <f>'Юнит 13'!G28</f>
        <v>0</v>
      </c>
      <c r="H28" s="93">
        <f>'Юнит 13'!H28</f>
        <v>0</v>
      </c>
      <c r="I28" s="93">
        <f>'Юнит 13'!I28</f>
        <v>0</v>
      </c>
      <c r="J28" s="93">
        <f>'Юнит 13'!J28</f>
        <v>0</v>
      </c>
      <c r="K28" s="93">
        <v>133.62</v>
      </c>
      <c r="L28" s="92">
        <f t="shared" si="28"/>
        <v>0</v>
      </c>
      <c r="M28" s="89">
        <f>'Юнит 13'!M28</f>
        <v>0</v>
      </c>
      <c r="N28" s="89">
        <f>'Юнит 10'!N28+'Юнит 11'!N28+'Юнит 12'!N28+'Юнит 13'!N28</f>
        <v>883</v>
      </c>
      <c r="O28" s="89"/>
      <c r="P28" s="89"/>
      <c r="Q28" s="233">
        <f t="shared" si="13"/>
        <v>126.14285714285714</v>
      </c>
      <c r="R28" s="92">
        <f t="shared" si="14"/>
        <v>39</v>
      </c>
      <c r="S28" s="89">
        <f>'Юнит 10'!S28+'Юнит 11'!S28+'Юнит 12'!S28+'Юнит 13'!S28</f>
        <v>287</v>
      </c>
      <c r="T28" s="89">
        <f>'Юнит 10'!T28+'Юнит 11'!T28+'Юнит 12'!T28+'Юнит 13'!T28</f>
        <v>-14</v>
      </c>
      <c r="U28" s="92">
        <f t="shared" si="1"/>
        <v>273</v>
      </c>
      <c r="V28" s="89">
        <f>'Юнит 10'!V28+'Юнит 11'!V28+'Юнит 12'!V28+'Юнит 13'!V28</f>
        <v>251241.94999999998</v>
      </c>
      <c r="W28" s="89">
        <f>'Юнит 10'!W28+'Юнит 11'!W28+'Юнит 12'!W28+'Юнит 13'!W28</f>
        <v>-11917</v>
      </c>
      <c r="X28" s="92">
        <f t="shared" si="2"/>
        <v>239324.94999999998</v>
      </c>
      <c r="Y28" s="89">
        <f>'Юнит 10'!Y28+'Юнит 11'!Y28+'Юнит 12'!Y28+'Юнит 13'!Y28</f>
        <v>390564.97999999992</v>
      </c>
      <c r="Z28" s="89">
        <f>'Юнит 10'!Z28+'Юнит 11'!Z28+'Юнит 12'!Z28+'Юнит 13'!Z28</f>
        <v>-18949</v>
      </c>
      <c r="AA28" s="92">
        <f t="shared" si="15"/>
        <v>371615.97999999992</v>
      </c>
      <c r="AB28" s="92">
        <f t="shared" si="16"/>
        <v>0</v>
      </c>
      <c r="AC28" s="234">
        <f t="shared" si="3"/>
        <v>5.1730969366443322E-2</v>
      </c>
      <c r="AD28" s="92">
        <f t="shared" si="4"/>
        <v>36478.26</v>
      </c>
      <c r="AE28" s="89">
        <f>'Юнит 10'!AE28+'Юнит 11'!AE28+'Юнит 12'!AE28+'Юнит 13'!AE28</f>
        <v>139491.34000000003</v>
      </c>
      <c r="AF28" s="234">
        <f t="shared" si="5"/>
        <v>0.37536421334733788</v>
      </c>
      <c r="AG28" s="89">
        <f>'Юнит 10'!AG28+'Юнит 11'!AG28+'Юнит 12'!AG28+'Юнит 13'!AG28</f>
        <v>61252.759999999864</v>
      </c>
      <c r="AH28" s="89">
        <f>'Юнит 10'!AH28+'Юнит 11'!AH28+'Юнит 12'!AH28+'Юнит 13'!AH28</f>
        <v>18000</v>
      </c>
      <c r="AI28" s="89">
        <f>'Юнит 10'!AI28+'Юнит 11'!AI28+'Юнит 12'!AI28+'Юнит 13'!AI28</f>
        <v>24000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648.82307033140398</v>
      </c>
      <c r="AM28" s="89">
        <f>'Юнит 10'!AM28+'Юнит 11'!AM28+'Юнит 12'!AM28+'Юнит 13'!AM28</f>
        <v>110</v>
      </c>
      <c r="AN28" s="94">
        <f t="shared" si="17"/>
        <v>13665.454644999998</v>
      </c>
      <c r="AO28" s="95">
        <f t="shared" si="19"/>
        <v>77969.342284668615</v>
      </c>
      <c r="AP28" s="96"/>
      <c r="AQ28" s="97">
        <f t="shared" si="6"/>
        <v>1361.2306959706957</v>
      </c>
      <c r="AR28" s="98">
        <f t="shared" si="29"/>
        <v>133.62</v>
      </c>
      <c r="AS28" s="98">
        <f t="shared" si="8"/>
        <v>510.9572893772895</v>
      </c>
      <c r="AT28" s="98">
        <f t="shared" si="9"/>
        <v>213.42425087107966</v>
      </c>
      <c r="AU28" s="98">
        <f t="shared" si="18"/>
        <v>146.34146341463415</v>
      </c>
      <c r="AV28" s="98">
        <f>_xlfn.IFS(U28=0,AO28,U28&lt;0,AO28/-U28,U28&gt;0,AO28/U28)</f>
        <v>285.60198639072752</v>
      </c>
      <c r="AW28" s="234">
        <f t="shared" si="26"/>
        <v>0.20981159713494729</v>
      </c>
      <c r="AX28" s="234">
        <f t="shared" si="27"/>
        <v>2.1374194461212954</v>
      </c>
      <c r="AY28" s="99"/>
      <c r="AZ28" s="94">
        <f t="shared" si="12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0</v>
      </c>
      <c r="J29" s="93">
        <f>'Юнит 13'!J29</f>
        <v>0</v>
      </c>
      <c r="K29" s="93">
        <v>111.39</v>
      </c>
      <c r="L29" s="92">
        <f>E29*K29</f>
        <v>0</v>
      </c>
      <c r="M29" s="89">
        <f>'Юнит 13'!M29</f>
        <v>0</v>
      </c>
      <c r="N29" s="89">
        <f>'Юнит 10'!N29+'Юнит 11'!N29+'Юнит 12'!N29+'Юнит 13'!N29</f>
        <v>0</v>
      </c>
      <c r="O29" s="89"/>
      <c r="P29" s="89"/>
      <c r="Q29" s="233">
        <f t="shared" si="13"/>
        <v>0</v>
      </c>
      <c r="R29" s="92">
        <f t="shared" si="14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92">
        <f t="shared" si="15"/>
        <v>0</v>
      </c>
      <c r="AB29" s="92">
        <f t="shared" si="16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94">
        <f t="shared" si="17"/>
        <v>0</v>
      </c>
      <c r="AO29" s="95">
        <f t="shared" si="19"/>
        <v>0</v>
      </c>
      <c r="AP29" s="96"/>
      <c r="AQ29" s="97">
        <f t="shared" si="6"/>
        <v>0</v>
      </c>
      <c r="AR29" s="98">
        <f t="shared" si="29"/>
        <v>111.39</v>
      </c>
      <c r="AS29" s="98">
        <f t="shared" si="8"/>
        <v>0</v>
      </c>
      <c r="AT29" s="98">
        <f t="shared" si="9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2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0</v>
      </c>
      <c r="K30" s="93">
        <v>111.39</v>
      </c>
      <c r="L30" s="92">
        <f>E30*K30</f>
        <v>0</v>
      </c>
      <c r="M30" s="89">
        <f>'Юнит 13'!M30</f>
        <v>0</v>
      </c>
      <c r="N30" s="89">
        <f>'Юнит 10'!N30+'Юнит 11'!N30+'Юнит 12'!N30+'Юнит 13'!N30</f>
        <v>1</v>
      </c>
      <c r="O30" s="89"/>
      <c r="P30" s="89"/>
      <c r="Q30" s="233">
        <f t="shared" si="13"/>
        <v>0.14285714285714285</v>
      </c>
      <c r="R30" s="92">
        <f t="shared" si="14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92">
        <f t="shared" si="15"/>
        <v>558</v>
      </c>
      <c r="AB30" s="92">
        <f t="shared" si="16"/>
        <v>0</v>
      </c>
      <c r="AC30" s="234">
        <f t="shared" si="3"/>
        <v>7.7676640564475669E-5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94">
        <f t="shared" si="17"/>
        <v>20.613099999999999</v>
      </c>
      <c r="AO30" s="95">
        <f t="shared" si="19"/>
        <v>53.413484926691268</v>
      </c>
      <c r="AP30" s="96"/>
      <c r="AQ30" s="97">
        <f t="shared" si="6"/>
        <v>558</v>
      </c>
      <c r="AR30" s="98">
        <f t="shared" si="29"/>
        <v>111.39</v>
      </c>
      <c r="AS30" s="98">
        <f t="shared" si="8"/>
        <v>211.14</v>
      </c>
      <c r="AT30" s="98">
        <f t="shared" si="9"/>
        <v>159.44</v>
      </c>
      <c r="AU30" s="98">
        <f t="shared" si="18"/>
        <v>47</v>
      </c>
      <c r="AV30" s="98">
        <f t="array" ref="AV30">_xlfn.IFS(U30=0,AO30,U30&lt;0,AO30/-U30,U30&gt;0,AO30/U30)</f>
        <v>53.413484926691268</v>
      </c>
      <c r="AW30" s="234">
        <f>IF(AQ30=0,0,AV30/AQ30)</f>
        <v>9.5723091266471813E-2</v>
      </c>
      <c r="AX30" s="234">
        <f>IF(AR30=0,0,AV30/AR30)</f>
        <v>0.47951777472565998</v>
      </c>
      <c r="AY30" s="99"/>
      <c r="AZ30" s="94">
        <f t="shared" si="12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0</v>
      </c>
      <c r="N31" s="89">
        <f>'Юнит 10'!N31+'Юнит 11'!N31+'Юнит 12'!N31+'Юнит 13'!N31</f>
        <v>0</v>
      </c>
      <c r="O31" s="89"/>
      <c r="P31" s="89"/>
      <c r="Q31" s="233">
        <f t="shared" si="13"/>
        <v>0</v>
      </c>
      <c r="R31" s="92">
        <f t="shared" si="14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92">
        <f t="shared" si="15"/>
        <v>499</v>
      </c>
      <c r="AB31" s="92">
        <f t="shared" si="16"/>
        <v>0</v>
      </c>
      <c r="AC31" s="234">
        <f t="shared" si="3"/>
        <v>6.9463519071099209E-5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94">
        <f t="shared" si="17"/>
        <v>15.074399999999999</v>
      </c>
      <c r="AO31" s="95">
        <f t="shared" si="19"/>
        <v>164.62559999999996</v>
      </c>
      <c r="AP31" s="96"/>
      <c r="AQ31" s="97">
        <f t="shared" si="6"/>
        <v>499</v>
      </c>
      <c r="AR31" s="98">
        <f t="shared" si="29"/>
        <v>105.54</v>
      </c>
      <c r="AS31" s="98">
        <f t="shared" si="8"/>
        <v>184.47000000000003</v>
      </c>
      <c r="AT31" s="98">
        <f t="shared" si="9"/>
        <v>29.29</v>
      </c>
      <c r="AU31" s="98">
        <f t="shared" si="18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0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0</v>
      </c>
      <c r="J32" s="93">
        <f>'Юнит 13'!J32</f>
        <v>0</v>
      </c>
      <c r="K32" s="93">
        <v>140.63999999999999</v>
      </c>
      <c r="L32" s="92">
        <f t="shared" ref="L32" si="32">E32*K32</f>
        <v>0</v>
      </c>
      <c r="M32" s="89">
        <f>'Юнит 13'!M32</f>
        <v>0</v>
      </c>
      <c r="N32" s="89">
        <f>'Юнит 10'!N32+'Юнит 11'!N32+'Юнит 12'!N32+'Юнит 13'!N32</f>
        <v>0</v>
      </c>
      <c r="O32" s="89"/>
      <c r="P32" s="89"/>
      <c r="Q32" s="233">
        <f t="shared" si="13"/>
        <v>0</v>
      </c>
      <c r="R32" s="92">
        <f t="shared" si="14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92">
        <f t="shared" si="15"/>
        <v>0</v>
      </c>
      <c r="AB32" s="92">
        <f t="shared" si="16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94">
        <f t="shared" si="17"/>
        <v>0</v>
      </c>
      <c r="AO32" s="95">
        <f t="shared" si="19"/>
        <v>0</v>
      </c>
      <c r="AP32" s="96"/>
      <c r="AQ32" s="97">
        <f t="shared" si="6"/>
        <v>0</v>
      </c>
      <c r="AR32" s="98">
        <f t="shared" si="29"/>
        <v>140.63999999999999</v>
      </c>
      <c r="AS32" s="98">
        <f t="shared" si="8"/>
        <v>0</v>
      </c>
      <c r="AT32" s="98">
        <f t="shared" si="9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>
        <f>'Юнит 13'!F33</f>
        <v>0</v>
      </c>
      <c r="G33" s="93">
        <f>'Юнит 13'!G33</f>
        <v>0</v>
      </c>
      <c r="H33" s="93">
        <f>'Юнит 13'!H33</f>
        <v>0</v>
      </c>
      <c r="I33" s="93">
        <f>'Юнит 13'!I33</f>
        <v>0</v>
      </c>
      <c r="J33" s="93">
        <f>'Юнит 13'!J33</f>
        <v>0</v>
      </c>
      <c r="K33" s="93">
        <v>123.09</v>
      </c>
      <c r="L33" s="92">
        <f>E33*K33</f>
        <v>0</v>
      </c>
      <c r="M33" s="89">
        <f>'Юнит 13'!M33</f>
        <v>0</v>
      </c>
      <c r="N33" s="89">
        <f>'Юнит 10'!N33+'Юнит 11'!N33+'Юнит 12'!N33+'Юнит 13'!N33</f>
        <v>9</v>
      </c>
      <c r="O33" s="89"/>
      <c r="P33" s="89"/>
      <c r="Q33" s="233">
        <f t="shared" si="13"/>
        <v>1.2857142857142858</v>
      </c>
      <c r="R33" s="92">
        <f t="shared" si="14"/>
        <v>0.2857142857142857</v>
      </c>
      <c r="S33" s="89">
        <f>'Юнит 10'!S33+'Юнит 11'!S33+'Юнит 12'!S33+'Юнит 13'!S33</f>
        <v>2</v>
      </c>
      <c r="T33" s="89">
        <f>'Юнит 10'!T33+'Юнит 11'!T33+'Юнит 12'!T33+'Юнит 13'!T33</f>
        <v>0</v>
      </c>
      <c r="U33" s="92">
        <f t="shared" si="1"/>
        <v>2</v>
      </c>
      <c r="V33" s="89">
        <f>'Юнит 10'!V33+'Юнит 11'!V33+'Юнит 12'!V33+'Юнит 13'!V33</f>
        <v>2905</v>
      </c>
      <c r="W33" s="89">
        <f>'Юнит 10'!W33+'Юнит 11'!W33+'Юнит 12'!W33+'Юнит 13'!W33</f>
        <v>0</v>
      </c>
      <c r="X33" s="92">
        <f t="shared" si="2"/>
        <v>2905</v>
      </c>
      <c r="Y33" s="89">
        <f>'Юнит 10'!Y33+'Юнит 11'!Y33+'Юнит 12'!Y33+'Юнит 13'!Y33</f>
        <v>4716</v>
      </c>
      <c r="Z33" s="89">
        <f>'Юнит 10'!Z33+'Юнит 11'!Z33+'Юнит 12'!Z33+'Юнит 13'!Z33</f>
        <v>0</v>
      </c>
      <c r="AA33" s="92">
        <f t="shared" si="15"/>
        <v>4716</v>
      </c>
      <c r="AB33" s="92">
        <f t="shared" si="16"/>
        <v>0</v>
      </c>
      <c r="AC33" s="234">
        <f t="shared" si="3"/>
        <v>6.5649289767395562E-4</v>
      </c>
      <c r="AD33" s="92">
        <f t="shared" si="4"/>
        <v>246.18</v>
      </c>
      <c r="AE33" s="89">
        <f>'Юнит 10'!AE33+'Юнит 11'!AE33+'Юнит 12'!AE33+'Юнит 13'!AE33</f>
        <v>1723.4499999999998</v>
      </c>
      <c r="AF33" s="234">
        <f t="shared" si="5"/>
        <v>0.36544741306191686</v>
      </c>
      <c r="AG33" s="89">
        <f>'Юнит 10'!AG33+'Юнит 11'!AG33+'Юнит 12'!AG33+'Юнит 13'!AG33</f>
        <v>845.17</v>
      </c>
      <c r="AH33" s="89">
        <f>'Юнит 10'!AH33+'Юнит 11'!AH33+'Юнит 12'!AH33+'Юнит 13'!AH33</f>
        <v>1602</v>
      </c>
      <c r="AI33" s="89">
        <f>'Юнит 10'!AI33+'Юнит 11'!AI33+'Юнит 12'!AI33+'Юнит 13'!AI33</f>
        <v>1000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311.43511025006887</v>
      </c>
      <c r="AM33" s="89">
        <f>'Юнит 10'!AM33+'Юнит 11'!AM33+'Юнит 12'!AM33+'Юнит 13'!AM33</f>
        <v>0</v>
      </c>
      <c r="AN33" s="94">
        <f t="shared" si="17"/>
        <v>165.87549999999999</v>
      </c>
      <c r="AO33" s="95">
        <f t="shared" si="19"/>
        <v>-1178.1106102500689</v>
      </c>
      <c r="AP33" s="96"/>
      <c r="AQ33" s="97">
        <f t="shared" si="6"/>
        <v>2358</v>
      </c>
      <c r="AR33" s="98">
        <f t="shared" si="29"/>
        <v>123.09</v>
      </c>
      <c r="AS33" s="98">
        <f t="shared" si="8"/>
        <v>861.72499999999991</v>
      </c>
      <c r="AT33" s="98">
        <f t="shared" si="9"/>
        <v>422.58499999999998</v>
      </c>
      <c r="AU33" s="98">
        <f t="shared" si="18"/>
        <v>1301</v>
      </c>
      <c r="AV33" s="98">
        <f t="array" ref="AV33">_xlfn.IFS(U33=0,AO33,U33&lt;0,AO33/-U33,U33&gt;0,AO33/U33)</f>
        <v>-589.05530512503447</v>
      </c>
      <c r="AW33" s="234">
        <f>IF(AQ33=0,0,AV33/AQ33)</f>
        <v>-0.24981141014632505</v>
      </c>
      <c r="AX33" s="234">
        <f>IF(AR33=0,0,AV33/AR33)</f>
        <v>-4.7855658877653298</v>
      </c>
      <c r="AY33" s="99"/>
      <c r="AZ33" s="94">
        <f t="shared" si="12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>
        <f>'Юнит 13'!F34</f>
        <v>0</v>
      </c>
      <c r="G34" s="93">
        <f>'Юнит 13'!G34</f>
        <v>0</v>
      </c>
      <c r="H34" s="93">
        <f>'Юнит 13'!H34</f>
        <v>0</v>
      </c>
      <c r="I34" s="93">
        <f>'Юнит 13'!I34</f>
        <v>0</v>
      </c>
      <c r="J34" s="93">
        <f>'Юнит 13'!J34</f>
        <v>0</v>
      </c>
      <c r="K34" s="93">
        <v>117.24</v>
      </c>
      <c r="L34" s="92">
        <f>E34*K34</f>
        <v>0</v>
      </c>
      <c r="M34" s="89">
        <f>'Юнит 13'!M34</f>
        <v>0</v>
      </c>
      <c r="N34" s="89">
        <f>'Юнит 10'!N34+'Юнит 11'!N34+'Юнит 12'!N34+'Юнит 13'!N34</f>
        <v>1</v>
      </c>
      <c r="O34" s="89"/>
      <c r="P34" s="89"/>
      <c r="Q34" s="233">
        <f t="shared" si="13"/>
        <v>0.14285714285714285</v>
      </c>
      <c r="R34" s="92">
        <f t="shared" si="14"/>
        <v>-0.14285714285714285</v>
      </c>
      <c r="S34" s="89">
        <f>'Юнит 10'!S34+'Юнит 11'!S34+'Юнит 12'!S34+'Юнит 13'!S34</f>
        <v>0</v>
      </c>
      <c r="T34" s="89">
        <f>'Юнит 10'!T34+'Юнит 11'!T34+'Юнит 12'!T34+'Юнит 13'!T34</f>
        <v>-1</v>
      </c>
      <c r="U34" s="92">
        <f t="shared" si="1"/>
        <v>-1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92">
        <f t="shared" si="15"/>
        <v>-439</v>
      </c>
      <c r="AB34" s="92">
        <f t="shared" si="16"/>
        <v>0</v>
      </c>
      <c r="AC34" s="234">
        <f t="shared" si="3"/>
        <v>-6.1111192128682475E-5</v>
      </c>
      <c r="AD34" s="92">
        <f t="shared" si="4"/>
        <v>-117.24</v>
      </c>
      <c r="AE34" s="89">
        <f>'Юнит 10'!AE34+'Юнит 11'!AE34+'Юнит 12'!AE34+'Юнит 13'!AE34</f>
        <v>-162.60000000000002</v>
      </c>
      <c r="AF34" s="234">
        <f t="shared" si="5"/>
        <v>0.37038724373576315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94">
        <f t="shared" si="17"/>
        <v>-13.818199999999999</v>
      </c>
      <c r="AO34" s="95">
        <f t="shared" si="19"/>
        <v>-324.34179999999998</v>
      </c>
      <c r="AP34" s="96"/>
      <c r="AQ34" s="97">
        <f t="shared" si="6"/>
        <v>439</v>
      </c>
      <c r="AR34" s="98">
        <f t="shared" si="29"/>
        <v>117.24</v>
      </c>
      <c r="AS34" s="98">
        <f t="shared" si="8"/>
        <v>162.60000000000002</v>
      </c>
      <c r="AT34" s="98">
        <f t="shared" si="9"/>
        <v>169</v>
      </c>
      <c r="AU34" s="98">
        <f t="shared" si="18"/>
        <v>0</v>
      </c>
      <c r="AV34" s="98">
        <f t="array" ref="AV34">_xlfn.IFS(U34=0,AO34,U34&lt;0,AO34/-U34,U34&gt;0,AO34/U34)</f>
        <v>-324.34179999999998</v>
      </c>
      <c r="AW34" s="234">
        <f>IF(AQ34=0,0,AV34/AQ34)</f>
        <v>-0.73881958997722086</v>
      </c>
      <c r="AX34" s="234">
        <f>IF(AR34=0,0,AV34/AR34)</f>
        <v>-2.7664773114977823</v>
      </c>
      <c r="AY34" s="99"/>
      <c r="AZ34" s="94">
        <f t="shared" si="12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0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0</v>
      </c>
      <c r="K35" s="93">
        <v>128.94</v>
      </c>
      <c r="L35" s="92">
        <f t="shared" ref="L35:L98" si="36">E35*K35</f>
        <v>0</v>
      </c>
      <c r="M35" s="89">
        <f>'Юнит 13'!M35</f>
        <v>0</v>
      </c>
      <c r="N35" s="89">
        <f>'Юнит 10'!N35+'Юнит 11'!N35+'Юнит 12'!N35+'Юнит 13'!N35</f>
        <v>0</v>
      </c>
      <c r="O35" s="89"/>
      <c r="P35" s="89"/>
      <c r="Q35" s="233">
        <f t="shared" si="13"/>
        <v>0</v>
      </c>
      <c r="R35" s="92">
        <f t="shared" si="14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92">
        <f t="shared" si="15"/>
        <v>0</v>
      </c>
      <c r="AB35" s="92">
        <f t="shared" si="16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94">
        <f t="shared" si="17"/>
        <v>0</v>
      </c>
      <c r="AO35" s="95">
        <f t="shared" si="19"/>
        <v>0</v>
      </c>
      <c r="AP35" s="96"/>
      <c r="AQ35" s="97">
        <f t="shared" si="6"/>
        <v>0</v>
      </c>
      <c r="AR35" s="98">
        <f t="shared" si="29"/>
        <v>128.94</v>
      </c>
      <c r="AS35" s="98">
        <f t="shared" si="8"/>
        <v>0</v>
      </c>
      <c r="AT35" s="98">
        <f t="shared" si="9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7">IF(AQ35=0,0,AV35/AQ35)</f>
        <v>0</v>
      </c>
      <c r="AX35" s="234">
        <f t="shared" ref="AX35:AX98" si="38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0</v>
      </c>
      <c r="K36" s="93">
        <v>169.89</v>
      </c>
      <c r="L36" s="92">
        <f t="shared" si="36"/>
        <v>0</v>
      </c>
      <c r="M36" s="89">
        <f>'Юнит 13'!M36</f>
        <v>0</v>
      </c>
      <c r="N36" s="89">
        <f>'Юнит 10'!N36+'Юнит 11'!N36+'Юнит 12'!N36+'Юнит 13'!N36</f>
        <v>0</v>
      </c>
      <c r="O36" s="89"/>
      <c r="P36" s="89"/>
      <c r="Q36" s="233">
        <f t="shared" si="13"/>
        <v>0</v>
      </c>
      <c r="R36" s="92">
        <f t="shared" si="14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92">
        <f t="shared" si="15"/>
        <v>0</v>
      </c>
      <c r="AB36" s="92">
        <f t="shared" si="16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94">
        <f t="shared" si="17"/>
        <v>0</v>
      </c>
      <c r="AO36" s="95">
        <f t="shared" si="19"/>
        <v>0</v>
      </c>
      <c r="AP36" s="96"/>
      <c r="AQ36" s="97">
        <f t="shared" si="6"/>
        <v>0</v>
      </c>
      <c r="AR36" s="98">
        <f t="shared" si="29"/>
        <v>169.89</v>
      </c>
      <c r="AS36" s="98">
        <f t="shared" si="8"/>
        <v>0</v>
      </c>
      <c r="AT36" s="98">
        <f t="shared" si="9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7"/>
        <v>0</v>
      </c>
      <c r="AX36" s="234">
        <f t="shared" si="38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0</v>
      </c>
      <c r="F37" s="93">
        <f>'Юнит 13'!F37</f>
        <v>0</v>
      </c>
      <c r="G37" s="93">
        <f>'Юнит 13'!G37</f>
        <v>0</v>
      </c>
      <c r="H37" s="93">
        <f>'Юнит 13'!H37</f>
        <v>0</v>
      </c>
      <c r="I37" s="93">
        <f>'Юнит 13'!I37</f>
        <v>0</v>
      </c>
      <c r="J37" s="93">
        <f>'Юнит 13'!J37</f>
        <v>0</v>
      </c>
      <c r="K37" s="93">
        <v>169.89</v>
      </c>
      <c r="L37" s="92">
        <f t="shared" si="36"/>
        <v>0</v>
      </c>
      <c r="M37" s="89">
        <f>'Юнит 13'!M37</f>
        <v>0</v>
      </c>
      <c r="N37" s="89">
        <f>'Юнит 10'!N37+'Юнит 11'!N37+'Юнит 12'!N37+'Юнит 13'!N37</f>
        <v>6</v>
      </c>
      <c r="O37" s="89"/>
      <c r="P37" s="89"/>
      <c r="Q37" s="233">
        <f t="shared" si="13"/>
        <v>0.8571428571428571</v>
      </c>
      <c r="R37" s="92">
        <f t="shared" si="14"/>
        <v>0.5714285714285714</v>
      </c>
      <c r="S37" s="89">
        <f>'Юнит 10'!S37+'Юнит 11'!S37+'Юнит 12'!S37+'Юнит 13'!S37</f>
        <v>4</v>
      </c>
      <c r="T37" s="89">
        <f>'Юнит 10'!T37+'Юнит 11'!T37+'Юнит 12'!T37+'Юнит 13'!T37</f>
        <v>0</v>
      </c>
      <c r="U37" s="92">
        <f t="shared" si="1"/>
        <v>4</v>
      </c>
      <c r="V37" s="89">
        <f>'Юнит 10'!V37+'Юнит 11'!V37+'Юнит 12'!V37+'Юнит 13'!V37</f>
        <v>2655</v>
      </c>
      <c r="W37" s="89">
        <f>'Юнит 10'!W37+'Юнит 11'!W37+'Юнит 12'!W37+'Юнит 13'!W37</f>
        <v>0</v>
      </c>
      <c r="X37" s="92">
        <f t="shared" si="2"/>
        <v>2655</v>
      </c>
      <c r="Y37" s="89">
        <f>'Юнит 10'!Y37+'Юнит 11'!Y37+'Юнит 12'!Y37+'Юнит 13'!Y37</f>
        <v>3992</v>
      </c>
      <c r="Z37" s="89">
        <f>'Юнит 10'!Z37+'Юнит 11'!Z37+'Юнит 12'!Z37+'Юнит 13'!Z37</f>
        <v>0</v>
      </c>
      <c r="AA37" s="92">
        <f t="shared" si="15"/>
        <v>3992</v>
      </c>
      <c r="AB37" s="92">
        <f t="shared" si="16"/>
        <v>0</v>
      </c>
      <c r="AC37" s="234">
        <f t="shared" si="3"/>
        <v>5.5570815256879367E-4</v>
      </c>
      <c r="AD37" s="92">
        <f t="shared" si="4"/>
        <v>679.56</v>
      </c>
      <c r="AE37" s="89">
        <f>'Юнит 10'!AE37+'Юнит 11'!AE37+'Юнит 12'!AE37+'Юнит 13'!AE37</f>
        <v>1519.54</v>
      </c>
      <c r="AF37" s="234">
        <f t="shared" si="5"/>
        <v>0.38064629258517035</v>
      </c>
      <c r="AG37" s="89">
        <f>'Юнит 10'!AG37+'Юнит 11'!AG37+'Юнит 12'!AG37+'Юнит 13'!AG37</f>
        <v>690.71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94">
        <f t="shared" si="17"/>
        <v>151.60049999999998</v>
      </c>
      <c r="AO37" s="95">
        <f t="shared" si="19"/>
        <v>948.58266985338264</v>
      </c>
      <c r="AP37" s="96"/>
      <c r="AQ37" s="97">
        <f t="shared" si="6"/>
        <v>998</v>
      </c>
      <c r="AR37" s="98">
        <f t="shared" si="29"/>
        <v>169.89</v>
      </c>
      <c r="AS37" s="98">
        <f t="shared" si="8"/>
        <v>379.88499999999999</v>
      </c>
      <c r="AT37" s="98">
        <f t="shared" si="9"/>
        <v>172.67750000000001</v>
      </c>
      <c r="AU37" s="98">
        <f t="shared" si="18"/>
        <v>0</v>
      </c>
      <c r="AV37" s="98">
        <f t="array" ref="AV37">_xlfn.IFS(U37=0,AO37,U37&lt;0,AO37/-U37,U37&gt;0,AO37/U37)</f>
        <v>237.14566746334566</v>
      </c>
      <c r="AW37" s="234">
        <f t="shared" si="37"/>
        <v>0.23762090928190949</v>
      </c>
      <c r="AX37" s="234">
        <f t="shared" si="38"/>
        <v>1.3958777294917044</v>
      </c>
      <c r="AY37" s="99"/>
      <c r="AZ37" s="94">
        <f t="shared" si="12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0</v>
      </c>
      <c r="F38" s="93">
        <f>'Юнит 13'!F38</f>
        <v>0</v>
      </c>
      <c r="G38" s="93">
        <f>'Юнит 13'!G38</f>
        <v>0</v>
      </c>
      <c r="H38" s="93">
        <f>'Юнит 13'!H38</f>
        <v>0</v>
      </c>
      <c r="I38" s="93">
        <f>'Юнит 13'!I38</f>
        <v>0</v>
      </c>
      <c r="J38" s="93">
        <f>'Юнит 13'!J38</f>
        <v>0</v>
      </c>
      <c r="K38" s="92">
        <v>105.54</v>
      </c>
      <c r="L38" s="92">
        <f t="shared" si="36"/>
        <v>0</v>
      </c>
      <c r="M38" s="89">
        <f>'Юнит 13'!M38</f>
        <v>0</v>
      </c>
      <c r="N38" s="89">
        <f>'Юнит 10'!N38+'Юнит 11'!N38+'Юнит 12'!N38+'Юнит 13'!N38</f>
        <v>13</v>
      </c>
      <c r="O38" s="89"/>
      <c r="P38" s="89"/>
      <c r="Q38" s="233">
        <f t="shared" si="13"/>
        <v>1.8571428571428572</v>
      </c>
      <c r="R38" s="92">
        <f t="shared" si="14"/>
        <v>0</v>
      </c>
      <c r="S38" s="89">
        <f>'Юнит 10'!S38+'Юнит 11'!S38+'Юнит 12'!S38+'Юнит 13'!S38</f>
        <v>0</v>
      </c>
      <c r="T38" s="89">
        <f>'Юнит 10'!T38+'Юнит 11'!T38+'Юнит 12'!T38+'Юнит 13'!T38</f>
        <v>0</v>
      </c>
      <c r="U38" s="92">
        <f t="shared" si="1"/>
        <v>0</v>
      </c>
      <c r="V38" s="89">
        <f>'Юнит 10'!V38+'Юнит 11'!V38+'Юнит 12'!V38+'Юнит 13'!V38</f>
        <v>0</v>
      </c>
      <c r="W38" s="89">
        <f>'Юнит 10'!W38+'Юнит 11'!W38+'Юнит 12'!W38+'Юнит 13'!W38</f>
        <v>0</v>
      </c>
      <c r="X38" s="92">
        <f t="shared" si="2"/>
        <v>0</v>
      </c>
      <c r="Y38" s="89">
        <f>'Юнит 10'!Y38+'Юнит 11'!Y38+'Юнит 12'!Y38+'Юнит 13'!Y38</f>
        <v>0</v>
      </c>
      <c r="Z38" s="89">
        <f>'Юнит 10'!Z38+'Юнит 11'!Z38+'Юнит 12'!Z38+'Юнит 13'!Z38</f>
        <v>0</v>
      </c>
      <c r="AA38" s="92">
        <f t="shared" si="15"/>
        <v>0</v>
      </c>
      <c r="AB38" s="92">
        <f t="shared" si="16"/>
        <v>0</v>
      </c>
      <c r="AC38" s="234">
        <f t="shared" si="3"/>
        <v>0</v>
      </c>
      <c r="AD38" s="92">
        <f t="shared" si="4"/>
        <v>0</v>
      </c>
      <c r="AE38" s="89">
        <f>'Юнит 10'!AE38+'Юнит 11'!AE38+'Юнит 12'!AE38+'Юнит 13'!AE38</f>
        <v>0</v>
      </c>
      <c r="AF38" s="234">
        <f t="shared" si="5"/>
        <v>0</v>
      </c>
      <c r="AG38" s="89">
        <f>'Юнит 10'!AG38+'Юнит 11'!AG38+'Юнит 12'!AG38+'Юнит 13'!AG38</f>
        <v>725.63999999999987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91.050529771532439</v>
      </c>
      <c r="AM38" s="89">
        <f>'Юнит 10'!AM38+'Юнит 11'!AM38+'Юнит 12'!AM38+'Юнит 13'!AM38</f>
        <v>0</v>
      </c>
      <c r="AN38" s="94">
        <f t="shared" si="17"/>
        <v>0</v>
      </c>
      <c r="AO38" s="95">
        <f t="shared" si="19"/>
        <v>-816.69052977153228</v>
      </c>
      <c r="AP38" s="96"/>
      <c r="AQ38" s="97">
        <f t="shared" si="6"/>
        <v>0</v>
      </c>
      <c r="AR38" s="98">
        <f t="shared" si="29"/>
        <v>105.54</v>
      </c>
      <c r="AS38" s="98">
        <f t="shared" si="8"/>
        <v>0</v>
      </c>
      <c r="AT38" s="98">
        <f t="shared" si="9"/>
        <v>725.63999999999987</v>
      </c>
      <c r="AU38" s="98">
        <f t="shared" si="18"/>
        <v>0</v>
      </c>
      <c r="AV38" s="98">
        <f t="array" ref="AV38">_xlfn.IFS(U38=0,AO38,U38&lt;0,AO38/-U38,U38&gt;0,AO38/U38)</f>
        <v>-816.69052977153228</v>
      </c>
      <c r="AW38" s="234">
        <f t="shared" si="37"/>
        <v>0</v>
      </c>
      <c r="AX38" s="234">
        <f t="shared" si="38"/>
        <v>-7.738208544357895</v>
      </c>
      <c r="AY38" s="99"/>
      <c r="AZ38" s="94">
        <f t="shared" si="12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0</v>
      </c>
      <c r="F39" s="93">
        <f>'Юнит 13'!F39</f>
        <v>0</v>
      </c>
      <c r="G39" s="93">
        <f>'Юнит 13'!G39</f>
        <v>0</v>
      </c>
      <c r="H39" s="93">
        <f>'Юнит 13'!H39</f>
        <v>0</v>
      </c>
      <c r="I39" s="93">
        <f>'Юнит 13'!I39</f>
        <v>0</v>
      </c>
      <c r="J39" s="93">
        <f>'Юнит 13'!J39</f>
        <v>0</v>
      </c>
      <c r="K39" s="92">
        <v>105.54</v>
      </c>
      <c r="L39" s="92">
        <f t="shared" si="36"/>
        <v>0</v>
      </c>
      <c r="M39" s="89">
        <f>'Юнит 13'!M39</f>
        <v>0</v>
      </c>
      <c r="N39" s="89">
        <f>'Юнит 10'!N39+'Юнит 11'!N39+'Юнит 12'!N39+'Юнит 13'!N39</f>
        <v>54</v>
      </c>
      <c r="O39" s="89"/>
      <c r="P39" s="89"/>
      <c r="Q39" s="233">
        <f t="shared" si="13"/>
        <v>7.7142857142857144</v>
      </c>
      <c r="R39" s="92">
        <f t="shared" si="14"/>
        <v>2.4285714285714284</v>
      </c>
      <c r="S39" s="89">
        <f>'Юнит 10'!S39+'Юнит 11'!S39+'Юнит 12'!S39+'Юнит 13'!S39</f>
        <v>18</v>
      </c>
      <c r="T39" s="89">
        <f>'Юнит 10'!T39+'Юнит 11'!T39+'Юнит 12'!T39+'Юнит 13'!T39</f>
        <v>-1</v>
      </c>
      <c r="U39" s="92">
        <f t="shared" si="1"/>
        <v>17</v>
      </c>
      <c r="V39" s="89">
        <f>'Юнит 10'!V39+'Юнит 11'!V39+'Юнит 12'!V39+'Юнит 13'!V39</f>
        <v>12546.220000000001</v>
      </c>
      <c r="W39" s="89">
        <f>'Юнит 10'!W39+'Юнит 11'!W39+'Юнит 12'!W39+'Юнит 13'!W39</f>
        <v>-673</v>
      </c>
      <c r="X39" s="92">
        <f t="shared" si="2"/>
        <v>11873.220000000001</v>
      </c>
      <c r="Y39" s="89">
        <f>'Юнит 10'!Y39+'Юнит 11'!Y39+'Юнит 12'!Y39+'Юнит 13'!Y39</f>
        <v>19321.54</v>
      </c>
      <c r="Z39" s="89">
        <f>'Юнит 10'!Z39+'Юнит 11'!Z39+'Юнит 12'!Z39+'Юнит 13'!Z39</f>
        <v>-1077</v>
      </c>
      <c r="AA39" s="92">
        <f t="shared" si="15"/>
        <v>18244.54</v>
      </c>
      <c r="AB39" s="92">
        <f t="shared" si="16"/>
        <v>0</v>
      </c>
      <c r="AC39" s="234">
        <f t="shared" si="3"/>
        <v>2.5397393832333314E-3</v>
      </c>
      <c r="AD39" s="92">
        <f t="shared" si="4"/>
        <v>1794.18</v>
      </c>
      <c r="AE39" s="89">
        <f>'Юнит 10'!AE39+'Юнит 11'!AE39+'Юнит 12'!AE39+'Юнит 13'!AE39</f>
        <v>6883.5200000000023</v>
      </c>
      <c r="AF39" s="234">
        <f t="shared" si="5"/>
        <v>0.37729205559581125</v>
      </c>
      <c r="AG39" s="89">
        <f>'Юнит 10'!AG39+'Юнит 11'!AG39+'Юнит 12'!AG39+'Юнит 13'!AG39</f>
        <v>3858.3100000000004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6.0204904398525247</v>
      </c>
      <c r="AM39" s="89">
        <f>'Юнит 10'!AM39+'Юнит 11'!AM39+'Юнит 12'!AM39+'Юнит 13'!AM39</f>
        <v>0</v>
      </c>
      <c r="AN39" s="94">
        <f t="shared" si="17"/>
        <v>677.96086200000002</v>
      </c>
      <c r="AO39" s="95">
        <f t="shared" si="19"/>
        <v>1024.5486475601456</v>
      </c>
      <c r="AP39" s="96"/>
      <c r="AQ39" s="97">
        <f t="shared" si="6"/>
        <v>1073.2082352941177</v>
      </c>
      <c r="AR39" s="98">
        <f t="shared" si="29"/>
        <v>105.54</v>
      </c>
      <c r="AS39" s="98">
        <f t="shared" si="8"/>
        <v>404.91294117647072</v>
      </c>
      <c r="AT39" s="98">
        <f t="shared" si="9"/>
        <v>214.35055555555559</v>
      </c>
      <c r="AU39" s="98">
        <f t="shared" si="18"/>
        <v>222.22222222222223</v>
      </c>
      <c r="AV39" s="98">
        <f t="array" ref="AV39">_xlfn.IFS(U39=0,AO39,U39&lt;0,AO39/-U39,U39&gt;0,AO39/U39)</f>
        <v>60.267567503537975</v>
      </c>
      <c r="AW39" s="234">
        <f t="shared" si="37"/>
        <v>5.6156452700925619E-2</v>
      </c>
      <c r="AX39" s="234">
        <f t="shared" si="38"/>
        <v>0.57104005593649776</v>
      </c>
      <c r="AY39" s="99"/>
      <c r="AZ39" s="94">
        <f t="shared" si="12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0</v>
      </c>
      <c r="F40" s="93">
        <f>'Юнит 13'!F40</f>
        <v>0</v>
      </c>
      <c r="G40" s="93">
        <f>'Юнит 13'!G40</f>
        <v>0</v>
      </c>
      <c r="H40" s="93">
        <f>'Юнит 13'!H40</f>
        <v>0</v>
      </c>
      <c r="I40" s="93">
        <f>'Юнит 13'!I40</f>
        <v>0</v>
      </c>
      <c r="J40" s="93">
        <f>'Юнит 13'!J40</f>
        <v>0</v>
      </c>
      <c r="K40" s="92">
        <v>105.54</v>
      </c>
      <c r="L40" s="92">
        <f t="shared" si="36"/>
        <v>0</v>
      </c>
      <c r="M40" s="89">
        <f>'Юнит 13'!M40</f>
        <v>0</v>
      </c>
      <c r="N40" s="89">
        <f>'Юнит 10'!N40+'Юнит 11'!N40+'Юнит 12'!N40+'Юнит 13'!N40</f>
        <v>16</v>
      </c>
      <c r="O40" s="89"/>
      <c r="P40" s="89"/>
      <c r="Q40" s="233">
        <f t="shared" si="13"/>
        <v>2.2857142857142856</v>
      </c>
      <c r="R40" s="92">
        <f t="shared" si="14"/>
        <v>0.42857142857142855</v>
      </c>
      <c r="S40" s="89">
        <f>'Юнит 10'!S40+'Юнит 11'!S40+'Юнит 12'!S40+'Юнит 13'!S40</f>
        <v>3</v>
      </c>
      <c r="T40" s="89">
        <f>'Юнит 10'!T40+'Юнит 11'!T40+'Юнит 12'!T40+'Юнит 13'!T40</f>
        <v>0</v>
      </c>
      <c r="U40" s="92">
        <f t="shared" si="1"/>
        <v>3</v>
      </c>
      <c r="V40" s="89">
        <f>'Юнит 10'!V40+'Юнит 11'!V40+'Юнит 12'!V40+'Юнит 13'!V40</f>
        <v>2148</v>
      </c>
      <c r="W40" s="89">
        <f>'Юнит 10'!W40+'Юнит 11'!W40+'Юнит 12'!W40+'Юнит 13'!W40</f>
        <v>0</v>
      </c>
      <c r="X40" s="92">
        <f t="shared" si="2"/>
        <v>2148</v>
      </c>
      <c r="Y40" s="89">
        <f>'Юнит 10'!Y40+'Юнит 11'!Y40+'Юнит 12'!Y40+'Юнит 13'!Y40</f>
        <v>3591</v>
      </c>
      <c r="Z40" s="89">
        <f>'Юнит 10'!Z40+'Юнит 11'!Z40+'Юнит 12'!Z40+'Юнит 13'!Z40</f>
        <v>0</v>
      </c>
      <c r="AA40" s="92">
        <f t="shared" si="15"/>
        <v>3591</v>
      </c>
      <c r="AB40" s="92">
        <f t="shared" si="16"/>
        <v>0</v>
      </c>
      <c r="AC40" s="234">
        <f t="shared" si="3"/>
        <v>4.9988676750364175E-4</v>
      </c>
      <c r="AD40" s="92">
        <f t="shared" si="4"/>
        <v>316.62</v>
      </c>
      <c r="AE40" s="89">
        <f>'Юнит 10'!AE40+'Юнит 11'!AE40+'Юнит 12'!AE40+'Юнит 13'!AE40</f>
        <v>1343.6100000000001</v>
      </c>
      <c r="AF40" s="234">
        <f t="shared" si="5"/>
        <v>0.3741604010025063</v>
      </c>
      <c r="AG40" s="89">
        <f>'Юнит 10'!AG40+'Юнит 11'!AG40+'Юнит 12'!AG40+'Юнит 13'!AG40</f>
        <v>890.37000000000012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81.386995437820616</v>
      </c>
      <c r="AM40" s="89">
        <f>'Юнит 10'!AM40+'Юнит 11'!AM40+'Юнит 12'!AM40+'Юнит 13'!AM40</f>
        <v>0</v>
      </c>
      <c r="AN40" s="94">
        <f t="shared" si="17"/>
        <v>122.65079999999999</v>
      </c>
      <c r="AO40" s="95">
        <f t="shared" si="19"/>
        <v>836.36220456217927</v>
      </c>
      <c r="AP40" s="96"/>
      <c r="AQ40" s="97">
        <f t="shared" si="6"/>
        <v>1197</v>
      </c>
      <c r="AR40" s="98">
        <f t="shared" si="29"/>
        <v>105.54</v>
      </c>
      <c r="AS40" s="98">
        <f t="shared" si="8"/>
        <v>447.87000000000006</v>
      </c>
      <c r="AT40" s="98">
        <f t="shared" si="9"/>
        <v>296.79000000000002</v>
      </c>
      <c r="AU40" s="98">
        <f t="shared" si="18"/>
        <v>0</v>
      </c>
      <c r="AV40" s="98">
        <f t="array" ref="AV40">_xlfn.IFS(U40=0,AO40,U40&lt;0,AO40/-U40,U40&gt;0,AO40/U40)</f>
        <v>278.78740152072641</v>
      </c>
      <c r="AW40" s="234">
        <f t="shared" si="37"/>
        <v>0.23290509734396525</v>
      </c>
      <c r="AX40" s="234">
        <f t="shared" si="38"/>
        <v>2.6415330824400831</v>
      </c>
      <c r="AY40" s="99"/>
      <c r="AZ40" s="94">
        <f t="shared" si="12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0</v>
      </c>
      <c r="F41" s="93">
        <f>'Юнит 13'!F41</f>
        <v>0</v>
      </c>
      <c r="G41" s="93">
        <f>'Юнит 13'!G41</f>
        <v>0</v>
      </c>
      <c r="H41" s="93">
        <f>'Юнит 13'!H41</f>
        <v>0</v>
      </c>
      <c r="I41" s="93">
        <f>'Юнит 13'!I41</f>
        <v>0</v>
      </c>
      <c r="J41" s="93">
        <f>'Юнит 13'!J41</f>
        <v>0</v>
      </c>
      <c r="K41" s="92">
        <v>123.09</v>
      </c>
      <c r="L41" s="92">
        <f t="shared" si="36"/>
        <v>0</v>
      </c>
      <c r="M41" s="89">
        <f>'Юнит 13'!M41</f>
        <v>0</v>
      </c>
      <c r="N41" s="89">
        <f>'Юнит 10'!N41+'Юнит 11'!N41+'Юнит 12'!N41+'Юнит 13'!N41</f>
        <v>2</v>
      </c>
      <c r="O41" s="89"/>
      <c r="P41" s="89"/>
      <c r="Q41" s="233">
        <f t="shared" si="13"/>
        <v>0.2857142857142857</v>
      </c>
      <c r="R41" s="92">
        <f t="shared" si="14"/>
        <v>0.14285714285714285</v>
      </c>
      <c r="S41" s="89">
        <f>'Юнит 10'!S41+'Юнит 11'!S41+'Юнит 12'!S41+'Юнит 13'!S41</f>
        <v>1</v>
      </c>
      <c r="T41" s="89">
        <f>'Юнит 10'!T41+'Юнит 11'!T41+'Юнит 12'!T41+'Юнит 13'!T41</f>
        <v>0</v>
      </c>
      <c r="U41" s="92">
        <f t="shared" si="1"/>
        <v>1</v>
      </c>
      <c r="V41" s="89">
        <f>'Юнит 10'!V41+'Юнит 11'!V41+'Юнит 12'!V41+'Юнит 13'!V41</f>
        <v>767</v>
      </c>
      <c r="W41" s="89">
        <f>'Юнит 10'!W41+'Юнит 11'!W41+'Юнит 12'!W41+'Юнит 13'!W41</f>
        <v>0</v>
      </c>
      <c r="X41" s="92">
        <f t="shared" si="2"/>
        <v>767</v>
      </c>
      <c r="Y41" s="89">
        <f>'Юнит 10'!Y41+'Юнит 11'!Y41+'Юнит 12'!Y41+'Юнит 13'!Y41</f>
        <v>1218</v>
      </c>
      <c r="Z41" s="89">
        <f>'Юнит 10'!Z41+'Юнит 11'!Z41+'Юнит 12'!Z41+'Юнит 13'!Z41</f>
        <v>0</v>
      </c>
      <c r="AA41" s="92">
        <f t="shared" si="15"/>
        <v>1218</v>
      </c>
      <c r="AB41" s="92">
        <f t="shared" si="16"/>
        <v>0</v>
      </c>
      <c r="AC41" s="234">
        <f t="shared" si="3"/>
        <v>1.6955223693105979E-4</v>
      </c>
      <c r="AD41" s="92">
        <f t="shared" si="4"/>
        <v>123.09</v>
      </c>
      <c r="AE41" s="89">
        <f>'Юнит 10'!AE41+'Юнит 11'!AE41+'Юнит 12'!AE41+'Юнит 13'!AE41</f>
        <v>460.03</v>
      </c>
      <c r="AF41" s="234">
        <f t="shared" si="5"/>
        <v>0.37769293924466335</v>
      </c>
      <c r="AG41" s="89">
        <f>'Юнит 10'!AG41+'Юнит 11'!AG41+'Юнит 12'!AG41+'Юнит 13'!AG41</f>
        <v>153.53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99.034476708075118</v>
      </c>
      <c r="AM41" s="89">
        <f>'Юнит 10'!AM41+'Юнит 11'!AM41+'Юнит 12'!AM41+'Юнит 13'!AM41</f>
        <v>0</v>
      </c>
      <c r="AN41" s="94">
        <f t="shared" si="17"/>
        <v>43.795699999999997</v>
      </c>
      <c r="AO41" s="95">
        <f t="shared" si="19"/>
        <v>338.51982329192504</v>
      </c>
      <c r="AP41" s="96"/>
      <c r="AQ41" s="97">
        <f t="shared" si="6"/>
        <v>1218</v>
      </c>
      <c r="AR41" s="98">
        <f t="shared" si="29"/>
        <v>123.09</v>
      </c>
      <c r="AS41" s="98">
        <f t="shared" si="8"/>
        <v>460.03</v>
      </c>
      <c r="AT41" s="98">
        <f t="shared" si="9"/>
        <v>153.53</v>
      </c>
      <c r="AU41" s="98">
        <f t="shared" si="18"/>
        <v>0</v>
      </c>
      <c r="AV41" s="98">
        <f t="array" ref="AV41">_xlfn.IFS(U41=0,AO41,U41&lt;0,AO41/-U41,U41&gt;0,AO41/U41)</f>
        <v>338.51982329192504</v>
      </c>
      <c r="AW41" s="234">
        <f t="shared" si="37"/>
        <v>0.27793088940223731</v>
      </c>
      <c r="AX41" s="234">
        <f t="shared" si="38"/>
        <v>2.750181357477659</v>
      </c>
      <c r="AY41" s="99"/>
      <c r="AZ41" s="94">
        <f t="shared" si="12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0</v>
      </c>
      <c r="F42" s="93">
        <f>'Юнит 13'!F42</f>
        <v>0</v>
      </c>
      <c r="G42" s="93">
        <f>'Юнит 13'!G42</f>
        <v>0</v>
      </c>
      <c r="H42" s="93">
        <f>'Юнит 13'!H42</f>
        <v>0</v>
      </c>
      <c r="I42" s="93">
        <f>'Юнит 13'!I42</f>
        <v>0</v>
      </c>
      <c r="J42" s="93">
        <f>'Юнит 13'!J42</f>
        <v>0</v>
      </c>
      <c r="K42" s="92">
        <v>123.09</v>
      </c>
      <c r="L42" s="92">
        <f t="shared" si="36"/>
        <v>0</v>
      </c>
      <c r="M42" s="89">
        <f>'Юнит 13'!M42</f>
        <v>0</v>
      </c>
      <c r="N42" s="89">
        <f>'Юнит 10'!N42+'Юнит 11'!N42+'Юнит 12'!N42+'Юнит 13'!N42</f>
        <v>14</v>
      </c>
      <c r="O42" s="89"/>
      <c r="P42" s="89"/>
      <c r="Q42" s="233">
        <f t="shared" si="13"/>
        <v>2</v>
      </c>
      <c r="R42" s="92">
        <f t="shared" si="14"/>
        <v>1</v>
      </c>
      <c r="S42" s="89">
        <f>'Юнит 10'!S42+'Юнит 11'!S42+'Юнит 12'!S42+'Юнит 13'!S42</f>
        <v>7</v>
      </c>
      <c r="T42" s="89">
        <f>'Юнит 10'!T42+'Юнит 11'!T42+'Юнит 12'!T42+'Юнит 13'!T42</f>
        <v>0</v>
      </c>
      <c r="U42" s="92">
        <f t="shared" si="1"/>
        <v>7</v>
      </c>
      <c r="V42" s="89">
        <f>'Юнит 10'!V42+'Юнит 11'!V42+'Юнит 12'!V42+'Юнит 13'!V42</f>
        <v>5263.63</v>
      </c>
      <c r="W42" s="89">
        <f>'Юнит 10'!W42+'Юнит 11'!W42+'Юнит 12'!W42+'Юнит 13'!W42</f>
        <v>0</v>
      </c>
      <c r="X42" s="92">
        <f t="shared" si="2"/>
        <v>5263.63</v>
      </c>
      <c r="Y42" s="89">
        <f>'Юнит 10'!Y42+'Юнит 11'!Y42+'Юнит 12'!Y42+'Юнит 13'!Y42</f>
        <v>8196.42</v>
      </c>
      <c r="Z42" s="89">
        <f>'Юнит 10'!Z42+'Юнит 11'!Z42+'Юнит 12'!Z42+'Юнит 13'!Z42</f>
        <v>0</v>
      </c>
      <c r="AA42" s="92">
        <f t="shared" si="15"/>
        <v>8196.42</v>
      </c>
      <c r="AB42" s="92">
        <f t="shared" si="16"/>
        <v>0</v>
      </c>
      <c r="AC42" s="234">
        <f t="shared" si="3"/>
        <v>1.1409863266227233E-3</v>
      </c>
      <c r="AD42" s="92">
        <f t="shared" si="4"/>
        <v>861.63</v>
      </c>
      <c r="AE42" s="89">
        <f>'Юнит 10'!AE42+'Юнит 11'!AE42+'Юнит 12'!AE42+'Юнит 13'!AE42</f>
        <v>3086.4</v>
      </c>
      <c r="AF42" s="234">
        <f t="shared" si="5"/>
        <v>0.37655464214864537</v>
      </c>
      <c r="AG42" s="89">
        <f>'Юнит 10'!AG42+'Юнит 11'!AG42+'Юнит 12'!AG42+'Юнит 13'!AG42</f>
        <v>794.54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79.380165291203113</v>
      </c>
      <c r="AM42" s="89">
        <f>'Юнит 10'!AM42+'Юнит 11'!AM42+'Юнит 12'!AM42+'Юнит 13'!AM42</f>
        <v>0</v>
      </c>
      <c r="AN42" s="94">
        <f t="shared" si="17"/>
        <v>300.55327299999999</v>
      </c>
      <c r="AO42" s="95">
        <f t="shared" si="19"/>
        <v>3073.9165617087965</v>
      </c>
      <c r="AP42" s="96"/>
      <c r="AQ42" s="97">
        <f t="shared" si="6"/>
        <v>1170.9171428571428</v>
      </c>
      <c r="AR42" s="98">
        <f t="shared" si="29"/>
        <v>123.09</v>
      </c>
      <c r="AS42" s="98">
        <f t="shared" si="8"/>
        <v>440.91428571428571</v>
      </c>
      <c r="AT42" s="98">
        <f t="shared" si="9"/>
        <v>113.50571428571428</v>
      </c>
      <c r="AU42" s="98">
        <f t="shared" si="18"/>
        <v>0</v>
      </c>
      <c r="AV42" s="98">
        <f t="array" ref="AV42">_xlfn.IFS(U42=0,AO42,U42&lt;0,AO42/-U42,U42&gt;0,AO42/U42)</f>
        <v>439.13093738697091</v>
      </c>
      <c r="AW42" s="234">
        <f t="shared" si="37"/>
        <v>0.37503160669033508</v>
      </c>
      <c r="AX42" s="234">
        <f t="shared" si="38"/>
        <v>3.5675598130390034</v>
      </c>
      <c r="AY42" s="99"/>
      <c r="AZ42" s="94">
        <f t="shared" si="12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0</v>
      </c>
      <c r="F43" s="93">
        <f>'Юнит 13'!F43</f>
        <v>0</v>
      </c>
      <c r="G43" s="93">
        <f>'Юнит 13'!G43</f>
        <v>0</v>
      </c>
      <c r="H43" s="93">
        <f>'Юнит 13'!H43</f>
        <v>0</v>
      </c>
      <c r="I43" s="93">
        <f>'Юнит 13'!I43</f>
        <v>0</v>
      </c>
      <c r="J43" s="93">
        <f>'Юнит 13'!J43</f>
        <v>0</v>
      </c>
      <c r="K43" s="92">
        <v>123.09</v>
      </c>
      <c r="L43" s="92">
        <f t="shared" si="36"/>
        <v>0</v>
      </c>
      <c r="M43" s="89">
        <f>'Юнит 13'!M43</f>
        <v>0</v>
      </c>
      <c r="N43" s="89">
        <f>'Юнит 10'!N43+'Юнит 11'!N43+'Юнит 12'!N43+'Юнит 13'!N43</f>
        <v>45</v>
      </c>
      <c r="O43" s="89"/>
      <c r="P43" s="89"/>
      <c r="Q43" s="233">
        <f t="shared" si="13"/>
        <v>6.4285714285714288</v>
      </c>
      <c r="R43" s="92">
        <f t="shared" si="14"/>
        <v>4.1428571428571432</v>
      </c>
      <c r="S43" s="89">
        <f>'Юнит 10'!S43+'Юнит 11'!S43+'Юнит 12'!S43+'Юнит 13'!S43</f>
        <v>30</v>
      </c>
      <c r="T43" s="89">
        <f>'Юнит 10'!T43+'Юнит 11'!T43+'Юнит 12'!T43+'Юнит 13'!T43</f>
        <v>-1</v>
      </c>
      <c r="U43" s="92">
        <f t="shared" si="1"/>
        <v>29</v>
      </c>
      <c r="V43" s="89">
        <f>'Юнит 10'!V43+'Юнит 11'!V43+'Юнит 12'!V43+'Юнит 13'!V43</f>
        <v>21599.23</v>
      </c>
      <c r="W43" s="89">
        <f>'Юнит 10'!W43+'Юнит 11'!W43+'Юнит 12'!W43+'Юнит 13'!W43</f>
        <v>-688</v>
      </c>
      <c r="X43" s="92">
        <f t="shared" si="2"/>
        <v>20911.23</v>
      </c>
      <c r="Y43" s="89">
        <f>'Юнит 10'!Y43+'Юнит 11'!Y43+'Юнит 12'!Y43+'Юнит 13'!Y43</f>
        <v>32993.130000000005</v>
      </c>
      <c r="Z43" s="89">
        <f>'Юнит 10'!Z43+'Юнит 11'!Z43+'Юнит 12'!Z43+'Юнит 13'!Z43</f>
        <v>-1102</v>
      </c>
      <c r="AA43" s="92">
        <f t="shared" si="15"/>
        <v>31891.130000000005</v>
      </c>
      <c r="AB43" s="92">
        <f t="shared" si="16"/>
        <v>0</v>
      </c>
      <c r="AC43" s="234">
        <f t="shared" si="3"/>
        <v>4.4394190720519131E-3</v>
      </c>
      <c r="AD43" s="92">
        <f t="shared" si="4"/>
        <v>3569.61</v>
      </c>
      <c r="AE43" s="89">
        <f>'Юнит 10'!AE43+'Юнит 11'!AE43+'Юнит 12'!AE43+'Юнит 13'!AE43</f>
        <v>12066.090000000006</v>
      </c>
      <c r="AF43" s="234">
        <f t="shared" si="5"/>
        <v>0.37835253877802399</v>
      </c>
      <c r="AG43" s="89">
        <f>'Юнит 10'!AG43+'Юнит 11'!AG43+'Юнит 12'!AG43+'Юнит 13'!AG43</f>
        <v>5277.2799999999988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94">
        <f t="shared" si="17"/>
        <v>1194.0312329999999</v>
      </c>
      <c r="AO43" s="95">
        <f t="shared" si="19"/>
        <v>7780.7812790306252</v>
      </c>
      <c r="AP43" s="96"/>
      <c r="AQ43" s="97">
        <f t="shared" si="6"/>
        <v>1099.6941379310347</v>
      </c>
      <c r="AR43" s="98">
        <f t="shared" si="29"/>
        <v>123.09</v>
      </c>
      <c r="AS43" s="98">
        <f t="shared" si="8"/>
        <v>416.07206896551742</v>
      </c>
      <c r="AT43" s="98">
        <f t="shared" si="9"/>
        <v>175.90933333333331</v>
      </c>
      <c r="AU43" s="98">
        <f t="shared" si="18"/>
        <v>66.666666666666671</v>
      </c>
      <c r="AV43" s="98">
        <f t="array" ref="AV43">_xlfn.IFS(U43=0,AO43,U43&lt;0,AO43/-U43,U43&gt;0,AO43/U43)</f>
        <v>268.302802725194</v>
      </c>
      <c r="AW43" s="234">
        <f t="shared" si="37"/>
        <v>0.2439794789030876</v>
      </c>
      <c r="AX43" s="234">
        <f t="shared" si="38"/>
        <v>2.1797286759703791</v>
      </c>
      <c r="AY43" s="99"/>
      <c r="AZ43" s="94">
        <f t="shared" si="12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0</v>
      </c>
      <c r="F44" s="93">
        <f>'Юнит 13'!F44</f>
        <v>0</v>
      </c>
      <c r="G44" s="93">
        <f>'Юнит 13'!G44</f>
        <v>0</v>
      </c>
      <c r="H44" s="93">
        <f>'Юнит 13'!H44</f>
        <v>0</v>
      </c>
      <c r="I44" s="93">
        <f>'Юнит 13'!I44</f>
        <v>0</v>
      </c>
      <c r="J44" s="93">
        <f>'Юнит 13'!J44</f>
        <v>0</v>
      </c>
      <c r="K44" s="92">
        <v>111.39</v>
      </c>
      <c r="L44" s="92">
        <f t="shared" si="36"/>
        <v>0</v>
      </c>
      <c r="M44" s="89">
        <f>'Юнит 13'!M44</f>
        <v>0</v>
      </c>
      <c r="N44" s="89">
        <f>'Юнит 10'!N44+'Юнит 11'!N44+'Юнит 12'!N44+'Юнит 13'!N44</f>
        <v>134</v>
      </c>
      <c r="O44" s="89"/>
      <c r="P44" s="89"/>
      <c r="Q44" s="233">
        <f t="shared" si="13"/>
        <v>19.142857142857142</v>
      </c>
      <c r="R44" s="92">
        <f t="shared" si="14"/>
        <v>6.4285714285714288</v>
      </c>
      <c r="S44" s="89">
        <f>'Юнит 10'!S44+'Юнит 11'!S44+'Юнит 12'!S44+'Юнит 13'!S44</f>
        <v>48</v>
      </c>
      <c r="T44" s="89">
        <f>'Юнит 10'!T44+'Юнит 11'!T44+'Юнит 12'!T44+'Юнит 13'!T44</f>
        <v>-3</v>
      </c>
      <c r="U44" s="92">
        <f t="shared" si="1"/>
        <v>45</v>
      </c>
      <c r="V44" s="89">
        <f>'Юнит 10'!V44+'Юнит 11'!V44+'Юнит 12'!V44+'Юнит 13'!V44</f>
        <v>32924.720000000001</v>
      </c>
      <c r="W44" s="89">
        <f>'Юнит 10'!W44+'Юнит 11'!W44+'Юнит 12'!W44+'Юнит 13'!W44</f>
        <v>-1972</v>
      </c>
      <c r="X44" s="92">
        <f t="shared" si="2"/>
        <v>30952.720000000001</v>
      </c>
      <c r="Y44" s="89">
        <f>'Юнит 10'!Y44+'Юнит 11'!Y44+'Юнит 12'!Y44+'Юнит 13'!Y44</f>
        <v>49298.869999999995</v>
      </c>
      <c r="Z44" s="89">
        <f>'Юнит 10'!Z44+'Юнит 11'!Z44+'Юнит 12'!Z44+'Юнит 13'!Z44</f>
        <v>-2985</v>
      </c>
      <c r="AA44" s="92">
        <f t="shared" si="15"/>
        <v>46313.869999999995</v>
      </c>
      <c r="AB44" s="92">
        <f t="shared" si="16"/>
        <v>0</v>
      </c>
      <c r="AC44" s="234">
        <f t="shared" si="3"/>
        <v>6.4471430701431047E-3</v>
      </c>
      <c r="AD44" s="92">
        <f t="shared" si="4"/>
        <v>5012.55</v>
      </c>
      <c r="AE44" s="89">
        <f>'Юнит 10'!AE44+'Юнит 11'!AE44+'Юнит 12'!AE44+'Юнит 13'!AE44</f>
        <v>17500.68</v>
      </c>
      <c r="AF44" s="234">
        <f t="shared" si="5"/>
        <v>0.37787125109605402</v>
      </c>
      <c r="AG44" s="89">
        <f>'Юнит 10'!AG44+'Юнит 11'!AG44+'Юнит 12'!AG44+'Юнит 13'!AG44</f>
        <v>6210.0399999999945</v>
      </c>
      <c r="AH44" s="89">
        <f>'Юнит 10'!AH44+'Юнит 11'!AH44+'Юнит 12'!AH44+'Юнит 13'!AH44</f>
        <v>2670</v>
      </c>
      <c r="AI44" s="89">
        <f>'Юнит 10'!AI44+'Юнит 11'!AI44+'Юнит 12'!AI44+'Юнит 13'!AI44</f>
        <v>2920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209.62894339666803</v>
      </c>
      <c r="AM44" s="89">
        <f>'Юнит 10'!AM44+'Юнит 11'!AM44+'Юнит 12'!AM44+'Юнит 13'!AM44</f>
        <v>0</v>
      </c>
      <c r="AN44" s="94">
        <f t="shared" si="17"/>
        <v>1767.400312</v>
      </c>
      <c r="AO44" s="95">
        <f t="shared" si="19"/>
        <v>10023.57074460333</v>
      </c>
      <c r="AP44" s="96"/>
      <c r="AQ44" s="97">
        <f t="shared" si="6"/>
        <v>1029.1971111111111</v>
      </c>
      <c r="AR44" s="98">
        <f t="shared" si="29"/>
        <v>111.39</v>
      </c>
      <c r="AS44" s="98">
        <f t="shared" si="8"/>
        <v>388.904</v>
      </c>
      <c r="AT44" s="98">
        <f t="shared" si="9"/>
        <v>129.37583333333322</v>
      </c>
      <c r="AU44" s="98">
        <f t="shared" si="18"/>
        <v>116.45833333333333</v>
      </c>
      <c r="AV44" s="98">
        <f t="array" ref="AV44">_xlfn.IFS(U44=0,AO44,U44&lt;0,AO44/-U44,U44&gt;0,AO44/U44)</f>
        <v>222.74601654674066</v>
      </c>
      <c r="AW44" s="234">
        <f t="shared" si="37"/>
        <v>0.21642697413546591</v>
      </c>
      <c r="AX44" s="234">
        <f t="shared" si="38"/>
        <v>1.9996949146848071</v>
      </c>
      <c r="AY44" s="99"/>
      <c r="AZ44" s="94">
        <f t="shared" si="12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0</v>
      </c>
      <c r="F45" s="93">
        <f>'Юнит 13'!F45</f>
        <v>0</v>
      </c>
      <c r="G45" s="93">
        <f>'Юнит 13'!G45</f>
        <v>0</v>
      </c>
      <c r="H45" s="93">
        <f>'Юнит 13'!H45</f>
        <v>0</v>
      </c>
      <c r="I45" s="93">
        <f>'Юнит 13'!I45</f>
        <v>0</v>
      </c>
      <c r="J45" s="93">
        <f>'Юнит 13'!J45</f>
        <v>0</v>
      </c>
      <c r="K45" s="92">
        <v>107.88</v>
      </c>
      <c r="L45" s="92">
        <f t="shared" si="36"/>
        <v>0</v>
      </c>
      <c r="M45" s="89">
        <f>'Юнит 13'!M45</f>
        <v>0</v>
      </c>
      <c r="N45" s="89">
        <f>'Юнит 10'!N45+'Юнит 11'!N45+'Юнит 12'!N45+'Юнит 13'!N45</f>
        <v>296</v>
      </c>
      <c r="O45" s="89"/>
      <c r="P45" s="89"/>
      <c r="Q45" s="233">
        <f t="shared" si="13"/>
        <v>42.285714285714285</v>
      </c>
      <c r="R45" s="92">
        <f t="shared" si="14"/>
        <v>14.857142857142858</v>
      </c>
      <c r="S45" s="89">
        <f>'Юнит 10'!S45+'Юнит 11'!S45+'Юнит 12'!S45+'Юнит 13'!S45</f>
        <v>107</v>
      </c>
      <c r="T45" s="89">
        <f>'Юнит 10'!T45+'Юнит 11'!T45+'Юнит 12'!T45+'Юнит 13'!T45</f>
        <v>-3</v>
      </c>
      <c r="U45" s="92">
        <f t="shared" si="1"/>
        <v>104</v>
      </c>
      <c r="V45" s="89">
        <f>'Юнит 10'!V45+'Юнит 11'!V45+'Юнит 12'!V45+'Юнит 13'!V45</f>
        <v>107948.28</v>
      </c>
      <c r="W45" s="89">
        <f>'Юнит 10'!W45+'Юнит 11'!W45+'Юнит 12'!W45+'Юнит 13'!W45</f>
        <v>-2922</v>
      </c>
      <c r="X45" s="92">
        <f t="shared" si="2"/>
        <v>105026.28</v>
      </c>
      <c r="Y45" s="89">
        <f>'Юнит 10'!Y45+'Юнит 11'!Y45+'Юнит 12'!Y45+'Юнит 13'!Y45</f>
        <v>165203.12999999998</v>
      </c>
      <c r="Z45" s="89">
        <f>'Юнит 10'!Z45+'Юнит 11'!Z45+'Юнит 12'!Z45+'Юнит 13'!Z45</f>
        <v>-4482.25</v>
      </c>
      <c r="AA45" s="92">
        <f t="shared" si="15"/>
        <v>160720.87999999998</v>
      </c>
      <c r="AB45" s="92">
        <f t="shared" si="16"/>
        <v>0</v>
      </c>
      <c r="AC45" s="234">
        <f t="shared" si="3"/>
        <v>2.237322227054879E-2</v>
      </c>
      <c r="AD45" s="92">
        <f t="shared" si="4"/>
        <v>11219.52</v>
      </c>
      <c r="AE45" s="89">
        <f>'Юнит 10'!AE45+'Юнит 11'!AE45+'Юнит 12'!AE45+'Юнит 13'!AE45</f>
        <v>60381.249999999985</v>
      </c>
      <c r="AF45" s="234">
        <f t="shared" si="5"/>
        <v>0.3756901405716544</v>
      </c>
      <c r="AG45" s="89">
        <f>'Юнит 10'!AG45+'Юнит 11'!AG45+'Юнит 12'!AG45+'Юнит 13'!AG45</f>
        <v>20160.310000000005</v>
      </c>
      <c r="AH45" s="89">
        <f>'Юнит 10'!AH45+'Юнит 11'!AH45+'Юнит 12'!AH45+'Юнит 13'!AH45</f>
        <v>22584</v>
      </c>
      <c r="AI45" s="89">
        <f>'Юнит 10'!AI45+'Юнит 11'!AI45+'Юнит 12'!AI45+'Юнит 13'!AI45</f>
        <v>10077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165.60880112086494</v>
      </c>
      <c r="AM45" s="89">
        <f>'Юнит 10'!AM45+'Юнит 11'!AM45+'Юнит 12'!AM45+'Юнит 13'!AM45</f>
        <v>30</v>
      </c>
      <c r="AN45" s="94">
        <f t="shared" si="17"/>
        <v>5997.0005879999999</v>
      </c>
      <c r="AO45" s="95">
        <f t="shared" si="19"/>
        <v>30106.190610879126</v>
      </c>
      <c r="AP45" s="96"/>
      <c r="AQ45" s="97">
        <f t="shared" si="6"/>
        <v>1545.3930769230767</v>
      </c>
      <c r="AR45" s="98">
        <f t="shared" si="29"/>
        <v>107.88</v>
      </c>
      <c r="AS45" s="98">
        <f t="shared" si="8"/>
        <v>580.58894230769215</v>
      </c>
      <c r="AT45" s="98">
        <f t="shared" si="9"/>
        <v>188.41411214953277</v>
      </c>
      <c r="AU45" s="98">
        <f t="shared" si="18"/>
        <v>305.24299065420558</v>
      </c>
      <c r="AV45" s="98">
        <f t="array" ref="AV45">_xlfn.IFS(U45=0,AO45,U45&lt;0,AO45/-U45,U45&gt;0,AO45/U45)</f>
        <v>289.48260202768392</v>
      </c>
      <c r="AW45" s="234">
        <f t="shared" si="37"/>
        <v>0.1873197223091308</v>
      </c>
      <c r="AX45" s="234">
        <f t="shared" si="38"/>
        <v>2.683375992099406</v>
      </c>
      <c r="AY45" s="99"/>
      <c r="AZ45" s="94">
        <f t="shared" si="12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0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0</v>
      </c>
      <c r="K46" s="92">
        <v>107.88</v>
      </c>
      <c r="L46" s="92">
        <f t="shared" si="36"/>
        <v>0</v>
      </c>
      <c r="M46" s="89">
        <f>'Юнит 13'!M46</f>
        <v>0</v>
      </c>
      <c r="N46" s="89">
        <f>'Юнит 10'!N46+'Юнит 11'!N46+'Юнит 12'!N46+'Юнит 13'!N46</f>
        <v>0</v>
      </c>
      <c r="O46" s="89"/>
      <c r="P46" s="89"/>
      <c r="Q46" s="233">
        <f t="shared" si="13"/>
        <v>0</v>
      </c>
      <c r="R46" s="92">
        <f t="shared" si="14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92">
        <f t="shared" si="15"/>
        <v>0</v>
      </c>
      <c r="AB46" s="92">
        <f t="shared" si="16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94">
        <f t="shared" si="17"/>
        <v>0</v>
      </c>
      <c r="AO46" s="95">
        <f t="shared" si="19"/>
        <v>0</v>
      </c>
      <c r="AP46" s="96"/>
      <c r="AQ46" s="97">
        <f t="shared" si="6"/>
        <v>0</v>
      </c>
      <c r="AR46" s="98">
        <f t="shared" si="29"/>
        <v>107.88</v>
      </c>
      <c r="AS46" s="98">
        <f t="shared" si="8"/>
        <v>0</v>
      </c>
      <c r="AT46" s="98">
        <f t="shared" si="9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7"/>
        <v>0</v>
      </c>
      <c r="AX46" s="234">
        <f t="shared" si="38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0</v>
      </c>
      <c r="F47" s="93">
        <f>'Юнит 13'!F47</f>
        <v>0</v>
      </c>
      <c r="G47" s="93">
        <f>'Юнит 13'!G47</f>
        <v>0</v>
      </c>
      <c r="H47" s="93">
        <f>'Юнит 13'!H47</f>
        <v>0</v>
      </c>
      <c r="I47" s="93">
        <f>'Юнит 13'!I47</f>
        <v>0</v>
      </c>
      <c r="J47" s="93">
        <f>'Юнит 13'!J47</f>
        <v>0</v>
      </c>
      <c r="K47" s="92">
        <v>123.09</v>
      </c>
      <c r="L47" s="92">
        <f t="shared" si="36"/>
        <v>0</v>
      </c>
      <c r="M47" s="89">
        <f>'Юнит 13'!M47</f>
        <v>0</v>
      </c>
      <c r="N47" s="89">
        <f>'Юнит 10'!N47+'Юнит 11'!N47+'Юнит 12'!N47+'Юнит 13'!N47</f>
        <v>67</v>
      </c>
      <c r="O47" s="89"/>
      <c r="P47" s="89"/>
      <c r="Q47" s="233">
        <f t="shared" si="13"/>
        <v>9.5714285714285712</v>
      </c>
      <c r="R47" s="92">
        <f t="shared" si="14"/>
        <v>5.4285714285714288</v>
      </c>
      <c r="S47" s="89">
        <f>'Юнит 10'!S47+'Юнит 11'!S47+'Юнит 12'!S47+'Юнит 13'!S47</f>
        <v>39</v>
      </c>
      <c r="T47" s="89">
        <f>'Юнит 10'!T47+'Юнит 11'!T47+'Юнит 12'!T47+'Юнит 13'!T47</f>
        <v>-1</v>
      </c>
      <c r="U47" s="92">
        <f t="shared" si="1"/>
        <v>38</v>
      </c>
      <c r="V47" s="89">
        <f>'Юнит 10'!V47+'Юнит 11'!V47+'Юнит 12'!V47+'Юнит 13'!V47</f>
        <v>29183.89</v>
      </c>
      <c r="W47" s="89">
        <f>'Юнит 10'!W47+'Юнит 11'!W47+'Юнит 12'!W47+'Юнит 13'!W47</f>
        <v>-634</v>
      </c>
      <c r="X47" s="92">
        <f t="shared" si="2"/>
        <v>28549.89</v>
      </c>
      <c r="Y47" s="89">
        <f>'Юнит 10'!Y47+'Юнит 11'!Y47+'Юнит 12'!Y47+'Юнит 13'!Y47</f>
        <v>45157.71</v>
      </c>
      <c r="Z47" s="89">
        <f>'Юнит 10'!Z47+'Юнит 11'!Z47+'Юнит 12'!Z47+'Юнит 13'!Z47</f>
        <v>-1056</v>
      </c>
      <c r="AA47" s="92">
        <f t="shared" si="15"/>
        <v>44101.71</v>
      </c>
      <c r="AB47" s="92">
        <f t="shared" si="16"/>
        <v>0</v>
      </c>
      <c r="AC47" s="234">
        <f t="shared" si="3"/>
        <v>6.1391983439941615E-3</v>
      </c>
      <c r="AD47" s="92">
        <f t="shared" si="4"/>
        <v>4677.42</v>
      </c>
      <c r="AE47" s="89">
        <f>'Юнит 10'!AE47+'Юнит 11'!AE47+'Юнит 12'!AE47+'Юнит 13'!AE47</f>
        <v>16544.650000000001</v>
      </c>
      <c r="AF47" s="234">
        <f t="shared" si="5"/>
        <v>0.37514758498026496</v>
      </c>
      <c r="AG47" s="89">
        <f>'Юнит 10'!AG47+'Юнит 11'!AG47+'Юнит 12'!AG47+'Юнит 13'!AG47</f>
        <v>4120.7899999999991</v>
      </c>
      <c r="AH47" s="89">
        <f>'Юнит 10'!AH47+'Юнит 11'!AH47+'Юнит 12'!AH47+'Юнит 13'!AH47</f>
        <v>3966</v>
      </c>
      <c r="AI47" s="89">
        <f>'Юнит 10'!AI47+'Юнит 11'!AI47+'Юнит 12'!AI47+'Юнит 13'!AI47</f>
        <v>670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166.48209524439159</v>
      </c>
      <c r="AM47" s="89">
        <f>'Юнит 10'!AM47+'Юнит 11'!AM47+'Юнит 12'!AM47+'Юнит 13'!AM47</f>
        <v>0</v>
      </c>
      <c r="AN47" s="94">
        <f t="shared" si="17"/>
        <v>1630.198719</v>
      </c>
      <c r="AO47" s="95">
        <f t="shared" si="19"/>
        <v>12326.169185755607</v>
      </c>
      <c r="AP47" s="96"/>
      <c r="AQ47" s="97">
        <f t="shared" si="6"/>
        <v>1160.5713157894736</v>
      </c>
      <c r="AR47" s="98">
        <f t="shared" si="29"/>
        <v>123.09</v>
      </c>
      <c r="AS47" s="98">
        <f t="shared" si="8"/>
        <v>435.38552631578949</v>
      </c>
      <c r="AT47" s="98">
        <f t="shared" si="9"/>
        <v>105.66128205128203</v>
      </c>
      <c r="AU47" s="98">
        <f t="shared" si="18"/>
        <v>118.87179487179488</v>
      </c>
      <c r="AV47" s="98">
        <f t="array" ref="AV47">_xlfn.IFS(U47=0,AO47,U47&lt;0,AO47/-U47,U47&gt;0,AO47/U47)</f>
        <v>324.37287330935806</v>
      </c>
      <c r="AW47" s="234">
        <f t="shared" si="37"/>
        <v>0.27949413267094647</v>
      </c>
      <c r="AX47" s="234">
        <f t="shared" si="38"/>
        <v>2.6352496003684949</v>
      </c>
      <c r="AY47" s="99"/>
      <c r="AZ47" s="94">
        <f t="shared" si="12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0</v>
      </c>
      <c r="F48" s="93">
        <f>'Юнит 13'!F48</f>
        <v>0</v>
      </c>
      <c r="G48" s="93">
        <f>'Юнит 13'!G48</f>
        <v>0</v>
      </c>
      <c r="H48" s="93">
        <f>'Юнит 13'!H48</f>
        <v>0</v>
      </c>
      <c r="I48" s="93">
        <f>'Юнит 13'!I48</f>
        <v>0</v>
      </c>
      <c r="J48" s="93">
        <f>'Юнит 13'!J48</f>
        <v>0</v>
      </c>
      <c r="K48" s="92">
        <v>107.88</v>
      </c>
      <c r="L48" s="92">
        <f t="shared" si="36"/>
        <v>0</v>
      </c>
      <c r="M48" s="89">
        <f>'Юнит 13'!M48</f>
        <v>0</v>
      </c>
      <c r="N48" s="89">
        <f>'Юнит 10'!N48+'Юнит 11'!N48+'Юнит 12'!N48+'Юнит 13'!N48</f>
        <v>220</v>
      </c>
      <c r="O48" s="89"/>
      <c r="P48" s="89"/>
      <c r="Q48" s="233">
        <f t="shared" si="13"/>
        <v>31.428571428571427</v>
      </c>
      <c r="R48" s="92">
        <f t="shared" si="14"/>
        <v>15.142857142857142</v>
      </c>
      <c r="S48" s="89">
        <f>'Юнит 10'!S48+'Юнит 11'!S48+'Юнит 12'!S48+'Юнит 13'!S48</f>
        <v>108</v>
      </c>
      <c r="T48" s="89">
        <f>'Юнит 10'!T48+'Юнит 11'!T48+'Юнит 12'!T48+'Юнит 13'!T48</f>
        <v>-2</v>
      </c>
      <c r="U48" s="92">
        <f t="shared" si="1"/>
        <v>106</v>
      </c>
      <c r="V48" s="89">
        <f>'Юнит 10'!V48+'Юнит 11'!V48+'Юнит 12'!V48+'Юнит 13'!V48</f>
        <v>91659.31</v>
      </c>
      <c r="W48" s="89">
        <f>'Юнит 10'!W48+'Юнит 11'!W48+'Юнит 12'!W48+'Юнит 13'!W48</f>
        <v>-1676</v>
      </c>
      <c r="X48" s="92">
        <f t="shared" si="2"/>
        <v>89983.31</v>
      </c>
      <c r="Y48" s="89">
        <f>'Юнит 10'!Y48+'Юнит 11'!Y48+'Юнит 12'!Y48+'Юнит 13'!Y48</f>
        <v>143804.54000000004</v>
      </c>
      <c r="Z48" s="89">
        <f>'Юнит 10'!Z48+'Юнит 11'!Z48+'Юнит 12'!Z48+'Юнит 13'!Z48</f>
        <v>-2682</v>
      </c>
      <c r="AA48" s="92">
        <f t="shared" si="15"/>
        <v>141122.54000000004</v>
      </c>
      <c r="AB48" s="92">
        <f t="shared" si="16"/>
        <v>0</v>
      </c>
      <c r="AC48" s="234">
        <f t="shared" si="3"/>
        <v>1.9645026550404735E-2</v>
      </c>
      <c r="AD48" s="92">
        <f t="shared" si="4"/>
        <v>11435.279999999999</v>
      </c>
      <c r="AE48" s="89">
        <f>'Юнит 10'!AE48+'Юнит 11'!AE48+'Юнит 12'!AE48+'Юнит 13'!AE48</f>
        <v>53039.729999999996</v>
      </c>
      <c r="AF48" s="234">
        <f t="shared" si="5"/>
        <v>0.37584166214695386</v>
      </c>
      <c r="AG48" s="89">
        <f>'Юнит 10'!AG48+'Юнит 11'!AG48+'Юнит 12'!AG48+'Юнит 13'!AG48</f>
        <v>13387.97999999999</v>
      </c>
      <c r="AH48" s="89">
        <f>'Юнит 10'!AH48+'Юнит 11'!AH48+'Юнит 12'!AH48+'Юнит 13'!AH48</f>
        <v>13074</v>
      </c>
      <c r="AI48" s="89">
        <f>'Юнит 10'!AI48+'Юнит 11'!AI48+'Юнит 12'!AI48+'Юнит 13'!AI48</f>
        <v>5300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461.29482612247841</v>
      </c>
      <c r="AM48" s="89">
        <f>'Юнит 10'!AM48+'Юнит 11'!AM48+'Юнит 12'!AM48+'Юнит 13'!AM48</f>
        <v>0</v>
      </c>
      <c r="AN48" s="94">
        <f t="shared" si="17"/>
        <v>5138.0470009999999</v>
      </c>
      <c r="AO48" s="95">
        <f t="shared" si="19"/>
        <v>39286.208172877574</v>
      </c>
      <c r="AP48" s="96"/>
      <c r="AQ48" s="97">
        <f t="shared" si="6"/>
        <v>1331.3447169811325</v>
      </c>
      <c r="AR48" s="98">
        <f t="shared" si="29"/>
        <v>107.88</v>
      </c>
      <c r="AS48" s="98">
        <f t="shared" si="8"/>
        <v>500.3748113207547</v>
      </c>
      <c r="AT48" s="98">
        <f t="shared" si="9"/>
        <v>123.96277777777769</v>
      </c>
      <c r="AU48" s="98">
        <f t="shared" si="18"/>
        <v>170.12962962962962</v>
      </c>
      <c r="AV48" s="98">
        <f t="array" ref="AV48">_xlfn.IFS(U48=0,AO48,U48&lt;0,AO48/-U48,U48&gt;0,AO48/U48)</f>
        <v>370.62460540450542</v>
      </c>
      <c r="AW48" s="234">
        <f t="shared" si="37"/>
        <v>0.27838365276643662</v>
      </c>
      <c r="AX48" s="234">
        <f t="shared" si="38"/>
        <v>3.4355265610354602</v>
      </c>
      <c r="AY48" s="99"/>
      <c r="AZ48" s="94">
        <f t="shared" si="12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0</v>
      </c>
      <c r="F49" s="93">
        <f>'Юнит 13'!F49</f>
        <v>0</v>
      </c>
      <c r="G49" s="93">
        <f>'Юнит 13'!G49</f>
        <v>0</v>
      </c>
      <c r="H49" s="93">
        <f>'Юнит 13'!H49</f>
        <v>0</v>
      </c>
      <c r="I49" s="93">
        <f>'Юнит 13'!I49</f>
        <v>0</v>
      </c>
      <c r="J49" s="93">
        <f>'Юнит 13'!J49</f>
        <v>0</v>
      </c>
      <c r="K49" s="92">
        <v>123.09</v>
      </c>
      <c r="L49" s="92">
        <f t="shared" si="36"/>
        <v>0</v>
      </c>
      <c r="M49" s="89">
        <f>'Юнит 13'!M49</f>
        <v>0</v>
      </c>
      <c r="N49" s="89">
        <f>'Юнит 10'!N49+'Юнит 11'!N49+'Юнит 12'!N49+'Юнит 13'!N49</f>
        <v>217</v>
      </c>
      <c r="O49" s="89"/>
      <c r="P49" s="89"/>
      <c r="Q49" s="233">
        <f t="shared" si="13"/>
        <v>31</v>
      </c>
      <c r="R49" s="92">
        <f t="shared" si="14"/>
        <v>9.4285714285714288</v>
      </c>
      <c r="S49" s="89">
        <f>'Юнит 10'!S49+'Юнит 11'!S49+'Юнит 12'!S49+'Юнит 13'!S49</f>
        <v>68</v>
      </c>
      <c r="T49" s="89">
        <f>'Юнит 10'!T49+'Юнит 11'!T49+'Юнит 12'!T49+'Юнит 13'!T49</f>
        <v>-2</v>
      </c>
      <c r="U49" s="92">
        <f t="shared" si="1"/>
        <v>66</v>
      </c>
      <c r="V49" s="89">
        <f>'Юнит 10'!V49+'Юнит 11'!V49+'Юнит 12'!V49+'Юнит 13'!V49</f>
        <v>68199.48000000001</v>
      </c>
      <c r="W49" s="89">
        <f>'Юнит 10'!W49+'Юнит 11'!W49+'Юнит 12'!W49+'Юнит 13'!W49</f>
        <v>-2179</v>
      </c>
      <c r="X49" s="92">
        <f t="shared" si="2"/>
        <v>66020.48000000001</v>
      </c>
      <c r="Y49" s="89">
        <f>'Юнит 10'!Y49+'Юнит 11'!Y49+'Юнит 12'!Y49+'Юнит 13'!Y49</f>
        <v>102689.51000000001</v>
      </c>
      <c r="Z49" s="89">
        <f>'Юнит 10'!Z49+'Юнит 11'!Z49+'Юнит 12'!Z49+'Юнит 13'!Z49</f>
        <v>-3070</v>
      </c>
      <c r="AA49" s="92">
        <f t="shared" si="15"/>
        <v>99619.510000000009</v>
      </c>
      <c r="AB49" s="92">
        <f t="shared" si="16"/>
        <v>0</v>
      </c>
      <c r="AC49" s="234">
        <f t="shared" si="3"/>
        <v>1.3867578622722563E-2</v>
      </c>
      <c r="AD49" s="92">
        <f t="shared" si="4"/>
        <v>8123.9400000000005</v>
      </c>
      <c r="AE49" s="89">
        <f>'Юнит 10'!AE49+'Юнит 11'!AE49+'Юнит 12'!AE49+'Юнит 13'!AE49</f>
        <v>37346.750000000015</v>
      </c>
      <c r="AF49" s="234">
        <f t="shared" si="5"/>
        <v>0.37489393392920733</v>
      </c>
      <c r="AG49" s="89">
        <f>'Юнит 10'!AG49+'Юнит 11'!AG49+'Юнит 12'!AG49+'Юнит 13'!AG49</f>
        <v>13942.550000000005</v>
      </c>
      <c r="AH49" s="89">
        <f>'Юнит 10'!AH49+'Юнит 11'!AH49+'Юнит 12'!AH49+'Юнит 13'!AH49</f>
        <v>7579</v>
      </c>
      <c r="AI49" s="89">
        <f>'Юнит 10'!AI49+'Юнит 11'!AI49+'Юнит 12'!AI49+'Юнит 13'!AI49</f>
        <v>12500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153.39432564145045</v>
      </c>
      <c r="AM49" s="89">
        <f>'Юнит 10'!AM49+'Юнит 11'!AM49+'Юнит 12'!AM49+'Юнит 13'!AM49</f>
        <v>0</v>
      </c>
      <c r="AN49" s="94">
        <f t="shared" si="17"/>
        <v>3769.7694080000006</v>
      </c>
      <c r="AO49" s="95">
        <f t="shared" si="19"/>
        <v>16204.10626635854</v>
      </c>
      <c r="AP49" s="96"/>
      <c r="AQ49" s="97">
        <f t="shared" si="6"/>
        <v>1509.3865151515154</v>
      </c>
      <c r="AR49" s="98">
        <f t="shared" si="29"/>
        <v>123.09</v>
      </c>
      <c r="AS49" s="98">
        <f t="shared" si="8"/>
        <v>565.85984848484873</v>
      </c>
      <c r="AT49" s="98">
        <f t="shared" si="9"/>
        <v>205.03750000000008</v>
      </c>
      <c r="AU49" s="98">
        <f t="shared" si="18"/>
        <v>295.27941176470586</v>
      </c>
      <c r="AV49" s="98">
        <f t="array" ref="AV49">_xlfn.IFS(U49=0,AO49,U49&lt;0,AO49/-U49,U49&gt;0,AO49/U49)</f>
        <v>245.51676161149302</v>
      </c>
      <c r="AW49" s="234">
        <f t="shared" si="37"/>
        <v>0.16265996757420847</v>
      </c>
      <c r="AX49" s="234">
        <f t="shared" si="38"/>
        <v>1.9946117605938176</v>
      </c>
      <c r="AY49" s="99"/>
      <c r="AZ49" s="94">
        <f t="shared" si="12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0</v>
      </c>
      <c r="F50" s="93">
        <f>'Юнит 13'!F50</f>
        <v>0</v>
      </c>
      <c r="G50" s="93">
        <f>'Юнит 13'!G50</f>
        <v>0</v>
      </c>
      <c r="H50" s="93">
        <f>'Юнит 13'!H50</f>
        <v>0</v>
      </c>
      <c r="I50" s="93">
        <f>'Юнит 13'!I50</f>
        <v>0</v>
      </c>
      <c r="J50" s="93">
        <f>'Юнит 13'!J50</f>
        <v>0</v>
      </c>
      <c r="K50" s="92">
        <v>134.79</v>
      </c>
      <c r="L50" s="92">
        <f t="shared" si="36"/>
        <v>0</v>
      </c>
      <c r="M50" s="89">
        <f>'Юнит 13'!M50</f>
        <v>0</v>
      </c>
      <c r="N50" s="89">
        <f>'Юнит 10'!N50+'Юнит 11'!N50+'Юнит 12'!N50+'Юнит 13'!N50</f>
        <v>136</v>
      </c>
      <c r="O50" s="89"/>
      <c r="P50" s="89"/>
      <c r="Q50" s="233">
        <f t="shared" si="13"/>
        <v>19.428571428571427</v>
      </c>
      <c r="R50" s="92">
        <f t="shared" si="14"/>
        <v>8</v>
      </c>
      <c r="S50" s="89">
        <f>'Юнит 10'!S50+'Юнит 11'!S50+'Юнит 12'!S50+'Юнит 13'!S50</f>
        <v>57</v>
      </c>
      <c r="T50" s="89">
        <f>'Юнит 10'!T50+'Юнит 11'!T50+'Юнит 12'!T50+'Юнит 13'!T50</f>
        <v>-1</v>
      </c>
      <c r="U50" s="92">
        <f t="shared" si="1"/>
        <v>56</v>
      </c>
      <c r="V50" s="89">
        <f>'Юнит 10'!V50+'Юнит 11'!V50+'Юнит 12'!V50+'Юнит 13'!V50</f>
        <v>45005.880000000005</v>
      </c>
      <c r="W50" s="89">
        <f>'Юнит 10'!W50+'Юнит 11'!W50+'Юнит 12'!W50+'Юнит 13'!W50</f>
        <v>-785</v>
      </c>
      <c r="X50" s="92">
        <f t="shared" si="2"/>
        <v>44220.880000000005</v>
      </c>
      <c r="Y50" s="89">
        <f>'Юнит 10'!Y50+'Юнит 11'!Y50+'Юнит 12'!Y50+'Юнит 13'!Y50</f>
        <v>69267.299999999988</v>
      </c>
      <c r="Z50" s="89">
        <f>'Юнит 10'!Z50+'Юнит 11'!Z50+'Юнит 12'!Z50+'Юнит 13'!Z50</f>
        <v>-1218</v>
      </c>
      <c r="AA50" s="92">
        <f t="shared" si="15"/>
        <v>68049.299999999988</v>
      </c>
      <c r="AB50" s="92">
        <f t="shared" si="16"/>
        <v>0</v>
      </c>
      <c r="AC50" s="234">
        <f t="shared" si="3"/>
        <v>9.4728333633766551E-3</v>
      </c>
      <c r="AD50" s="92">
        <f t="shared" si="4"/>
        <v>7548.24</v>
      </c>
      <c r="AE50" s="89">
        <f>'Юнит 10'!AE50+'Юнит 11'!AE50+'Юнит 12'!AE50+'Юнит 13'!AE50</f>
        <v>25714.769999999982</v>
      </c>
      <c r="AF50" s="234">
        <f t="shared" si="5"/>
        <v>0.37788441615123136</v>
      </c>
      <c r="AG50" s="89">
        <f>'Юнит 10'!AG50+'Юнит 11'!AG50+'Юнит 12'!AG50+'Юнит 13'!AG50</f>
        <v>5825.3400000000011</v>
      </c>
      <c r="AH50" s="89">
        <f>'Юнит 10'!AH50+'Юнит 11'!AH50+'Юнит 12'!AH50+'Юнит 13'!AH50</f>
        <v>6278</v>
      </c>
      <c r="AI50" s="89">
        <f>'Юнит 10'!AI50+'Юнит 11'!AI50+'Юнит 12'!AI50+'Юнит 13'!AI50</f>
        <v>2417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196.95516384302994</v>
      </c>
      <c r="AM50" s="89">
        <f>'Юнит 10'!AM50+'Юнит 11'!AM50+'Юнит 12'!AM50+'Юнит 13'!AM50</f>
        <v>0</v>
      </c>
      <c r="AN50" s="94">
        <f t="shared" si="17"/>
        <v>2525.012248</v>
      </c>
      <c r="AO50" s="95">
        <f t="shared" si="19"/>
        <v>17543.982588156978</v>
      </c>
      <c r="AP50" s="96"/>
      <c r="AQ50" s="97">
        <f t="shared" si="6"/>
        <v>1215.1660714285713</v>
      </c>
      <c r="AR50" s="98">
        <f t="shared" si="29"/>
        <v>134.79</v>
      </c>
      <c r="AS50" s="98">
        <f t="shared" si="8"/>
        <v>459.19232142857112</v>
      </c>
      <c r="AT50" s="98">
        <f t="shared" si="9"/>
        <v>102.19894736842107</v>
      </c>
      <c r="AU50" s="98">
        <f t="shared" si="18"/>
        <v>152.54385964912279</v>
      </c>
      <c r="AV50" s="98">
        <f t="array" ref="AV50">_xlfn.IFS(U50=0,AO50,U50&lt;0,AO50/-U50,U50&gt;0,AO50/U50)</f>
        <v>313.28540335994603</v>
      </c>
      <c r="AW50" s="234">
        <f t="shared" si="37"/>
        <v>0.25781282964199453</v>
      </c>
      <c r="AX50" s="234">
        <f t="shared" si="38"/>
        <v>2.3242481145481566</v>
      </c>
      <c r="AY50" s="99"/>
      <c r="AZ50" s="94">
        <f t="shared" si="12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0</v>
      </c>
      <c r="F51" s="93">
        <f>'Юнит 13'!F51</f>
        <v>0</v>
      </c>
      <c r="G51" s="93">
        <f>'Юнит 13'!G51</f>
        <v>0</v>
      </c>
      <c r="H51" s="93">
        <f>'Юнит 13'!H51</f>
        <v>0</v>
      </c>
      <c r="I51" s="93">
        <f>'Юнит 13'!I51</f>
        <v>0</v>
      </c>
      <c r="J51" s="93">
        <f>'Юнит 13'!J51</f>
        <v>0</v>
      </c>
      <c r="K51" s="92">
        <v>144.15</v>
      </c>
      <c r="L51" s="92">
        <f t="shared" si="36"/>
        <v>0</v>
      </c>
      <c r="M51" s="89">
        <f>'Юнит 13'!M51</f>
        <v>0</v>
      </c>
      <c r="N51" s="89">
        <f>'Юнит 10'!N51+'Юнит 11'!N51+'Юнит 12'!N51+'Юнит 13'!N51</f>
        <v>5</v>
      </c>
      <c r="O51" s="89"/>
      <c r="P51" s="89"/>
      <c r="Q51" s="233">
        <f t="shared" si="13"/>
        <v>0.7142857142857143</v>
      </c>
      <c r="R51" s="92">
        <f t="shared" si="14"/>
        <v>0.42857142857142855</v>
      </c>
      <c r="S51" s="89">
        <f>'Юнит 10'!S51+'Юнит 11'!S51+'Юнит 12'!S51+'Юнит 13'!S51</f>
        <v>3</v>
      </c>
      <c r="T51" s="89">
        <f>'Юнит 10'!T51+'Юнит 11'!T51+'Юнит 12'!T51+'Юнит 13'!T51</f>
        <v>0</v>
      </c>
      <c r="U51" s="92">
        <f t="shared" si="1"/>
        <v>3</v>
      </c>
      <c r="V51" s="89">
        <f>'Юнит 10'!V51+'Юнит 11'!V51+'Юнит 12'!V51+'Юнит 13'!V51</f>
        <v>2070</v>
      </c>
      <c r="W51" s="89">
        <f>'Юнит 10'!W51+'Юнит 11'!W51+'Юнит 12'!W51+'Юнит 13'!W51</f>
        <v>0</v>
      </c>
      <c r="X51" s="92">
        <f t="shared" si="2"/>
        <v>2070</v>
      </c>
      <c r="Y51" s="89">
        <f>'Юнит 10'!Y51+'Юнит 11'!Y51+'Юнит 12'!Y51+'Юнит 13'!Y51</f>
        <v>3357</v>
      </c>
      <c r="Z51" s="89">
        <f>'Юнит 10'!Z51+'Юнит 11'!Z51+'Юнит 12'!Z51+'Юнит 13'!Z51</f>
        <v>0</v>
      </c>
      <c r="AA51" s="92">
        <f t="shared" si="15"/>
        <v>3357</v>
      </c>
      <c r="AB51" s="92">
        <f t="shared" si="16"/>
        <v>0</v>
      </c>
      <c r="AC51" s="234">
        <f t="shared" si="3"/>
        <v>4.6731269242821649E-4</v>
      </c>
      <c r="AD51" s="92">
        <f t="shared" si="4"/>
        <v>432.45000000000005</v>
      </c>
      <c r="AE51" s="89">
        <f>'Юнит 10'!AE51+'Юнит 11'!AE51+'Юнит 12'!AE51+'Юнит 13'!AE51</f>
        <v>1266.1199999999999</v>
      </c>
      <c r="AF51" s="234">
        <f t="shared" si="5"/>
        <v>0.37715817694369969</v>
      </c>
      <c r="AG51" s="89">
        <f>'Юнит 10'!AG51+'Юнит 11'!AG51+'Юнит 12'!AG51+'Юнит 13'!AG51</f>
        <v>233.38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94">
        <f t="shared" si="17"/>
        <v>118.197</v>
      </c>
      <c r="AO51" s="95">
        <f t="shared" si="19"/>
        <v>1304.8461698533829</v>
      </c>
      <c r="AP51" s="96"/>
      <c r="AQ51" s="97">
        <f t="shared" si="6"/>
        <v>1119</v>
      </c>
      <c r="AR51" s="98">
        <f t="shared" si="29"/>
        <v>144.15</v>
      </c>
      <c r="AS51" s="98">
        <f t="shared" si="8"/>
        <v>422.03999999999996</v>
      </c>
      <c r="AT51" s="98">
        <f t="shared" si="9"/>
        <v>77.793333333333337</v>
      </c>
      <c r="AU51" s="98">
        <f t="shared" si="18"/>
        <v>0</v>
      </c>
      <c r="AV51" s="98">
        <f t="array" ref="AV51">_xlfn.IFS(U51=0,AO51,U51&lt;0,AO51/-U51,U51&gt;0,AO51/U51)</f>
        <v>434.94872328446098</v>
      </c>
      <c r="AW51" s="234">
        <f t="shared" si="37"/>
        <v>0.38869412268495174</v>
      </c>
      <c r="AX51" s="234">
        <f t="shared" si="38"/>
        <v>3.0173341885845368</v>
      </c>
      <c r="AY51" s="99"/>
      <c r="AZ51" s="94">
        <f t="shared" si="12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0</v>
      </c>
      <c r="F52" s="93">
        <f>'Юнит 13'!F52</f>
        <v>0</v>
      </c>
      <c r="G52" s="93">
        <f>'Юнит 13'!G52</f>
        <v>0</v>
      </c>
      <c r="H52" s="93">
        <f>'Юнит 13'!H52</f>
        <v>0</v>
      </c>
      <c r="I52" s="93">
        <f>'Юнит 13'!I52</f>
        <v>0</v>
      </c>
      <c r="J52" s="93">
        <f>'Юнит 13'!J52</f>
        <v>0</v>
      </c>
      <c r="K52" s="92">
        <v>96.18</v>
      </c>
      <c r="L52" s="92">
        <f t="shared" si="36"/>
        <v>0</v>
      </c>
      <c r="M52" s="89">
        <f>'Юнит 13'!M52</f>
        <v>0</v>
      </c>
      <c r="N52" s="89">
        <f>'Юнит 10'!N52+'Юнит 11'!N52+'Юнит 12'!N52+'Юнит 13'!N52</f>
        <v>16</v>
      </c>
      <c r="O52" s="89"/>
      <c r="P52" s="89"/>
      <c r="Q52" s="233">
        <f t="shared" si="13"/>
        <v>2.2857142857142856</v>
      </c>
      <c r="R52" s="92">
        <f t="shared" si="14"/>
        <v>0.2857142857142857</v>
      </c>
      <c r="S52" s="89">
        <f>'Юнит 10'!S52+'Юнит 11'!S52+'Юнит 12'!S52+'Юнит 13'!S52</f>
        <v>3</v>
      </c>
      <c r="T52" s="89">
        <f>'Юнит 10'!T52+'Юнит 11'!T52+'Юнит 12'!T52+'Юнит 13'!T52</f>
        <v>-1</v>
      </c>
      <c r="U52" s="92">
        <f t="shared" si="1"/>
        <v>2</v>
      </c>
      <c r="V52" s="89">
        <f>'Юнит 10'!V52+'Юнит 11'!V52+'Юнит 12'!V52+'Юнит 13'!V52</f>
        <v>2162.83</v>
      </c>
      <c r="W52" s="89">
        <f>'Юнит 10'!W52+'Юнит 11'!W52+'Юнит 12'!W52+'Юнит 13'!W52</f>
        <v>-629</v>
      </c>
      <c r="X52" s="92">
        <f t="shared" si="2"/>
        <v>1533.83</v>
      </c>
      <c r="Y52" s="89">
        <f>'Юнит 10'!Y52+'Юнит 11'!Y52+'Юнит 12'!Y52+'Юнит 13'!Y52</f>
        <v>3284.73</v>
      </c>
      <c r="Z52" s="89">
        <f>'Юнит 10'!Z52+'Юнит 11'!Z52+'Юнит 12'!Z52+'Юнит 13'!Z52</f>
        <v>-1072.82</v>
      </c>
      <c r="AA52" s="92">
        <f t="shared" si="15"/>
        <v>2211.91</v>
      </c>
      <c r="AB52" s="92">
        <f t="shared" si="16"/>
        <v>0</v>
      </c>
      <c r="AC52" s="234">
        <f t="shared" si="3"/>
        <v>3.0790992478668347E-4</v>
      </c>
      <c r="AD52" s="92">
        <f t="shared" si="4"/>
        <v>192.36</v>
      </c>
      <c r="AE52" s="89">
        <f>'Юнит 10'!AE52+'Юнит 11'!AE52+'Юнит 12'!AE52+'Юнит 13'!AE52</f>
        <v>828.38000000000011</v>
      </c>
      <c r="AF52" s="234">
        <f t="shared" si="5"/>
        <v>0.37450890859031344</v>
      </c>
      <c r="AG52" s="89">
        <f>'Юнит 10'!AG52+'Юнит 11'!AG52+'Юнит 12'!AG52+'Юнит 13'!AG52</f>
        <v>1147.77</v>
      </c>
      <c r="AH52" s="89">
        <f>'Юнит 10'!AH52+'Юнит 11'!AH52+'Юнит 12'!AH52+'Юнит 13'!AH52</f>
        <v>0</v>
      </c>
      <c r="AI52" s="89">
        <f>'Юнит 10'!AI52+'Юнит 11'!AI52+'Юнит 12'!AI52+'Юнит 13'!AI52</f>
        <v>1000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85.378968906091956</v>
      </c>
      <c r="AM52" s="89">
        <f>'Юнит 10'!AM52+'Юнит 11'!AM52+'Юнит 12'!AM52+'Юнит 13'!AM52</f>
        <v>0</v>
      </c>
      <c r="AN52" s="94">
        <f t="shared" si="17"/>
        <v>87.581692999999987</v>
      </c>
      <c r="AO52" s="95">
        <f t="shared" si="19"/>
        <v>-1129.5606619060925</v>
      </c>
      <c r="AP52" s="96"/>
      <c r="AQ52" s="97">
        <f t="shared" si="6"/>
        <v>1105.9549999999999</v>
      </c>
      <c r="AR52" s="98">
        <f t="shared" si="29"/>
        <v>96.18</v>
      </c>
      <c r="AS52" s="98">
        <f t="shared" si="8"/>
        <v>414.19000000000005</v>
      </c>
      <c r="AT52" s="98">
        <f t="shared" si="9"/>
        <v>382.59</v>
      </c>
      <c r="AU52" s="98">
        <f t="shared" si="18"/>
        <v>333.33333333333331</v>
      </c>
      <c r="AV52" s="98">
        <f t="array" ref="AV52">_xlfn.IFS(U52=0,AO52,U52&lt;0,AO52/-U52,U52&gt;0,AO52/U52)</f>
        <v>-564.78033095304625</v>
      </c>
      <c r="AW52" s="234">
        <f t="shared" si="37"/>
        <v>-0.51067207160602945</v>
      </c>
      <c r="AX52" s="234">
        <f t="shared" si="38"/>
        <v>-5.8721182257542752</v>
      </c>
      <c r="AY52" s="99"/>
      <c r="AZ52" s="94">
        <f t="shared" si="12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0</v>
      </c>
      <c r="F53" s="93">
        <f>'Юнит 13'!F53</f>
        <v>0</v>
      </c>
      <c r="G53" s="93">
        <f>'Юнит 13'!G53</f>
        <v>0</v>
      </c>
      <c r="H53" s="93">
        <f>'Юнит 13'!H53</f>
        <v>0</v>
      </c>
      <c r="I53" s="93">
        <f>'Юнит 13'!I53</f>
        <v>0</v>
      </c>
      <c r="J53" s="93">
        <f>'Юнит 13'!J53</f>
        <v>0</v>
      </c>
      <c r="K53" s="92">
        <v>96.18</v>
      </c>
      <c r="L53" s="92">
        <f t="shared" si="36"/>
        <v>0</v>
      </c>
      <c r="M53" s="89">
        <f>'Юнит 13'!M53</f>
        <v>0</v>
      </c>
      <c r="N53" s="89">
        <f>'Юнит 10'!N53+'Юнит 11'!N53+'Юнит 12'!N53+'Юнит 13'!N53</f>
        <v>7</v>
      </c>
      <c r="O53" s="89"/>
      <c r="P53" s="89"/>
      <c r="Q53" s="233">
        <f t="shared" si="13"/>
        <v>1</v>
      </c>
      <c r="R53" s="92">
        <f t="shared" si="14"/>
        <v>0</v>
      </c>
      <c r="S53" s="89">
        <f>'Юнит 10'!S53+'Юнит 11'!S53+'Юнит 12'!S53+'Юнит 13'!S53</f>
        <v>0</v>
      </c>
      <c r="T53" s="89">
        <f>'Юнит 10'!T53+'Юнит 11'!T53+'Юнит 12'!T53+'Юнит 13'!T53</f>
        <v>0</v>
      </c>
      <c r="U53" s="92">
        <f t="shared" si="1"/>
        <v>0</v>
      </c>
      <c r="V53" s="89">
        <f>'Юнит 10'!V53+'Юнит 11'!V53+'Юнит 12'!V53+'Юнит 13'!V53</f>
        <v>0</v>
      </c>
      <c r="W53" s="89">
        <f>'Юнит 10'!W53+'Юнит 11'!W53+'Юнит 12'!W53+'Юнит 13'!W53</f>
        <v>0</v>
      </c>
      <c r="X53" s="92">
        <f t="shared" si="2"/>
        <v>0</v>
      </c>
      <c r="Y53" s="89">
        <f>'Юнит 10'!Y53+'Юнит 11'!Y53+'Юнит 12'!Y53+'Юнит 13'!Y53</f>
        <v>0</v>
      </c>
      <c r="Z53" s="89">
        <f>'Юнит 10'!Z53+'Юнит 11'!Z53+'Юнит 12'!Z53+'Юнит 13'!Z53</f>
        <v>0</v>
      </c>
      <c r="AA53" s="92">
        <f t="shared" si="15"/>
        <v>0</v>
      </c>
      <c r="AB53" s="92">
        <f t="shared" si="16"/>
        <v>0</v>
      </c>
      <c r="AC53" s="234">
        <f t="shared" si="3"/>
        <v>0</v>
      </c>
      <c r="AD53" s="92">
        <f t="shared" si="4"/>
        <v>0</v>
      </c>
      <c r="AE53" s="89">
        <f>'Юнит 10'!AE53+'Юнит 11'!AE53+'Юнит 12'!AE53+'Юнит 13'!AE53</f>
        <v>0</v>
      </c>
      <c r="AF53" s="234">
        <f t="shared" si="5"/>
        <v>0</v>
      </c>
      <c r="AG53" s="89">
        <f>'Юнит 10'!AG53+'Юнит 11'!AG53+'Юнит 12'!AG53+'Юнит 13'!AG53</f>
        <v>203.53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0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101.04130685469264</v>
      </c>
      <c r="AM53" s="89">
        <f>'Юнит 10'!AM53+'Юнит 11'!AM53+'Юнит 12'!AM53+'Юнит 13'!AM53</f>
        <v>0</v>
      </c>
      <c r="AN53" s="94">
        <f t="shared" si="17"/>
        <v>0</v>
      </c>
      <c r="AO53" s="95">
        <f t="shared" si="19"/>
        <v>-304.57130685469264</v>
      </c>
      <c r="AP53" s="96"/>
      <c r="AQ53" s="97">
        <f t="shared" si="6"/>
        <v>0</v>
      </c>
      <c r="AR53" s="98">
        <f t="shared" si="29"/>
        <v>96.18</v>
      </c>
      <c r="AS53" s="98">
        <f t="shared" si="8"/>
        <v>0</v>
      </c>
      <c r="AT53" s="98">
        <f t="shared" si="9"/>
        <v>203.53</v>
      </c>
      <c r="AU53" s="98">
        <f t="shared" si="18"/>
        <v>0</v>
      </c>
      <c r="AV53" s="98">
        <f t="array" ref="AV53">_xlfn.IFS(U53=0,AO53,U53&lt;0,AO53/-U53,U53&gt;0,AO53/U53)</f>
        <v>-304.57130685469264</v>
      </c>
      <c r="AW53" s="234">
        <f t="shared" si="37"/>
        <v>0</v>
      </c>
      <c r="AX53" s="234">
        <f t="shared" si="38"/>
        <v>-3.1666802542596444</v>
      </c>
      <c r="AY53" s="99"/>
      <c r="AZ53" s="94">
        <f t="shared" si="12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9">SUM(F54:J54)</f>
        <v>0</v>
      </c>
      <c r="F54" s="93">
        <f>'Юнит 13'!F54</f>
        <v>0</v>
      </c>
      <c r="G54" s="93">
        <f>'Юнит 13'!G54</f>
        <v>0</v>
      </c>
      <c r="H54" s="93">
        <f>'Юнит 13'!H54</f>
        <v>0</v>
      </c>
      <c r="I54" s="93">
        <f>'Юнит 13'!I54</f>
        <v>0</v>
      </c>
      <c r="J54" s="93">
        <f>'Юнит 13'!J54</f>
        <v>0</v>
      </c>
      <c r="K54" s="93">
        <v>123.09</v>
      </c>
      <c r="L54" s="92">
        <f t="shared" si="36"/>
        <v>0</v>
      </c>
      <c r="M54" s="89">
        <f>'Юнит 13'!M54</f>
        <v>0</v>
      </c>
      <c r="N54" s="89">
        <f>'Юнит 10'!N54+'Юнит 11'!N54+'Юнит 12'!N54+'Юнит 13'!N54</f>
        <v>20</v>
      </c>
      <c r="O54" s="89"/>
      <c r="P54" s="89"/>
      <c r="Q54" s="233">
        <f t="shared" si="13"/>
        <v>2.8571428571428572</v>
      </c>
      <c r="R54" s="92">
        <f t="shared" si="14"/>
        <v>0.42857142857142855</v>
      </c>
      <c r="S54" s="89">
        <f>'Юнит 10'!S54+'Юнит 11'!S54+'Юнит 12'!S54+'Юнит 13'!S54</f>
        <v>4</v>
      </c>
      <c r="T54" s="89">
        <f>'Юнит 10'!T54+'Юнит 11'!T54+'Юнит 12'!T54+'Юнит 13'!T54</f>
        <v>-1</v>
      </c>
      <c r="U54" s="92">
        <f t="shared" si="1"/>
        <v>3</v>
      </c>
      <c r="V54" s="89">
        <f>'Юнит 10'!V54+'Юнит 11'!V54+'Юнит 12'!V54+'Юнит 13'!V54</f>
        <v>2535</v>
      </c>
      <c r="W54" s="89">
        <f>'Юнит 10'!W54+'Юнит 11'!W54+'Юнит 12'!W54+'Юнит 13'!W54</f>
        <v>-655</v>
      </c>
      <c r="X54" s="92">
        <f t="shared" si="2"/>
        <v>1880</v>
      </c>
      <c r="Y54" s="89">
        <f>'Юнит 10'!Y54+'Юнит 11'!Y54+'Юнит 12'!Y54+'Юнит 13'!Y54</f>
        <v>3941.06</v>
      </c>
      <c r="Z54" s="89">
        <f>'Юнит 10'!Z54+'Юнит 11'!Z54+'Юнит 12'!Z54+'Юнит 13'!Z54</f>
        <v>-998</v>
      </c>
      <c r="AA54" s="92">
        <f t="shared" si="15"/>
        <v>2943.06</v>
      </c>
      <c r="AB54" s="92">
        <f t="shared" si="16"/>
        <v>0</v>
      </c>
      <c r="AC54" s="234">
        <f t="shared" si="3"/>
        <v>4.0968998885248343E-4</v>
      </c>
      <c r="AD54" s="92">
        <f t="shared" si="4"/>
        <v>369.27</v>
      </c>
      <c r="AE54" s="89">
        <f>'Юнит 10'!AE54+'Юнит 11'!AE54+'Юнит 12'!AE54+'Юнит 13'!AE54</f>
        <v>1101.52</v>
      </c>
      <c r="AF54" s="234">
        <f t="shared" si="5"/>
        <v>0.37427711293687521</v>
      </c>
      <c r="AG54" s="89">
        <f>'Юнит 10'!AG54+'Юнит 11'!AG54+'Юнит 12'!AG54+'Юнит 13'!AG54</f>
        <v>1107.8400000000001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80.383580364511872</v>
      </c>
      <c r="AM54" s="89">
        <f>'Юнит 10'!AM54+'Юнит 11'!AM54+'Юнит 12'!AM54+'Юнит 13'!AM54</f>
        <v>0</v>
      </c>
      <c r="AN54" s="94">
        <f t="shared" si="17"/>
        <v>107.348</v>
      </c>
      <c r="AO54" s="95">
        <f t="shared" si="19"/>
        <v>176.69841963548794</v>
      </c>
      <c r="AP54" s="96"/>
      <c r="AQ54" s="97">
        <f t="shared" si="6"/>
        <v>981.02</v>
      </c>
      <c r="AR54" s="98">
        <f t="shared" si="29"/>
        <v>123.09</v>
      </c>
      <c r="AS54" s="98">
        <f t="shared" si="8"/>
        <v>367.17333333333335</v>
      </c>
      <c r="AT54" s="98">
        <f t="shared" si="9"/>
        <v>276.96000000000004</v>
      </c>
      <c r="AU54" s="98">
        <f t="shared" si="18"/>
        <v>0</v>
      </c>
      <c r="AV54" s="98">
        <f t="array" ref="AV54">_xlfn.IFS(U54=0,AO54,U54&lt;0,AO54/-U54,U54&gt;0,AO54/U54)</f>
        <v>58.89947321182931</v>
      </c>
      <c r="AW54" s="234">
        <f t="shared" si="37"/>
        <v>6.0039013691697736E-2</v>
      </c>
      <c r="AX54" s="234">
        <f t="shared" si="38"/>
        <v>0.47850737843715418</v>
      </c>
      <c r="AY54" s="99"/>
      <c r="AZ54" s="94">
        <f t="shared" si="12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9"/>
        <v>0</v>
      </c>
      <c r="F55" s="93">
        <f>'Юнит 13'!F55</f>
        <v>0</v>
      </c>
      <c r="G55" s="93">
        <f>'Юнит 13'!G55</f>
        <v>0</v>
      </c>
      <c r="H55" s="93">
        <f>'Юнит 13'!H55</f>
        <v>0</v>
      </c>
      <c r="I55" s="93">
        <f>'Юнит 13'!I55</f>
        <v>0</v>
      </c>
      <c r="J55" s="93">
        <f>'Юнит 13'!J55</f>
        <v>0</v>
      </c>
      <c r="K55" s="93">
        <v>158.19</v>
      </c>
      <c r="L55" s="92">
        <f t="shared" si="36"/>
        <v>0</v>
      </c>
      <c r="M55" s="89">
        <f>'Юнит 13'!M55</f>
        <v>0</v>
      </c>
      <c r="N55" s="89">
        <f>'Юнит 10'!N55+'Юнит 11'!N55+'Юнит 12'!N55+'Юнит 13'!N55</f>
        <v>1</v>
      </c>
      <c r="O55" s="89"/>
      <c r="P55" s="89"/>
      <c r="Q55" s="233">
        <f t="shared" si="13"/>
        <v>0.14285714285714285</v>
      </c>
      <c r="R55" s="92">
        <f t="shared" si="14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92">
        <f t="shared" si="15"/>
        <v>0</v>
      </c>
      <c r="AB55" s="92">
        <f t="shared" si="16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94">
        <f t="shared" si="17"/>
        <v>0</v>
      </c>
      <c r="AO55" s="95">
        <f t="shared" si="19"/>
        <v>0</v>
      </c>
      <c r="AP55" s="96"/>
      <c r="AQ55" s="97">
        <f t="shared" si="6"/>
        <v>0</v>
      </c>
      <c r="AR55" s="98">
        <f t="shared" si="29"/>
        <v>158.19</v>
      </c>
      <c r="AS55" s="98">
        <f t="shared" si="8"/>
        <v>0</v>
      </c>
      <c r="AT55" s="98">
        <f t="shared" si="9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7"/>
        <v>0</v>
      </c>
      <c r="AX55" s="234">
        <f t="shared" si="38"/>
        <v>0</v>
      </c>
      <c r="AY55" s="99"/>
      <c r="AZ55" s="94">
        <f t="shared" si="12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9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0</v>
      </c>
      <c r="N56" s="89">
        <f>'Юнит 10'!N56+'Юнит 11'!N56+'Юнит 12'!N56+'Юнит 13'!N56</f>
        <v>0</v>
      </c>
      <c r="O56" s="89"/>
      <c r="P56" s="89"/>
      <c r="Q56" s="233">
        <f t="shared" si="13"/>
        <v>0</v>
      </c>
      <c r="R56" s="92">
        <f t="shared" si="14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92">
        <f t="shared" si="15"/>
        <v>0</v>
      </c>
      <c r="AB56" s="92">
        <f t="shared" si="16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94">
        <f t="shared" si="17"/>
        <v>0</v>
      </c>
      <c r="AO56" s="95">
        <f t="shared" si="19"/>
        <v>0</v>
      </c>
      <c r="AP56" s="96"/>
      <c r="AQ56" s="97">
        <f t="shared" si="6"/>
        <v>0</v>
      </c>
      <c r="AR56" s="98">
        <f t="shared" si="29"/>
        <v>152.34</v>
      </c>
      <c r="AS56" s="98">
        <f t="shared" si="8"/>
        <v>0</v>
      </c>
      <c r="AT56" s="98">
        <f t="shared" si="9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7"/>
        <v>0</v>
      </c>
      <c r="AX56" s="234">
        <f t="shared" si="38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9"/>
        <v>0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0</v>
      </c>
      <c r="K57" s="93">
        <v>93.84</v>
      </c>
      <c r="L57" s="92">
        <f t="shared" si="36"/>
        <v>0</v>
      </c>
      <c r="M57" s="89">
        <f>'Юнит 13'!M57</f>
        <v>0</v>
      </c>
      <c r="N57" s="89">
        <f>'Юнит 10'!N57+'Юнит 11'!N57+'Юнит 12'!N57+'Юнит 13'!N57</f>
        <v>0</v>
      </c>
      <c r="O57" s="89"/>
      <c r="P57" s="89"/>
      <c r="Q57" s="233">
        <f t="shared" si="13"/>
        <v>0</v>
      </c>
      <c r="R57" s="92">
        <f t="shared" si="14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92">
        <f t="shared" si="15"/>
        <v>0</v>
      </c>
      <c r="AB57" s="92">
        <f t="shared" si="16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94">
        <f t="shared" si="17"/>
        <v>0</v>
      </c>
      <c r="AO57" s="95">
        <f t="shared" si="19"/>
        <v>0</v>
      </c>
      <c r="AP57" s="96"/>
      <c r="AQ57" s="97">
        <f t="shared" si="6"/>
        <v>0</v>
      </c>
      <c r="AR57" s="98">
        <f t="shared" si="29"/>
        <v>93.84</v>
      </c>
      <c r="AS57" s="98">
        <f t="shared" si="8"/>
        <v>0</v>
      </c>
      <c r="AT57" s="98">
        <f t="shared" si="9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7"/>
        <v>0</v>
      </c>
      <c r="AX57" s="234">
        <f t="shared" si="38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9"/>
        <v>0</v>
      </c>
      <c r="F58" s="93">
        <f>'Юнит 13'!F58</f>
        <v>0</v>
      </c>
      <c r="G58" s="93">
        <f>'Юнит 13'!G58</f>
        <v>0</v>
      </c>
      <c r="H58" s="93">
        <f>'Юнит 13'!H58</f>
        <v>0</v>
      </c>
      <c r="I58" s="93">
        <f>'Юнит 13'!I58</f>
        <v>0</v>
      </c>
      <c r="J58" s="93">
        <f>'Юнит 13'!J58</f>
        <v>0</v>
      </c>
      <c r="K58" s="93">
        <v>169.89</v>
      </c>
      <c r="L58" s="92">
        <f t="shared" si="36"/>
        <v>0</v>
      </c>
      <c r="M58" s="89">
        <f>'Юнит 13'!M58</f>
        <v>0</v>
      </c>
      <c r="N58" s="89">
        <f>'Юнит 10'!N58+'Юнит 11'!N58+'Юнит 12'!N58+'Юнит 13'!N58</f>
        <v>28</v>
      </c>
      <c r="O58" s="89"/>
      <c r="P58" s="89"/>
      <c r="Q58" s="233">
        <f t="shared" si="13"/>
        <v>4</v>
      </c>
      <c r="R58" s="92">
        <f t="shared" si="14"/>
        <v>1</v>
      </c>
      <c r="S58" s="89">
        <f>'Юнит 10'!S58+'Юнит 11'!S58+'Юнит 12'!S58+'Юнит 13'!S58</f>
        <v>7</v>
      </c>
      <c r="T58" s="89">
        <f>'Юнит 10'!T58+'Юнит 11'!T58+'Юнит 12'!T58+'Юнит 13'!T58</f>
        <v>0</v>
      </c>
      <c r="U58" s="92">
        <f t="shared" si="1"/>
        <v>7</v>
      </c>
      <c r="V58" s="89">
        <f>'Юнит 10'!V58+'Юнит 11'!V58+'Юнит 12'!V58+'Юнит 13'!V58</f>
        <v>4462</v>
      </c>
      <c r="W58" s="89">
        <f>'Юнит 10'!W58+'Юнит 11'!W58+'Юнит 12'!W58+'Юнит 13'!W58</f>
        <v>0</v>
      </c>
      <c r="X58" s="92">
        <f t="shared" si="2"/>
        <v>4462</v>
      </c>
      <c r="Y58" s="89">
        <f>'Юнит 10'!Y58+'Юнит 11'!Y58+'Юнит 12'!Y58+'Юнит 13'!Y58</f>
        <v>7210.66</v>
      </c>
      <c r="Z58" s="89">
        <f>'Юнит 10'!Z58+'Юнит 11'!Z58+'Юнит 12'!Z58+'Юнит 13'!Z58</f>
        <v>0</v>
      </c>
      <c r="AA58" s="92">
        <f t="shared" si="15"/>
        <v>7210.66</v>
      </c>
      <c r="AB58" s="92">
        <f t="shared" si="16"/>
        <v>0</v>
      </c>
      <c r="AC58" s="234">
        <f t="shared" si="3"/>
        <v>1.003763163176778E-3</v>
      </c>
      <c r="AD58" s="92">
        <f t="shared" si="4"/>
        <v>1189.23</v>
      </c>
      <c r="AE58" s="89">
        <f>'Юнит 10'!AE58+'Юнит 11'!AE58+'Юнит 12'!AE58+'Юнит 13'!AE58</f>
        <v>2697.7</v>
      </c>
      <c r="AF58" s="234">
        <f t="shared" si="5"/>
        <v>0.37412664027980791</v>
      </c>
      <c r="AG58" s="89">
        <f>'Юнит 10'!AG58+'Юнит 11'!AG58+'Юнит 12'!AG58+'Юнит 13'!AG58</f>
        <v>2146.98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40.049855632495436</v>
      </c>
      <c r="AM58" s="89">
        <f>'Юнит 10'!AM58+'Юнит 11'!AM58+'Юнит 12'!AM58+'Юнит 13'!AM58</f>
        <v>0</v>
      </c>
      <c r="AN58" s="94">
        <f t="shared" si="17"/>
        <v>254.78019999999998</v>
      </c>
      <c r="AO58" s="95">
        <f t="shared" si="19"/>
        <v>-3627.0800556324953</v>
      </c>
      <c r="AP58" s="96"/>
      <c r="AQ58" s="97">
        <f t="shared" si="6"/>
        <v>1030.0942857142857</v>
      </c>
      <c r="AR58" s="98">
        <f t="shared" si="29"/>
        <v>169.89</v>
      </c>
      <c r="AS58" s="98">
        <f t="shared" si="8"/>
        <v>385.38571428571424</v>
      </c>
      <c r="AT58" s="98">
        <f t="shared" si="9"/>
        <v>306.7114285714286</v>
      </c>
      <c r="AU58" s="98">
        <f t="shared" si="18"/>
        <v>644.14285714285711</v>
      </c>
      <c r="AV58" s="98">
        <f t="array" ref="AV58">_xlfn.IFS(U58=0,AO58,U58&lt;0,AO58/-U58,U58&gt;0,AO58/U58)</f>
        <v>-518.154293661785</v>
      </c>
      <c r="AW58" s="234">
        <f t="shared" si="37"/>
        <v>-0.50301637514908415</v>
      </c>
      <c r="AX58" s="234">
        <f t="shared" si="38"/>
        <v>-3.0499399238435756</v>
      </c>
      <c r="AY58" s="99"/>
      <c r="AZ58" s="94">
        <f t="shared" si="12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9"/>
        <v>0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0</v>
      </c>
      <c r="K59" s="93">
        <v>158.19</v>
      </c>
      <c r="L59" s="92">
        <f t="shared" si="36"/>
        <v>0</v>
      </c>
      <c r="M59" s="89">
        <f>'Юнит 13'!M59</f>
        <v>0</v>
      </c>
      <c r="N59" s="89">
        <f>'Юнит 10'!N59+'Юнит 11'!N59+'Юнит 12'!N59+'Юнит 13'!N59</f>
        <v>0</v>
      </c>
      <c r="O59" s="89"/>
      <c r="P59" s="89"/>
      <c r="Q59" s="233">
        <f t="shared" si="13"/>
        <v>0</v>
      </c>
      <c r="R59" s="92">
        <f t="shared" si="14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92">
        <f t="shared" si="15"/>
        <v>0</v>
      </c>
      <c r="AB59" s="92">
        <f t="shared" si="16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94">
        <f t="shared" si="17"/>
        <v>0</v>
      </c>
      <c r="AO59" s="95">
        <f t="shared" si="19"/>
        <v>0</v>
      </c>
      <c r="AP59" s="96"/>
      <c r="AQ59" s="97">
        <f t="shared" si="6"/>
        <v>0</v>
      </c>
      <c r="AR59" s="98">
        <f t="shared" si="29"/>
        <v>158.19</v>
      </c>
      <c r="AS59" s="98">
        <f t="shared" si="8"/>
        <v>0</v>
      </c>
      <c r="AT59" s="98">
        <f t="shared" si="9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7"/>
        <v>0</v>
      </c>
      <c r="AX59" s="234">
        <f t="shared" si="38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9"/>
        <v>0</v>
      </c>
      <c r="F60" s="93">
        <f>'Юнит 13'!F60</f>
        <v>0</v>
      </c>
      <c r="G60" s="93">
        <f>'Юнит 13'!G60</f>
        <v>0</v>
      </c>
      <c r="H60" s="93">
        <f>'Юнит 13'!H60</f>
        <v>0</v>
      </c>
      <c r="I60" s="93">
        <f>'Юнит 13'!I60</f>
        <v>0</v>
      </c>
      <c r="J60" s="93">
        <f>'Юнит 13'!J60</f>
        <v>0</v>
      </c>
      <c r="K60" s="93">
        <v>158.19</v>
      </c>
      <c r="L60" s="92">
        <f t="shared" si="36"/>
        <v>0</v>
      </c>
      <c r="M60" s="89">
        <f>'Юнит 13'!M60</f>
        <v>0</v>
      </c>
      <c r="N60" s="89">
        <f>'Юнит 10'!N60+'Юнит 11'!N60+'Юнит 12'!N60+'Юнит 13'!N60</f>
        <v>12</v>
      </c>
      <c r="O60" s="89"/>
      <c r="P60" s="89"/>
      <c r="Q60" s="233">
        <f t="shared" si="13"/>
        <v>1.7142857142857142</v>
      </c>
      <c r="R60" s="92">
        <f t="shared" si="14"/>
        <v>0.2857142857142857</v>
      </c>
      <c r="S60" s="89">
        <f>'Юнит 10'!S60+'Юнит 11'!S60+'Юнит 12'!S60+'Юнит 13'!S60</f>
        <v>2</v>
      </c>
      <c r="T60" s="89">
        <f>'Юнит 10'!T60+'Юнит 11'!T60+'Юнит 12'!T60+'Юнит 13'!T60</f>
        <v>0</v>
      </c>
      <c r="U60" s="92">
        <f t="shared" si="1"/>
        <v>2</v>
      </c>
      <c r="V60" s="89">
        <f>'Юнит 10'!V60+'Юнит 11'!V60+'Юнит 12'!V60+'Юнит 13'!V60</f>
        <v>1322</v>
      </c>
      <c r="W60" s="89">
        <f>'Юнит 10'!W60+'Юнит 11'!W60+'Юнит 12'!W60+'Юнит 13'!W60</f>
        <v>0</v>
      </c>
      <c r="X60" s="92">
        <f t="shared" si="2"/>
        <v>1322</v>
      </c>
      <c r="Y60" s="89">
        <f>'Юнит 10'!Y60+'Юнит 11'!Y60+'Юнит 12'!Y60+'Юнит 13'!Y60</f>
        <v>2066.5299999999997</v>
      </c>
      <c r="Z60" s="89">
        <f>'Юнит 10'!Z60+'Юнит 11'!Z60+'Юнит 12'!Z60+'Юнит 13'!Z60</f>
        <v>0</v>
      </c>
      <c r="AA60" s="92">
        <f t="shared" si="15"/>
        <v>2066.5299999999997</v>
      </c>
      <c r="AB60" s="92">
        <f t="shared" si="16"/>
        <v>0</v>
      </c>
      <c r="AC60" s="234">
        <f t="shared" si="3"/>
        <v>2.876722366052077E-4</v>
      </c>
      <c r="AD60" s="92">
        <f t="shared" si="4"/>
        <v>316.38</v>
      </c>
      <c r="AE60" s="89">
        <f>'Юнит 10'!AE60+'Юнит 11'!AE60+'Юнит 12'!AE60+'Юнит 13'!AE60</f>
        <v>787.40999999999985</v>
      </c>
      <c r="AF60" s="234">
        <f t="shared" si="5"/>
        <v>0.3810300358572099</v>
      </c>
      <c r="AG60" s="89">
        <f>'Юнит 10'!AG60+'Юнит 11'!AG60+'Юнит 12'!AG60+'Юнит 13'!AG60</f>
        <v>780.34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44.696314599663488</v>
      </c>
      <c r="AM60" s="89">
        <f>'Юнит 10'!AM60+'Юнит 11'!AM60+'Юнит 12'!AM60+'Юнит 13'!AM60</f>
        <v>0</v>
      </c>
      <c r="AN60" s="94">
        <f t="shared" si="17"/>
        <v>75.486199999999997</v>
      </c>
      <c r="AO60" s="95">
        <f t="shared" si="19"/>
        <v>62.217485400336273</v>
      </c>
      <c r="AP60" s="96"/>
      <c r="AQ60" s="97">
        <f t="shared" si="6"/>
        <v>1033.2649999999999</v>
      </c>
      <c r="AR60" s="98">
        <f t="shared" si="29"/>
        <v>158.19</v>
      </c>
      <c r="AS60" s="98">
        <f t="shared" si="8"/>
        <v>393.70499999999993</v>
      </c>
      <c r="AT60" s="98">
        <f t="shared" si="9"/>
        <v>390.17</v>
      </c>
      <c r="AU60" s="98">
        <f t="shared" si="18"/>
        <v>0</v>
      </c>
      <c r="AV60" s="98">
        <f t="array" ref="AV60">_xlfn.IFS(U60=0,AO60,U60&lt;0,AO60/-U60,U60&gt;0,AO60/U60)</f>
        <v>31.108742700168136</v>
      </c>
      <c r="AW60" s="234">
        <f t="shared" si="37"/>
        <v>3.0107225832838758E-2</v>
      </c>
      <c r="AX60" s="234">
        <f t="shared" si="38"/>
        <v>0.19665429357208505</v>
      </c>
      <c r="AY60" s="99"/>
      <c r="AZ60" s="94">
        <f t="shared" si="12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9"/>
        <v>0</v>
      </c>
      <c r="F61" s="93">
        <f>'Юнит 13'!F61</f>
        <v>0</v>
      </c>
      <c r="G61" s="93">
        <f>'Юнит 13'!G61</f>
        <v>0</v>
      </c>
      <c r="H61" s="93">
        <f>'Юнит 13'!H61</f>
        <v>0</v>
      </c>
      <c r="I61" s="93">
        <f>'Юнит 13'!I61</f>
        <v>0</v>
      </c>
      <c r="J61" s="93">
        <f>'Юнит 13'!J61</f>
        <v>0</v>
      </c>
      <c r="K61" s="93">
        <v>128.94</v>
      </c>
      <c r="L61" s="92">
        <f t="shared" si="36"/>
        <v>0</v>
      </c>
      <c r="M61" s="89">
        <f>'Юнит 13'!M61</f>
        <v>0</v>
      </c>
      <c r="N61" s="89">
        <f>'Юнит 10'!N61+'Юнит 11'!N61+'Юнит 12'!N61+'Юнит 13'!N61</f>
        <v>3</v>
      </c>
      <c r="O61" s="89"/>
      <c r="P61" s="89"/>
      <c r="Q61" s="233">
        <f t="shared" si="13"/>
        <v>0.42857142857142855</v>
      </c>
      <c r="R61" s="92">
        <f t="shared" si="14"/>
        <v>0</v>
      </c>
      <c r="S61" s="89">
        <f>'Юнит 10'!S61+'Юнит 11'!S61+'Юнит 12'!S61+'Юнит 13'!S61</f>
        <v>0</v>
      </c>
      <c r="T61" s="89">
        <f>'Юнит 10'!T61+'Юнит 11'!T61+'Юнит 12'!T61+'Юнит 13'!T61</f>
        <v>0</v>
      </c>
      <c r="U61" s="92">
        <f t="shared" si="1"/>
        <v>0</v>
      </c>
      <c r="V61" s="89">
        <f>'Юнит 10'!V61+'Юнит 11'!V61+'Юнит 12'!V61+'Юнит 13'!V61</f>
        <v>0</v>
      </c>
      <c r="W61" s="89">
        <f>'Юнит 10'!W61+'Юнит 11'!W61+'Юнит 12'!W61+'Юнит 13'!W61</f>
        <v>0</v>
      </c>
      <c r="X61" s="92">
        <f t="shared" si="2"/>
        <v>0</v>
      </c>
      <c r="Y61" s="89">
        <f>'Юнит 10'!Y61+'Юнит 11'!Y61+'Юнит 12'!Y61+'Юнит 13'!Y61</f>
        <v>0</v>
      </c>
      <c r="Z61" s="89">
        <f>'Юнит 10'!Z61+'Юнит 11'!Z61+'Юнит 12'!Z61+'Юнит 13'!Z61</f>
        <v>0</v>
      </c>
      <c r="AA61" s="92">
        <f t="shared" si="15"/>
        <v>0</v>
      </c>
      <c r="AB61" s="92">
        <f t="shared" si="16"/>
        <v>0</v>
      </c>
      <c r="AC61" s="234">
        <f t="shared" si="3"/>
        <v>0</v>
      </c>
      <c r="AD61" s="92">
        <f t="shared" si="4"/>
        <v>0</v>
      </c>
      <c r="AE61" s="89">
        <f>'Юнит 10'!AE61+'Юнит 11'!AE61+'Юнит 12'!AE61+'Юнит 13'!AE61</f>
        <v>0</v>
      </c>
      <c r="AF61" s="234">
        <f t="shared" si="5"/>
        <v>0</v>
      </c>
      <c r="AG61" s="89">
        <f>'Юнит 10'!AG61+'Юнит 11'!AG61+'Юнит 12'!AG61+'Юнит 13'!AG61</f>
        <v>94.37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375.78573626660437</v>
      </c>
      <c r="AM61" s="89">
        <f>'Юнит 10'!AM61+'Юнит 11'!AM61+'Юнит 12'!AM61+'Юнит 13'!AM61</f>
        <v>0</v>
      </c>
      <c r="AN61" s="94">
        <f t="shared" si="17"/>
        <v>0</v>
      </c>
      <c r="AO61" s="95">
        <f t="shared" si="19"/>
        <v>-470.15573626660438</v>
      </c>
      <c r="AP61" s="96"/>
      <c r="AQ61" s="97">
        <f t="shared" si="6"/>
        <v>0</v>
      </c>
      <c r="AR61" s="98">
        <f t="shared" si="29"/>
        <v>128.94</v>
      </c>
      <c r="AS61" s="98">
        <f t="shared" si="8"/>
        <v>0</v>
      </c>
      <c r="AT61" s="98">
        <f t="shared" si="9"/>
        <v>94.37</v>
      </c>
      <c r="AU61" s="98">
        <f t="shared" si="18"/>
        <v>0</v>
      </c>
      <c r="AV61" s="98">
        <f t="array" ref="AV61">_xlfn.IFS(U61=0,AO61,U61&lt;0,AO61/-U61,U61&gt;0,AO61/U61)</f>
        <v>-470.15573626660438</v>
      </c>
      <c r="AW61" s="234">
        <f t="shared" si="37"/>
        <v>0</v>
      </c>
      <c r="AX61" s="234">
        <f t="shared" si="38"/>
        <v>-3.6463140706266821</v>
      </c>
      <c r="AY61" s="99"/>
      <c r="AZ61" s="94">
        <f t="shared" si="12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9"/>
        <v>0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0</v>
      </c>
      <c r="K62" s="93">
        <v>175.74</v>
      </c>
      <c r="L62" s="92">
        <f t="shared" si="36"/>
        <v>0</v>
      </c>
      <c r="M62" s="89">
        <f>'Юнит 13'!M62</f>
        <v>0</v>
      </c>
      <c r="N62" s="89">
        <f>'Юнит 10'!N62+'Юнит 11'!N62+'Юнит 12'!N62+'Юнит 13'!N62</f>
        <v>0</v>
      </c>
      <c r="O62" s="89"/>
      <c r="P62" s="89"/>
      <c r="Q62" s="233">
        <f t="shared" si="13"/>
        <v>0</v>
      </c>
      <c r="R62" s="92">
        <f t="shared" si="14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92">
        <f t="shared" si="15"/>
        <v>0</v>
      </c>
      <c r="AB62" s="92">
        <f t="shared" si="16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94">
        <f t="shared" si="17"/>
        <v>0</v>
      </c>
      <c r="AO62" s="95">
        <f t="shared" si="19"/>
        <v>0</v>
      </c>
      <c r="AP62" s="96"/>
      <c r="AQ62" s="97">
        <f t="shared" si="6"/>
        <v>0</v>
      </c>
      <c r="AR62" s="98">
        <f t="shared" si="29"/>
        <v>175.74</v>
      </c>
      <c r="AS62" s="98">
        <f t="shared" si="8"/>
        <v>0</v>
      </c>
      <c r="AT62" s="98">
        <f t="shared" si="9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7"/>
        <v>0</v>
      </c>
      <c r="AX62" s="234">
        <f t="shared" si="38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9"/>
        <v>0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0</v>
      </c>
      <c r="K63" s="93">
        <v>140.63999999999999</v>
      </c>
      <c r="L63" s="92">
        <f t="shared" si="36"/>
        <v>0</v>
      </c>
      <c r="M63" s="89">
        <f>'Юнит 13'!M63</f>
        <v>0</v>
      </c>
      <c r="N63" s="89">
        <f>'Юнит 10'!N63+'Юнит 11'!N63+'Юнит 12'!N63+'Юнит 13'!N63</f>
        <v>0</v>
      </c>
      <c r="O63" s="89"/>
      <c r="P63" s="89"/>
      <c r="Q63" s="233">
        <f t="shared" si="13"/>
        <v>0</v>
      </c>
      <c r="R63" s="92">
        <f t="shared" si="14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92">
        <f t="shared" si="15"/>
        <v>0</v>
      </c>
      <c r="AB63" s="92">
        <f t="shared" si="16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94">
        <f t="shared" si="17"/>
        <v>0</v>
      </c>
      <c r="AO63" s="95">
        <f t="shared" si="19"/>
        <v>0</v>
      </c>
      <c r="AP63" s="96"/>
      <c r="AQ63" s="97">
        <f t="shared" si="6"/>
        <v>0</v>
      </c>
      <c r="AR63" s="98">
        <f t="shared" si="29"/>
        <v>140.63999999999999</v>
      </c>
      <c r="AS63" s="98">
        <f t="shared" si="8"/>
        <v>0</v>
      </c>
      <c r="AT63" s="98">
        <f t="shared" si="9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7"/>
        <v>0</v>
      </c>
      <c r="AX63" s="234">
        <f t="shared" si="38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9"/>
        <v>0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0</v>
      </c>
      <c r="K64" s="93">
        <v>99.69</v>
      </c>
      <c r="L64" s="92">
        <f t="shared" si="36"/>
        <v>0</v>
      </c>
      <c r="M64" s="89">
        <f>'Юнит 13'!M64</f>
        <v>0</v>
      </c>
      <c r="N64" s="89">
        <f>'Юнит 10'!N64+'Юнит 11'!N64+'Юнит 12'!N64+'Юнит 13'!N64</f>
        <v>0</v>
      </c>
      <c r="O64" s="89"/>
      <c r="P64" s="89"/>
      <c r="Q64" s="233">
        <f t="shared" si="13"/>
        <v>0</v>
      </c>
      <c r="R64" s="92">
        <f t="shared" si="14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92">
        <f t="shared" si="15"/>
        <v>0</v>
      </c>
      <c r="AB64" s="92">
        <f t="shared" si="16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94">
        <f t="shared" si="17"/>
        <v>0</v>
      </c>
      <c r="AO64" s="95">
        <f t="shared" si="19"/>
        <v>0</v>
      </c>
      <c r="AP64" s="96"/>
      <c r="AQ64" s="97">
        <f t="shared" si="6"/>
        <v>0</v>
      </c>
      <c r="AR64" s="98">
        <f t="shared" si="29"/>
        <v>99.69</v>
      </c>
      <c r="AS64" s="98">
        <f t="shared" si="8"/>
        <v>0</v>
      </c>
      <c r="AT64" s="98">
        <f t="shared" si="9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7"/>
        <v>0</v>
      </c>
      <c r="AX64" s="234">
        <f t="shared" si="38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9"/>
        <v>0</v>
      </c>
      <c r="F65" s="93">
        <f>'Юнит 13'!F65</f>
        <v>0</v>
      </c>
      <c r="G65" s="93">
        <f>'Юнит 13'!G65</f>
        <v>0</v>
      </c>
      <c r="H65" s="93">
        <f>'Юнит 13'!H65</f>
        <v>0</v>
      </c>
      <c r="I65" s="93">
        <f>'Юнит 13'!I65</f>
        <v>0</v>
      </c>
      <c r="J65" s="93">
        <f>'Юнит 13'!J65</f>
        <v>0</v>
      </c>
      <c r="K65" s="93">
        <v>99.69</v>
      </c>
      <c r="L65" s="92">
        <f t="shared" si="36"/>
        <v>0</v>
      </c>
      <c r="M65" s="89">
        <f>'Юнит 13'!M65</f>
        <v>0</v>
      </c>
      <c r="N65" s="89">
        <f>'Юнит 10'!N65+'Юнит 11'!N65+'Юнит 12'!N65+'Юнит 13'!N65</f>
        <v>0</v>
      </c>
      <c r="O65" s="89"/>
      <c r="P65" s="89"/>
      <c r="Q65" s="233">
        <f t="shared" si="13"/>
        <v>0</v>
      </c>
      <c r="R65" s="92">
        <f t="shared" si="14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92">
        <f t="shared" si="15"/>
        <v>0</v>
      </c>
      <c r="AB65" s="92">
        <f t="shared" si="16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109.16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2.3340728960658659</v>
      </c>
      <c r="AM65" s="89">
        <f>'Юнит 10'!AM65+'Юнит 11'!AM65+'Юнит 12'!AM65+'Юнит 13'!AM65</f>
        <v>0</v>
      </c>
      <c r="AN65" s="94">
        <f t="shared" si="17"/>
        <v>0</v>
      </c>
      <c r="AO65" s="95">
        <f t="shared" si="19"/>
        <v>-111.49407289606586</v>
      </c>
      <c r="AP65" s="96"/>
      <c r="AQ65" s="97">
        <f t="shared" si="6"/>
        <v>0</v>
      </c>
      <c r="AR65" s="98">
        <f t="shared" si="29"/>
        <v>99.69</v>
      </c>
      <c r="AS65" s="98">
        <f t="shared" si="8"/>
        <v>0</v>
      </c>
      <c r="AT65" s="98">
        <f t="shared" si="9"/>
        <v>109.16</v>
      </c>
      <c r="AU65" s="98">
        <f t="shared" si="18"/>
        <v>0</v>
      </c>
      <c r="AV65" s="98">
        <f t="array" ref="AV65">_xlfn.IFS(U65=0,AO65,U65&lt;0,AO65/-U65,U65&gt;0,AO65/U65)</f>
        <v>-111.49407289606586</v>
      </c>
      <c r="AW65" s="234">
        <f t="shared" si="37"/>
        <v>0</v>
      </c>
      <c r="AX65" s="234">
        <f t="shared" si="38"/>
        <v>-1.1184077931193286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9"/>
        <v>0</v>
      </c>
      <c r="F66" s="93">
        <f>'Юнит 13'!F66</f>
        <v>0</v>
      </c>
      <c r="G66" s="93">
        <f>'Юнит 13'!G66</f>
        <v>0</v>
      </c>
      <c r="H66" s="93">
        <f>'Юнит 13'!H66</f>
        <v>0</v>
      </c>
      <c r="I66" s="93">
        <f>'Юнит 13'!I66</f>
        <v>0</v>
      </c>
      <c r="J66" s="93">
        <f>'Юнит 13'!J66</f>
        <v>0</v>
      </c>
      <c r="K66" s="93">
        <v>97.35</v>
      </c>
      <c r="L66" s="92">
        <f t="shared" si="36"/>
        <v>0</v>
      </c>
      <c r="M66" s="89">
        <f>'Юнит 13'!M66</f>
        <v>0</v>
      </c>
      <c r="N66" s="89">
        <f>'Юнит 10'!N66+'Юнит 11'!N66+'Юнит 12'!N66+'Юнит 13'!N66</f>
        <v>0</v>
      </c>
      <c r="O66" s="89"/>
      <c r="P66" s="89"/>
      <c r="Q66" s="233">
        <f t="shared" si="13"/>
        <v>0</v>
      </c>
      <c r="R66" s="92">
        <f t="shared" si="14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92">
        <f t="shared" si="15"/>
        <v>0</v>
      </c>
      <c r="AB66" s="92">
        <f t="shared" si="16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3.6647307188229776</v>
      </c>
      <c r="AM66" s="89">
        <f>'Юнит 10'!AM66+'Юнит 11'!AM66+'Юнит 12'!AM66+'Юнит 13'!AM66</f>
        <v>0</v>
      </c>
      <c r="AN66" s="94">
        <f t="shared" si="17"/>
        <v>0</v>
      </c>
      <c r="AO66" s="95">
        <f t="shared" si="19"/>
        <v>-3.6647307188229776</v>
      </c>
      <c r="AP66" s="96"/>
      <c r="AQ66" s="97">
        <f t="shared" si="6"/>
        <v>0</v>
      </c>
      <c r="AR66" s="98">
        <f t="shared" si="29"/>
        <v>97.35</v>
      </c>
      <c r="AS66" s="98">
        <f t="shared" si="8"/>
        <v>0</v>
      </c>
      <c r="AT66" s="98">
        <f t="shared" si="9"/>
        <v>0</v>
      </c>
      <c r="AU66" s="98">
        <f t="shared" si="18"/>
        <v>0</v>
      </c>
      <c r="AV66" s="98">
        <f t="array" ref="AV66">_xlfn.IFS(U66=0,AO66,U66&lt;0,AO66/-U66,U66&gt;0,AO66/U66)</f>
        <v>-3.6647307188229776</v>
      </c>
      <c r="AW66" s="234">
        <f t="shared" si="37"/>
        <v>0</v>
      </c>
      <c r="AX66" s="234">
        <f t="shared" si="38"/>
        <v>-3.7644896957606346E-2</v>
      </c>
      <c r="AY66" s="99"/>
      <c r="AZ66" s="94">
        <f t="shared" si="12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9"/>
        <v>0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0</v>
      </c>
      <c r="K67" s="93">
        <v>161.69999999999999</v>
      </c>
      <c r="L67" s="92">
        <f t="shared" si="36"/>
        <v>0</v>
      </c>
      <c r="M67" s="89">
        <f>'Юнит 13'!M67</f>
        <v>0</v>
      </c>
      <c r="N67" s="89">
        <f>'Юнит 10'!N67+'Юнит 11'!N67+'Юнит 12'!N67+'Юнит 13'!N67</f>
        <v>2</v>
      </c>
      <c r="O67" s="89"/>
      <c r="P67" s="89"/>
      <c r="Q67" s="233">
        <f t="shared" si="13"/>
        <v>0.2857142857142857</v>
      </c>
      <c r="R67" s="92">
        <f t="shared" si="14"/>
        <v>0.14285714285714285</v>
      </c>
      <c r="S67" s="89">
        <f>'Юнит 10'!S67+'Юнит 11'!S67+'Юнит 12'!S67+'Юнит 13'!S67</f>
        <v>1</v>
      </c>
      <c r="T67" s="89">
        <f>'Юнит 10'!T67+'Юнит 11'!T67+'Юнит 12'!T67+'Юнит 13'!T67</f>
        <v>0</v>
      </c>
      <c r="U67" s="92">
        <f t="shared" ref="U67:U103" si="40">S67+T67</f>
        <v>1</v>
      </c>
      <c r="V67" s="89">
        <f>'Юнит 10'!V67+'Юнит 11'!V67+'Юнит 12'!V67+'Юнит 13'!V67</f>
        <v>624</v>
      </c>
      <c r="W67" s="89">
        <f>'Юнит 10'!W67+'Юнит 11'!W67+'Юнит 12'!W67+'Юнит 13'!W67</f>
        <v>0</v>
      </c>
      <c r="X67" s="92">
        <f t="shared" ref="X67:X103" si="41">V67+W67</f>
        <v>624</v>
      </c>
      <c r="Y67" s="89">
        <f>'Юнит 10'!Y67+'Юнит 11'!Y67+'Юнит 12'!Y67+'Юнит 13'!Y67</f>
        <v>1049</v>
      </c>
      <c r="Z67" s="89">
        <f>'Юнит 10'!Z67+'Юнит 11'!Z67+'Юнит 12'!Z67+'Юнит 13'!Z67</f>
        <v>0</v>
      </c>
      <c r="AA67" s="92">
        <f t="shared" si="15"/>
        <v>1049</v>
      </c>
      <c r="AB67" s="92">
        <f t="shared" si="16"/>
        <v>0</v>
      </c>
      <c r="AC67" s="234">
        <f t="shared" ref="AC67:AC103" si="42">AA67/$AA$126</f>
        <v>1.4602651604325265E-4</v>
      </c>
      <c r="AD67" s="92">
        <f t="shared" ref="AD67:AD103" si="43">U67*K67</f>
        <v>161.69999999999999</v>
      </c>
      <c r="AE67" s="89">
        <f>'Юнит 10'!AE67+'Юнит 11'!AE67+'Юнит 12'!AE67+'Юнит 13'!AE67</f>
        <v>394.73</v>
      </c>
      <c r="AF67" s="234">
        <f t="shared" ref="AF67:AF103" si="44">IF(AA67=0,0,AE67/AA67)</f>
        <v>0.3762917063870353</v>
      </c>
      <c r="AG67" s="89">
        <f>'Юнит 10'!AG67+'Юнит 11'!AG67+'Юнит 12'!AG67+'Юнит 13'!AG67</f>
        <v>144.63999999999999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94">
        <f t="shared" si="17"/>
        <v>35.630400000000002</v>
      </c>
      <c r="AO67" s="95">
        <f t="shared" si="19"/>
        <v>312.29959999999994</v>
      </c>
      <c r="AP67" s="96"/>
      <c r="AQ67" s="97">
        <f t="shared" si="6"/>
        <v>1049</v>
      </c>
      <c r="AR67" s="98">
        <f t="shared" si="29"/>
        <v>161.69999999999999</v>
      </c>
      <c r="AS67" s="98">
        <f t="shared" si="8"/>
        <v>394.73</v>
      </c>
      <c r="AT67" s="98">
        <f t="shared" si="9"/>
        <v>144.63999999999999</v>
      </c>
      <c r="AU67" s="98">
        <f t="shared" si="18"/>
        <v>0</v>
      </c>
      <c r="AV67" s="98">
        <f t="array" ref="AV67">_xlfn.IFS(U67=0,AO67,U67&lt;0,AO67/-U67,U67&gt;0,AO67/U67)</f>
        <v>312.29959999999994</v>
      </c>
      <c r="AW67" s="234">
        <f t="shared" si="37"/>
        <v>0.29771172545281216</v>
      </c>
      <c r="AX67" s="234">
        <f t="shared" si="38"/>
        <v>1.9313518862090289</v>
      </c>
      <c r="AY67" s="99"/>
      <c r="AZ67" s="94">
        <f t="shared" si="12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9"/>
        <v>0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0</v>
      </c>
      <c r="K68" s="93">
        <v>161.69999999999999</v>
      </c>
      <c r="L68" s="92">
        <f t="shared" si="36"/>
        <v>0</v>
      </c>
      <c r="M68" s="89">
        <f>'Юнит 13'!M68</f>
        <v>0</v>
      </c>
      <c r="N68" s="89">
        <f>'Юнит 10'!N68+'Юнит 11'!N68+'Юнит 12'!N68+'Юнит 13'!N68</f>
        <v>0</v>
      </c>
      <c r="O68" s="89"/>
      <c r="P68" s="89"/>
      <c r="Q68" s="233">
        <f t="shared" ref="Q68:Q103" si="45">N68/7</f>
        <v>0</v>
      </c>
      <c r="R68" s="92">
        <f t="shared" ref="R68:R103" si="46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0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1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92">
        <f t="shared" ref="AA68:AA103" si="47">Y68+Z68</f>
        <v>0</v>
      </c>
      <c r="AB68" s="92">
        <f t="shared" ref="AB68:AB103" si="48">N68*O68*P68/100</f>
        <v>0</v>
      </c>
      <c r="AC68" s="234">
        <f t="shared" si="42"/>
        <v>0</v>
      </c>
      <c r="AD68" s="92">
        <f t="shared" si="43"/>
        <v>0</v>
      </c>
      <c r="AE68" s="89">
        <f>'Юнит 10'!AE68+'Юнит 11'!AE68+'Юнит 12'!AE68+'Юнит 13'!AE68</f>
        <v>0</v>
      </c>
      <c r="AF68" s="234">
        <f t="shared" si="44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94">
        <f t="shared" ref="AN68:AN103" si="49">X68*5.71%</f>
        <v>0</v>
      </c>
      <c r="AO68" s="95">
        <f t="shared" si="19"/>
        <v>0</v>
      </c>
      <c r="AP68" s="96"/>
      <c r="AQ68" s="97">
        <f t="shared" si="6"/>
        <v>0</v>
      </c>
      <c r="AR68" s="98">
        <f t="shared" si="29"/>
        <v>161.69999999999999</v>
      </c>
      <c r="AS68" s="98">
        <f t="shared" si="8"/>
        <v>0</v>
      </c>
      <c r="AT68" s="98">
        <f t="shared" si="9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7"/>
        <v>0</v>
      </c>
      <c r="AX68" s="234">
        <f t="shared" si="38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9"/>
        <v>0</v>
      </c>
      <c r="F69" s="93">
        <f>'Юнит 13'!F69</f>
        <v>0</v>
      </c>
      <c r="G69" s="93">
        <f>'Юнит 13'!G69</f>
        <v>0</v>
      </c>
      <c r="H69" s="93">
        <f>'Юнит 13'!H69</f>
        <v>0</v>
      </c>
      <c r="I69" s="93">
        <f>'Юнит 13'!I69</f>
        <v>0</v>
      </c>
      <c r="J69" s="93">
        <f>'Юнит 13'!J69</f>
        <v>0</v>
      </c>
      <c r="K69" s="93">
        <v>140.63999999999999</v>
      </c>
      <c r="L69" s="92">
        <f t="shared" si="36"/>
        <v>0</v>
      </c>
      <c r="M69" s="89">
        <f>'Юнит 13'!M69</f>
        <v>0</v>
      </c>
      <c r="N69" s="89">
        <f>'Юнит 10'!N69+'Юнит 11'!N69+'Юнит 12'!N69+'Юнит 13'!N69</f>
        <v>5</v>
      </c>
      <c r="O69" s="89"/>
      <c r="P69" s="89"/>
      <c r="Q69" s="233">
        <f t="shared" si="45"/>
        <v>0.7142857142857143</v>
      </c>
      <c r="R69" s="92">
        <f t="shared" si="46"/>
        <v>0.14285714285714285</v>
      </c>
      <c r="S69" s="89">
        <f>'Юнит 10'!S69+'Юнит 11'!S69+'Юнит 12'!S69+'Юнит 13'!S69</f>
        <v>1</v>
      </c>
      <c r="T69" s="89">
        <f>'Юнит 10'!T69+'Юнит 11'!T69+'Юнит 12'!T69+'Юнит 13'!T69</f>
        <v>0</v>
      </c>
      <c r="U69" s="92">
        <f t="shared" si="40"/>
        <v>1</v>
      </c>
      <c r="V69" s="89">
        <f>'Юнит 10'!V69+'Юнит 11'!V69+'Юнит 12'!V69+'Юнит 13'!V69</f>
        <v>657</v>
      </c>
      <c r="W69" s="89">
        <f>'Юнит 10'!W69+'Юнит 11'!W69+'Юнит 12'!W69+'Юнит 13'!W69</f>
        <v>0</v>
      </c>
      <c r="X69" s="92">
        <f t="shared" si="41"/>
        <v>657</v>
      </c>
      <c r="Y69" s="89">
        <f>'Юнит 10'!Y69+'Юнит 11'!Y69+'Юнит 12'!Y69+'Юнит 13'!Y69</f>
        <v>998</v>
      </c>
      <c r="Z69" s="89">
        <f>'Юнит 10'!Z69+'Юнит 11'!Z69+'Юнит 12'!Z69+'Юнит 13'!Z69</f>
        <v>0</v>
      </c>
      <c r="AA69" s="92">
        <f t="shared" si="47"/>
        <v>998</v>
      </c>
      <c r="AB69" s="92">
        <f t="shared" si="48"/>
        <v>0</v>
      </c>
      <c r="AC69" s="234">
        <f t="shared" si="42"/>
        <v>1.3892703814219842E-4</v>
      </c>
      <c r="AD69" s="92">
        <f t="shared" si="43"/>
        <v>140.63999999999999</v>
      </c>
      <c r="AE69" s="89">
        <f>'Юнит 10'!AE69+'Юнит 11'!AE69+'Юнит 12'!AE69+'Юнит 13'!AE69</f>
        <v>378.08000000000004</v>
      </c>
      <c r="AF69" s="234">
        <f t="shared" si="44"/>
        <v>0.37883767535070145</v>
      </c>
      <c r="AG69" s="89">
        <f>'Юнит 10'!AG69+'Юнит 11'!AG69+'Юнит 12'!AG69+'Юнит 13'!AG69</f>
        <v>334.85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20.003240991284038</v>
      </c>
      <c r="AM69" s="89">
        <f>'Юнит 10'!AM69+'Юнит 11'!AM69+'Юнит 12'!AM69+'Юнит 13'!AM69</f>
        <v>0</v>
      </c>
      <c r="AN69" s="94">
        <f t="shared" si="49"/>
        <v>37.514699999999998</v>
      </c>
      <c r="AO69" s="95">
        <f t="shared" ref="AO69:AO103" si="50">AA69-AD69-AE69-AG69-AH69-AI69-AK69-AL69-AN69-AM69</f>
        <v>86.912059008715914</v>
      </c>
      <c r="AP69" s="96"/>
      <c r="AQ69" s="97">
        <f t="shared" si="6"/>
        <v>998</v>
      </c>
      <c r="AR69" s="98">
        <f t="shared" si="29"/>
        <v>140.63999999999999</v>
      </c>
      <c r="AS69" s="98">
        <f t="shared" si="8"/>
        <v>378.08000000000004</v>
      </c>
      <c r="AT69" s="98">
        <f t="shared" si="9"/>
        <v>334.85</v>
      </c>
      <c r="AU69" s="98">
        <f t="shared" si="18"/>
        <v>0</v>
      </c>
      <c r="AV69" s="98">
        <f t="array" ref="AV69">_xlfn.IFS(U69=0,AO69,U69&lt;0,AO69/-U69,U69&gt;0,AO69/U69)</f>
        <v>86.912059008715914</v>
      </c>
      <c r="AW69" s="234">
        <f t="shared" si="37"/>
        <v>8.708623147165924E-2</v>
      </c>
      <c r="AX69" s="234">
        <f t="shared" si="38"/>
        <v>0.61797539113137034</v>
      </c>
      <c r="AY69" s="99"/>
      <c r="AZ69" s="94">
        <f t="shared" si="12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9"/>
        <v>0</v>
      </c>
      <c r="F70" s="93">
        <f>'Юнит 13'!F70</f>
        <v>0</v>
      </c>
      <c r="G70" s="93">
        <f>'Юнит 13'!G70</f>
        <v>0</v>
      </c>
      <c r="H70" s="93">
        <f>'Юнит 13'!H70</f>
        <v>0</v>
      </c>
      <c r="I70" s="93">
        <f>'Юнит 13'!I70</f>
        <v>0</v>
      </c>
      <c r="J70" s="93">
        <f>'Юнит 13'!J70</f>
        <v>0</v>
      </c>
      <c r="K70" s="93">
        <v>117.24</v>
      </c>
      <c r="L70" s="92">
        <f t="shared" si="36"/>
        <v>0</v>
      </c>
      <c r="M70" s="89">
        <f>'Юнит 13'!M70</f>
        <v>0</v>
      </c>
      <c r="N70" s="89">
        <f>'Юнит 10'!N70+'Юнит 11'!N70+'Юнит 12'!N70+'Юнит 13'!N70</f>
        <v>6</v>
      </c>
      <c r="O70" s="89"/>
      <c r="P70" s="89"/>
      <c r="Q70" s="233">
        <f t="shared" si="45"/>
        <v>0.8571428571428571</v>
      </c>
      <c r="R70" s="92">
        <f t="shared" si="46"/>
        <v>0</v>
      </c>
      <c r="S70" s="89">
        <f>'Юнит 10'!S70+'Юнит 11'!S70+'Юнит 12'!S70+'Юнит 13'!S70</f>
        <v>0</v>
      </c>
      <c r="T70" s="89">
        <f>'Юнит 10'!T70+'Юнит 11'!T70+'Юнит 12'!T70+'Юнит 13'!T70</f>
        <v>0</v>
      </c>
      <c r="U70" s="92">
        <f t="shared" si="40"/>
        <v>0</v>
      </c>
      <c r="V70" s="89">
        <f>'Юнит 10'!V70+'Юнит 11'!V70+'Юнит 12'!V70+'Юнит 13'!V70</f>
        <v>0</v>
      </c>
      <c r="W70" s="89">
        <f>'Юнит 10'!W70+'Юнит 11'!W70+'Юнит 12'!W70+'Юнит 13'!W70</f>
        <v>0</v>
      </c>
      <c r="X70" s="92">
        <f t="shared" si="41"/>
        <v>0</v>
      </c>
      <c r="Y70" s="89">
        <f>'Юнит 10'!Y70+'Юнит 11'!Y70+'Юнит 12'!Y70+'Юнит 13'!Y70</f>
        <v>0</v>
      </c>
      <c r="Z70" s="89">
        <f>'Юнит 10'!Z70+'Юнит 11'!Z70+'Юнит 12'!Z70+'Юнит 13'!Z70</f>
        <v>0</v>
      </c>
      <c r="AA70" s="92">
        <f t="shared" si="47"/>
        <v>0</v>
      </c>
      <c r="AB70" s="92">
        <f t="shared" si="48"/>
        <v>0</v>
      </c>
      <c r="AC70" s="234">
        <f t="shared" si="42"/>
        <v>0</v>
      </c>
      <c r="AD70" s="92">
        <f t="shared" si="43"/>
        <v>0</v>
      </c>
      <c r="AE70" s="89">
        <f>'Юнит 10'!AE70+'Юнит 11'!AE70+'Юнит 12'!AE70+'Юнит 13'!AE70</f>
        <v>0</v>
      </c>
      <c r="AF70" s="234">
        <f t="shared" si="44"/>
        <v>0</v>
      </c>
      <c r="AG70" s="89">
        <f>'Юнит 10'!AG70+'Юнит 11'!AG70+'Юнит 12'!AG70+'Юнит 13'!AG70</f>
        <v>585.41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5.6715608654404859</v>
      </c>
      <c r="AM70" s="89">
        <f>'Юнит 10'!AM70+'Юнит 11'!AM70+'Юнит 12'!AM70+'Юнит 13'!AM70</f>
        <v>0</v>
      </c>
      <c r="AN70" s="94">
        <f t="shared" si="49"/>
        <v>0</v>
      </c>
      <c r="AO70" s="95">
        <f t="shared" si="50"/>
        <v>-591.08156086544045</v>
      </c>
      <c r="AP70" s="96"/>
      <c r="AQ70" s="97">
        <f t="shared" si="6"/>
        <v>0</v>
      </c>
      <c r="AR70" s="98">
        <f t="shared" si="29"/>
        <v>117.24</v>
      </c>
      <c r="AS70" s="98">
        <f t="shared" si="8"/>
        <v>0</v>
      </c>
      <c r="AT70" s="98">
        <f t="shared" si="9"/>
        <v>585.41</v>
      </c>
      <c r="AU70" s="98">
        <f t="shared" si="18"/>
        <v>0</v>
      </c>
      <c r="AV70" s="98">
        <f t="array" ref="AV70">_xlfn.IFS(U70=0,AO70,U70&lt;0,AO70/-U70,U70&gt;0,AO70/U70)</f>
        <v>-591.08156086544045</v>
      </c>
      <c r="AW70" s="234">
        <f t="shared" si="37"/>
        <v>0</v>
      </c>
      <c r="AX70" s="234">
        <f t="shared" si="38"/>
        <v>-5.0416373325267871</v>
      </c>
      <c r="AY70" s="99"/>
      <c r="AZ70" s="94">
        <f t="shared" si="12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9"/>
        <v>0</v>
      </c>
      <c r="F71" s="93">
        <f>'Юнит 13'!F71</f>
        <v>0</v>
      </c>
      <c r="G71" s="93">
        <f>'Юнит 13'!G71</f>
        <v>0</v>
      </c>
      <c r="H71" s="93">
        <f>'Юнит 13'!H71</f>
        <v>0</v>
      </c>
      <c r="I71" s="93">
        <f>'Юнит 13'!I71</f>
        <v>0</v>
      </c>
      <c r="J71" s="93">
        <f>'Юнит 13'!J71</f>
        <v>0</v>
      </c>
      <c r="K71" s="93">
        <v>123.09</v>
      </c>
      <c r="L71" s="92">
        <f t="shared" si="36"/>
        <v>0</v>
      </c>
      <c r="M71" s="89">
        <f>'Юнит 13'!M71</f>
        <v>0</v>
      </c>
      <c r="N71" s="89">
        <f>'Юнит 10'!N71+'Юнит 11'!N71+'Юнит 12'!N71+'Юнит 13'!N71</f>
        <v>22</v>
      </c>
      <c r="O71" s="89"/>
      <c r="P71" s="89"/>
      <c r="Q71" s="233">
        <f t="shared" si="45"/>
        <v>3.1428571428571428</v>
      </c>
      <c r="R71" s="92">
        <f t="shared" si="46"/>
        <v>0.42857142857142855</v>
      </c>
      <c r="S71" s="89">
        <f>'Юнит 10'!S71+'Юнит 11'!S71+'Юнит 12'!S71+'Юнит 13'!S71</f>
        <v>3</v>
      </c>
      <c r="T71" s="89">
        <f>'Юнит 10'!T71+'Юнит 11'!T71+'Юнит 12'!T71+'Юнит 13'!T71</f>
        <v>0</v>
      </c>
      <c r="U71" s="92">
        <f t="shared" si="40"/>
        <v>3</v>
      </c>
      <c r="V71" s="89">
        <f>'Юнит 10'!V71+'Юнит 11'!V71+'Юнит 12'!V71+'Юнит 13'!V71</f>
        <v>1393</v>
      </c>
      <c r="W71" s="89">
        <f>'Юнит 10'!W71+'Юнит 11'!W71+'Юнит 12'!W71+'Юнит 13'!W71</f>
        <v>0</v>
      </c>
      <c r="X71" s="92">
        <f t="shared" si="41"/>
        <v>1393</v>
      </c>
      <c r="Y71" s="89">
        <f>'Юнит 10'!Y71+'Юнит 11'!Y71+'Юнит 12'!Y71+'Юнит 13'!Y71</f>
        <v>2084.94</v>
      </c>
      <c r="Z71" s="89">
        <f>'Юнит 10'!Z71+'Юнит 11'!Z71+'Юнит 12'!Z71+'Юнит 13'!Z71</f>
        <v>0</v>
      </c>
      <c r="AA71" s="92">
        <f t="shared" si="47"/>
        <v>2084.94</v>
      </c>
      <c r="AB71" s="92">
        <f t="shared" si="48"/>
        <v>0</v>
      </c>
      <c r="AC71" s="234">
        <f t="shared" si="42"/>
        <v>2.9023500892203923E-4</v>
      </c>
      <c r="AD71" s="92">
        <f t="shared" si="43"/>
        <v>369.27</v>
      </c>
      <c r="AE71" s="89">
        <f>'Юнит 10'!AE71+'Юнит 11'!AE71+'Юнит 12'!AE71+'Юнит 13'!AE71</f>
        <v>794.93000000000006</v>
      </c>
      <c r="AF71" s="234">
        <f t="shared" si="44"/>
        <v>0.38127236275384424</v>
      </c>
      <c r="AG71" s="89">
        <f>'Юнит 10'!AG71+'Юнит 11'!AG71+'Юнит 12'!AG71+'Юнит 13'!AG71</f>
        <v>1690.56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2.0068301466175082</v>
      </c>
      <c r="AM71" s="89">
        <f>'Юнит 10'!AM71+'Юнит 11'!AM71+'Юнит 12'!AM71+'Юнит 13'!AM71</f>
        <v>0</v>
      </c>
      <c r="AN71" s="94">
        <f t="shared" si="49"/>
        <v>79.540300000000002</v>
      </c>
      <c r="AO71" s="95">
        <f t="shared" si="50"/>
        <v>-851.36713014661746</v>
      </c>
      <c r="AP71" s="96"/>
      <c r="AQ71" s="97">
        <f t="shared" si="6"/>
        <v>694.98</v>
      </c>
      <c r="AR71" s="98">
        <f t="shared" si="29"/>
        <v>123.09</v>
      </c>
      <c r="AS71" s="98">
        <f t="shared" si="8"/>
        <v>264.97666666666669</v>
      </c>
      <c r="AT71" s="98">
        <f t="shared" si="9"/>
        <v>563.52</v>
      </c>
      <c r="AU71" s="98">
        <f t="shared" ref="AU71:AU103" si="51">IF(S71=0,0,(AH71+AI71+AJ71)/S71)</f>
        <v>0</v>
      </c>
      <c r="AV71" s="98">
        <f t="array" ref="AV71">_xlfn.IFS(U71=0,AO71,U71&lt;0,AO71/-U71,U71&gt;0,AO71/U71)</f>
        <v>-283.78904338220582</v>
      </c>
      <c r="AW71" s="234">
        <f t="shared" si="37"/>
        <v>-0.40834130965237248</v>
      </c>
      <c r="AX71" s="234">
        <f t="shared" si="38"/>
        <v>-2.3055410137477117</v>
      </c>
      <c r="AY71" s="99"/>
      <c r="AZ71" s="94">
        <f t="shared" si="12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9"/>
        <v>0</v>
      </c>
      <c r="F72" s="93">
        <f>'Юнит 13'!F72</f>
        <v>0</v>
      </c>
      <c r="G72" s="93">
        <f>'Юнит 13'!G72</f>
        <v>0</v>
      </c>
      <c r="H72" s="93">
        <f>'Юнит 13'!H72</f>
        <v>0</v>
      </c>
      <c r="I72" s="93">
        <f>'Юнит 13'!I72</f>
        <v>0</v>
      </c>
      <c r="J72" s="93">
        <f>'Юнит 13'!J72</f>
        <v>0</v>
      </c>
      <c r="K72" s="93">
        <v>123.09</v>
      </c>
      <c r="L72" s="92">
        <f t="shared" si="36"/>
        <v>0</v>
      </c>
      <c r="M72" s="89">
        <f>'Юнит 13'!M72</f>
        <v>0</v>
      </c>
      <c r="N72" s="89">
        <f>'Юнит 10'!N72+'Юнит 11'!N72+'Юнит 12'!N72+'Юнит 13'!N72</f>
        <v>4</v>
      </c>
      <c r="O72" s="89"/>
      <c r="P72" s="89"/>
      <c r="Q72" s="233">
        <f t="shared" si="45"/>
        <v>0.5714285714285714</v>
      </c>
      <c r="R72" s="92">
        <f t="shared" si="46"/>
        <v>0.7142857142857143</v>
      </c>
      <c r="S72" s="89">
        <f>'Юнит 10'!S72+'Юнит 11'!S72+'Юнит 12'!S72+'Юнит 13'!S72</f>
        <v>5</v>
      </c>
      <c r="T72" s="89">
        <f>'Юнит 10'!T72+'Юнит 11'!T72+'Юнит 12'!T72+'Юнит 13'!T72</f>
        <v>0</v>
      </c>
      <c r="U72" s="92">
        <f t="shared" si="40"/>
        <v>5</v>
      </c>
      <c r="V72" s="89">
        <f>'Юнит 10'!V72+'Юнит 11'!V72+'Юнит 12'!V72+'Юнит 13'!V72</f>
        <v>2586</v>
      </c>
      <c r="W72" s="89">
        <f>'Юнит 10'!W72+'Юнит 11'!W72+'Юнит 12'!W72+'Юнит 13'!W72</f>
        <v>0</v>
      </c>
      <c r="X72" s="92">
        <f t="shared" si="41"/>
        <v>2586</v>
      </c>
      <c r="Y72" s="89">
        <f>'Юнит 10'!Y72+'Юнит 11'!Y72+'Юнит 12'!Y72+'Юнит 13'!Y72</f>
        <v>4134.78</v>
      </c>
      <c r="Z72" s="89">
        <f>'Юнит 10'!Z72+'Юнит 11'!Z72+'Юнит 12'!Z72+'Юнит 13'!Z72</f>
        <v>0</v>
      </c>
      <c r="AA72" s="92">
        <f t="shared" si="47"/>
        <v>4134.78</v>
      </c>
      <c r="AB72" s="92">
        <f t="shared" si="48"/>
        <v>0</v>
      </c>
      <c r="AC72" s="234">
        <f t="shared" si="42"/>
        <v>5.7558390658276465E-4</v>
      </c>
      <c r="AD72" s="92">
        <f t="shared" si="43"/>
        <v>615.45000000000005</v>
      </c>
      <c r="AE72" s="89">
        <f>'Юнит 10'!AE72+'Юнит 11'!AE72+'Юнит 12'!AE72+'Юнит 13'!AE72</f>
        <v>1557.0599999999997</v>
      </c>
      <c r="AF72" s="234">
        <f t="shared" si="44"/>
        <v>0.37657626282414053</v>
      </c>
      <c r="AG72" s="89">
        <f>'Юнит 10'!AG72+'Юнит 11'!AG72+'Юнит 12'!AG72+'Юнит 13'!AG72</f>
        <v>453.01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94">
        <f t="shared" si="49"/>
        <v>147.66059999999999</v>
      </c>
      <c r="AO72" s="95">
        <f t="shared" si="50"/>
        <v>1361.5994000000003</v>
      </c>
      <c r="AP72" s="96"/>
      <c r="AQ72" s="97">
        <f t="shared" si="6"/>
        <v>826.9559999999999</v>
      </c>
      <c r="AR72" s="98">
        <f t="shared" si="29"/>
        <v>123.09</v>
      </c>
      <c r="AS72" s="98">
        <f t="shared" si="8"/>
        <v>311.41199999999992</v>
      </c>
      <c r="AT72" s="98">
        <f t="shared" si="9"/>
        <v>90.602000000000004</v>
      </c>
      <c r="AU72" s="98">
        <f t="shared" si="51"/>
        <v>0</v>
      </c>
      <c r="AV72" s="98">
        <f t="array" ref="AV72">_xlfn.IFS(U72=0,AO72,U72&lt;0,AO72/-U72,U72&gt;0,AO72/U72)</f>
        <v>272.31988000000007</v>
      </c>
      <c r="AW72" s="234">
        <f t="shared" si="37"/>
        <v>0.32930395329376666</v>
      </c>
      <c r="AX72" s="234">
        <f t="shared" si="38"/>
        <v>2.2123639613291091</v>
      </c>
      <c r="AY72" s="99"/>
      <c r="AZ72" s="94">
        <f t="shared" si="12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9"/>
        <v>0</v>
      </c>
      <c r="F73" s="93">
        <f>'Юнит 13'!F73</f>
        <v>0</v>
      </c>
      <c r="G73" s="93">
        <f>'Юнит 13'!G73</f>
        <v>0</v>
      </c>
      <c r="H73" s="93">
        <f>'Юнит 13'!H73</f>
        <v>0</v>
      </c>
      <c r="I73" s="93">
        <f>'Юнит 13'!I73</f>
        <v>0</v>
      </c>
      <c r="J73" s="93">
        <f>'Юнит 13'!J73</f>
        <v>0</v>
      </c>
      <c r="K73" s="93">
        <v>123.09</v>
      </c>
      <c r="L73" s="92">
        <f t="shared" si="36"/>
        <v>0</v>
      </c>
      <c r="M73" s="89">
        <f>'Юнит 13'!M73</f>
        <v>0</v>
      </c>
      <c r="N73" s="89">
        <f>'Юнит 10'!N73+'Юнит 11'!N73+'Юнит 12'!N73+'Юнит 13'!N73</f>
        <v>8</v>
      </c>
      <c r="O73" s="89"/>
      <c r="P73" s="89"/>
      <c r="Q73" s="233">
        <f t="shared" si="45"/>
        <v>1.1428571428571428</v>
      </c>
      <c r="R73" s="92">
        <f t="shared" si="46"/>
        <v>0.2857142857142857</v>
      </c>
      <c r="S73" s="89">
        <f>'Юнит 10'!S73+'Юнит 11'!S73+'Юнит 12'!S73+'Юнит 13'!S73</f>
        <v>3</v>
      </c>
      <c r="T73" s="89">
        <f>'Юнит 10'!T73+'Юнит 11'!T73+'Юнит 12'!T73+'Юнит 13'!T73</f>
        <v>-1</v>
      </c>
      <c r="U73" s="92">
        <f t="shared" si="40"/>
        <v>2</v>
      </c>
      <c r="V73" s="89">
        <f>'Юнит 10'!V73+'Юнит 11'!V73+'Юнит 12'!V73+'Юнит 13'!V73</f>
        <v>1696.6799999999998</v>
      </c>
      <c r="W73" s="89">
        <f>'Юнит 10'!W73+'Юнит 11'!W73+'Юнит 12'!W73+'Юнит 13'!W73</f>
        <v>-527</v>
      </c>
      <c r="X73" s="92">
        <f t="shared" si="41"/>
        <v>1169.6799999999998</v>
      </c>
      <c r="Y73" s="89">
        <f>'Юнит 10'!Y73+'Юнит 11'!Y73+'Юнит 12'!Y73+'Юнит 13'!Y73</f>
        <v>2421.21</v>
      </c>
      <c r="Z73" s="89">
        <f>'Юнит 10'!Z73+'Юнит 11'!Z73+'Юнит 12'!Z73+'Юнит 13'!Z73</f>
        <v>-807</v>
      </c>
      <c r="AA73" s="92">
        <f t="shared" si="47"/>
        <v>1614.21</v>
      </c>
      <c r="AB73" s="92">
        <f t="shared" si="48"/>
        <v>0</v>
      </c>
      <c r="AC73" s="234">
        <f t="shared" si="42"/>
        <v>2.2470682789530873E-4</v>
      </c>
      <c r="AD73" s="92">
        <f t="shared" si="43"/>
        <v>246.18</v>
      </c>
      <c r="AE73" s="89">
        <f>'Юнит 10'!AE73+'Юнит 11'!AE73+'Юнит 12'!AE73+'Юнит 13'!AE73</f>
        <v>606.20000000000005</v>
      </c>
      <c r="AF73" s="234">
        <f t="shared" si="44"/>
        <v>0.37553973770451182</v>
      </c>
      <c r="AG73" s="89">
        <f>'Юнит 10'!AG73+'Юнит 11'!AG73+'Юнит 12'!AG73+'Юнит 13'!AG73</f>
        <v>1239.17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94">
        <f t="shared" si="49"/>
        <v>66.788727999999992</v>
      </c>
      <c r="AO73" s="95">
        <f t="shared" si="50"/>
        <v>-547.13897321992636</v>
      </c>
      <c r="AP73" s="96"/>
      <c r="AQ73" s="97">
        <f t="shared" si="6"/>
        <v>807.10500000000002</v>
      </c>
      <c r="AR73" s="98">
        <f t="shared" si="29"/>
        <v>123.09</v>
      </c>
      <c r="AS73" s="98">
        <f t="shared" si="8"/>
        <v>303.10000000000002</v>
      </c>
      <c r="AT73" s="98">
        <f t="shared" si="9"/>
        <v>413.05666666666667</v>
      </c>
      <c r="AU73" s="98">
        <f t="shared" si="51"/>
        <v>0</v>
      </c>
      <c r="AV73" s="98">
        <f t="array" ref="AV73">_xlfn.IFS(U73=0,AO73,U73&lt;0,AO73/-U73,U73&gt;0,AO73/U73)</f>
        <v>-273.56948660996318</v>
      </c>
      <c r="AW73" s="234">
        <f t="shared" si="37"/>
        <v>-0.33895154485471307</v>
      </c>
      <c r="AX73" s="234">
        <f t="shared" si="38"/>
        <v>-2.2225159363877096</v>
      </c>
      <c r="AY73" s="99"/>
      <c r="AZ73" s="94">
        <f t="shared" si="12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9"/>
        <v>0</v>
      </c>
      <c r="F74" s="93">
        <f>'Юнит 13'!F74</f>
        <v>0</v>
      </c>
      <c r="G74" s="93">
        <f>'Юнит 13'!G74</f>
        <v>0</v>
      </c>
      <c r="H74" s="93">
        <f>'Юнит 13'!H74</f>
        <v>0</v>
      </c>
      <c r="I74" s="93">
        <f>'Юнит 13'!I74</f>
        <v>0</v>
      </c>
      <c r="J74" s="93">
        <f>'Юнит 13'!J74</f>
        <v>0</v>
      </c>
      <c r="K74" s="93">
        <v>134.79</v>
      </c>
      <c r="L74" s="92">
        <f t="shared" si="36"/>
        <v>0</v>
      </c>
      <c r="M74" s="89">
        <f>'Юнит 13'!M74</f>
        <v>0</v>
      </c>
      <c r="N74" s="89">
        <f>'Юнит 10'!N74+'Юнит 11'!N74+'Юнит 12'!N74+'Юнит 13'!N74</f>
        <v>0</v>
      </c>
      <c r="O74" s="89"/>
      <c r="P74" s="89"/>
      <c r="Q74" s="233">
        <f t="shared" si="45"/>
        <v>0</v>
      </c>
      <c r="R74" s="92">
        <f t="shared" si="46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0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1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92">
        <f t="shared" si="47"/>
        <v>0</v>
      </c>
      <c r="AB74" s="92">
        <f t="shared" si="48"/>
        <v>0</v>
      </c>
      <c r="AC74" s="234">
        <f t="shared" si="42"/>
        <v>0</v>
      </c>
      <c r="AD74" s="92">
        <f t="shared" si="43"/>
        <v>0</v>
      </c>
      <c r="AE74" s="89">
        <f>'Юнит 10'!AE74+'Юнит 11'!AE74+'Юнит 12'!AE74+'Юнит 13'!AE74</f>
        <v>0</v>
      </c>
      <c r="AF74" s="234">
        <f t="shared" si="44"/>
        <v>0</v>
      </c>
      <c r="AG74" s="89">
        <f>'Юнит 10'!AG74+'Юнит 11'!AG74+'Юнит 12'!AG74+'Юнит 13'!AG74</f>
        <v>110.9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94">
        <f t="shared" si="49"/>
        <v>0</v>
      </c>
      <c r="AO74" s="95">
        <f t="shared" si="50"/>
        <v>-110.9</v>
      </c>
      <c r="AP74" s="96"/>
      <c r="AQ74" s="97">
        <f t="shared" si="6"/>
        <v>0</v>
      </c>
      <c r="AR74" s="98">
        <f t="shared" si="29"/>
        <v>134.79</v>
      </c>
      <c r="AS74" s="98">
        <f t="shared" si="8"/>
        <v>0</v>
      </c>
      <c r="AT74" s="98">
        <f t="shared" si="9"/>
        <v>110.9</v>
      </c>
      <c r="AU74" s="98">
        <f t="shared" si="51"/>
        <v>0</v>
      </c>
      <c r="AV74" s="98">
        <f t="array" ref="AV74">_xlfn.IFS(U74=0,AO74,U74&lt;0,AO74/-U74,U74&gt;0,AO74/U74)</f>
        <v>-110.9</v>
      </c>
      <c r="AW74" s="234">
        <f t="shared" si="37"/>
        <v>0</v>
      </c>
      <c r="AX74" s="234">
        <f t="shared" si="38"/>
        <v>-0.82276133244305971</v>
      </c>
      <c r="AY74" s="99"/>
      <c r="AZ74" s="94">
        <f t="shared" si="12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9"/>
        <v>0</v>
      </c>
      <c r="F75" s="93">
        <f>'Юнит 13'!F75</f>
        <v>0</v>
      </c>
      <c r="G75" s="93">
        <f>'Юнит 13'!G75</f>
        <v>0</v>
      </c>
      <c r="H75" s="93">
        <f>'Юнит 13'!H75</f>
        <v>0</v>
      </c>
      <c r="I75" s="93">
        <f>'Юнит 13'!I75</f>
        <v>0</v>
      </c>
      <c r="J75" s="93">
        <f>'Юнит 13'!J75</f>
        <v>0</v>
      </c>
      <c r="K75" s="93">
        <v>134.79</v>
      </c>
      <c r="L75" s="92">
        <f t="shared" si="36"/>
        <v>0</v>
      </c>
      <c r="M75" s="89">
        <f>'Юнит 13'!M75</f>
        <v>0</v>
      </c>
      <c r="N75" s="89">
        <f>'Юнит 10'!N75+'Юнит 11'!N75+'Юнит 12'!N75+'Юнит 13'!N75</f>
        <v>29</v>
      </c>
      <c r="O75" s="89"/>
      <c r="P75" s="89"/>
      <c r="Q75" s="233">
        <f t="shared" si="45"/>
        <v>4.1428571428571432</v>
      </c>
      <c r="R75" s="92">
        <f t="shared" si="46"/>
        <v>0.8571428571428571</v>
      </c>
      <c r="S75" s="89">
        <f>'Юнит 10'!S75+'Юнит 11'!S75+'Юнит 12'!S75+'Юнит 13'!S75</f>
        <v>7</v>
      </c>
      <c r="T75" s="89">
        <f>'Юнит 10'!T75+'Юнит 11'!T75+'Юнит 12'!T75+'Юнит 13'!T75</f>
        <v>-1</v>
      </c>
      <c r="U75" s="92">
        <f t="shared" si="40"/>
        <v>6</v>
      </c>
      <c r="V75" s="89">
        <f>'Юнит 10'!V75+'Юнит 11'!V75+'Юнит 12'!V75+'Юнит 13'!V75</f>
        <v>3655.75</v>
      </c>
      <c r="W75" s="89">
        <f>'Юнит 10'!W75+'Юнит 11'!W75+'Юнит 12'!W75+'Юнит 13'!W75</f>
        <v>-507</v>
      </c>
      <c r="X75" s="92">
        <f t="shared" si="41"/>
        <v>3148.75</v>
      </c>
      <c r="Y75" s="89">
        <f>'Юнит 10'!Y75+'Юнит 11'!Y75+'Юнит 12'!Y75+'Юнит 13'!Y75</f>
        <v>5324.17</v>
      </c>
      <c r="Z75" s="89">
        <f>'Юнит 10'!Z75+'Юнит 11'!Z75+'Юнит 12'!Z75+'Юнит 13'!Z75</f>
        <v>-763</v>
      </c>
      <c r="AA75" s="92">
        <f t="shared" si="47"/>
        <v>4561.17</v>
      </c>
      <c r="AB75" s="92">
        <f t="shared" si="48"/>
        <v>0</v>
      </c>
      <c r="AC75" s="234">
        <f t="shared" si="42"/>
        <v>6.3493971799904927E-4</v>
      </c>
      <c r="AD75" s="92">
        <f t="shared" si="43"/>
        <v>808.74</v>
      </c>
      <c r="AE75" s="89">
        <f>'Юнит 10'!AE75+'Юнит 11'!AE75+'Юнит 12'!AE75+'Юнит 13'!AE75</f>
        <v>1729.2299999999998</v>
      </c>
      <c r="AF75" s="234">
        <f t="shared" si="44"/>
        <v>0.37911983109596875</v>
      </c>
      <c r="AG75" s="89">
        <f>'Юнит 10'!AG75+'Юнит 11'!AG75+'Юнит 12'!AG75+'Юнит 13'!AG75</f>
        <v>1755.56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30.36463447381994</v>
      </c>
      <c r="AM75" s="89">
        <f>'Юнит 10'!AM75+'Юнит 11'!AM75+'Юнит 12'!AM75+'Юнит 13'!AM75</f>
        <v>0</v>
      </c>
      <c r="AN75" s="94">
        <f t="shared" si="49"/>
        <v>179.79362499999999</v>
      </c>
      <c r="AO75" s="95">
        <f t="shared" si="50"/>
        <v>57.48174052618063</v>
      </c>
      <c r="AP75" s="96"/>
      <c r="AQ75" s="97">
        <f t="shared" si="6"/>
        <v>760.19500000000005</v>
      </c>
      <c r="AR75" s="98">
        <f t="shared" si="29"/>
        <v>134.79</v>
      </c>
      <c r="AS75" s="98">
        <f t="shared" si="8"/>
        <v>288.20499999999998</v>
      </c>
      <c r="AT75" s="98">
        <f t="shared" si="9"/>
        <v>250.79428571428571</v>
      </c>
      <c r="AU75" s="98">
        <f t="shared" si="51"/>
        <v>0</v>
      </c>
      <c r="AV75" s="98">
        <f t="array" ref="AV75">_xlfn.IFS(U75=0,AO75,U75&lt;0,AO75/-U75,U75&gt;0,AO75/U75)</f>
        <v>9.5802900876967723</v>
      </c>
      <c r="AW75" s="234">
        <f t="shared" si="37"/>
        <v>1.2602411338796983E-2</v>
      </c>
      <c r="AX75" s="234">
        <f t="shared" si="38"/>
        <v>7.1075673920148172E-2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9"/>
        <v>0</v>
      </c>
      <c r="F76" s="93">
        <f>'Юнит 13'!F76</f>
        <v>0</v>
      </c>
      <c r="G76" s="93">
        <f>'Юнит 13'!G76</f>
        <v>0</v>
      </c>
      <c r="H76" s="93">
        <f>'Юнит 13'!H76</f>
        <v>0</v>
      </c>
      <c r="I76" s="93">
        <f>'Юнит 13'!I76</f>
        <v>0</v>
      </c>
      <c r="J76" s="93">
        <f>'Юнит 13'!J76</f>
        <v>0</v>
      </c>
      <c r="K76" s="93">
        <v>123.09</v>
      </c>
      <c r="L76" s="92">
        <f t="shared" si="36"/>
        <v>0</v>
      </c>
      <c r="M76" s="89">
        <f>'Юнит 13'!M76</f>
        <v>0</v>
      </c>
      <c r="N76" s="89">
        <f>'Юнит 10'!N76+'Юнит 11'!N76+'Юнит 12'!N76+'Юнит 13'!N76</f>
        <v>5</v>
      </c>
      <c r="O76" s="89"/>
      <c r="P76" s="89"/>
      <c r="Q76" s="233">
        <f t="shared" si="45"/>
        <v>0.7142857142857143</v>
      </c>
      <c r="R76" s="92">
        <f t="shared" si="46"/>
        <v>0.42857142857142855</v>
      </c>
      <c r="S76" s="89">
        <f>'Юнит 10'!S76+'Юнит 11'!S76+'Юнит 12'!S76+'Юнит 13'!S76</f>
        <v>3</v>
      </c>
      <c r="T76" s="89">
        <f>'Юнит 10'!T76+'Юнит 11'!T76+'Юнит 12'!T76+'Юнит 13'!T76</f>
        <v>0</v>
      </c>
      <c r="U76" s="92">
        <f t="shared" si="40"/>
        <v>3</v>
      </c>
      <c r="V76" s="89">
        <f>'Юнит 10'!V76+'Юнит 11'!V76+'Юнит 12'!V76+'Юнит 13'!V76</f>
        <v>1968</v>
      </c>
      <c r="W76" s="89">
        <f>'Юнит 10'!W76+'Юнит 11'!W76+'Юнит 12'!W76+'Юнит 13'!W76</f>
        <v>0</v>
      </c>
      <c r="X76" s="92">
        <f t="shared" si="41"/>
        <v>1968</v>
      </c>
      <c r="Y76" s="89">
        <f>'Юнит 10'!Y76+'Юнит 11'!Y76+'Юнит 12'!Y76+'Юнит 13'!Y76</f>
        <v>3150</v>
      </c>
      <c r="Z76" s="89">
        <f>'Юнит 10'!Z76+'Юнит 11'!Z76+'Юнит 12'!Z76+'Юнит 13'!Z76</f>
        <v>0</v>
      </c>
      <c r="AA76" s="92">
        <f t="shared" si="47"/>
        <v>3150</v>
      </c>
      <c r="AB76" s="92">
        <f t="shared" si="48"/>
        <v>0</v>
      </c>
      <c r="AC76" s="234">
        <f t="shared" si="42"/>
        <v>4.3849716447687877E-4</v>
      </c>
      <c r="AD76" s="92">
        <f t="shared" si="43"/>
        <v>369.27</v>
      </c>
      <c r="AE76" s="89">
        <f>'Юнит 10'!AE76+'Юнит 11'!AE76+'Юнит 12'!AE76+'Юнит 13'!AE76</f>
        <v>1171.2599999999998</v>
      </c>
      <c r="AF76" s="234">
        <f t="shared" si="44"/>
        <v>0.37182857142857134</v>
      </c>
      <c r="AG76" s="89">
        <f>'Юнит 10'!AG76+'Юнит 11'!AG76+'Юнит 12'!AG76+'Юнит 13'!AG76</f>
        <v>236.32999999999998</v>
      </c>
      <c r="AH76" s="89">
        <f>'Юнит 10'!AH76+'Юнит 11'!AH76+'Юнит 12'!AH76+'Юнит 13'!AH76</f>
        <v>0</v>
      </c>
      <c r="AI76" s="89">
        <f>'Юнит 10'!AI76+'Юнит 11'!AI76+'Юнит 12'!AI76+'Юнит 13'!AI76</f>
        <v>0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104.7060375735156</v>
      </c>
      <c r="AM76" s="89">
        <f>'Юнит 10'!AM76+'Юнит 11'!AM76+'Юнит 12'!AM76+'Юнит 13'!AM76</f>
        <v>0</v>
      </c>
      <c r="AN76" s="94">
        <f t="shared" si="49"/>
        <v>112.3728</v>
      </c>
      <c r="AO76" s="95">
        <f t="shared" si="50"/>
        <v>1156.0611624264845</v>
      </c>
      <c r="AP76" s="96"/>
      <c r="AQ76" s="97">
        <f t="shared" si="6"/>
        <v>1050</v>
      </c>
      <c r="AR76" s="98">
        <f t="shared" si="29"/>
        <v>123.09</v>
      </c>
      <c r="AS76" s="98">
        <f t="shared" si="8"/>
        <v>390.4199999999999</v>
      </c>
      <c r="AT76" s="98">
        <f t="shared" si="9"/>
        <v>78.776666666666657</v>
      </c>
      <c r="AU76" s="98">
        <f t="shared" si="51"/>
        <v>0</v>
      </c>
      <c r="AV76" s="98">
        <f t="array" ref="AV76">_xlfn.IFS(U76=0,AO76,U76&lt;0,AO76/-U76,U76&gt;0,AO76/U76)</f>
        <v>385.3537208088282</v>
      </c>
      <c r="AW76" s="234">
        <f t="shared" si="37"/>
        <v>0.36700354362745541</v>
      </c>
      <c r="AX76" s="234">
        <f t="shared" si="38"/>
        <v>3.130666348272225</v>
      </c>
      <c r="AY76" s="99"/>
      <c r="AZ76" s="94">
        <f t="shared" si="12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9"/>
        <v>0</v>
      </c>
      <c r="F77" s="93">
        <f>'Юнит 13'!F77</f>
        <v>0</v>
      </c>
      <c r="G77" s="93">
        <f>'Юнит 13'!G77</f>
        <v>0</v>
      </c>
      <c r="H77" s="93">
        <f>'Юнит 13'!H77</f>
        <v>0</v>
      </c>
      <c r="I77" s="93">
        <f>'Юнит 13'!I77</f>
        <v>0</v>
      </c>
      <c r="J77" s="93">
        <f>'Юнит 13'!J77</f>
        <v>0</v>
      </c>
      <c r="K77" s="93">
        <v>123.09</v>
      </c>
      <c r="L77" s="92">
        <f t="shared" si="36"/>
        <v>0</v>
      </c>
      <c r="M77" s="89">
        <f>'Юнит 13'!M77</f>
        <v>0</v>
      </c>
      <c r="N77" s="89">
        <f>'Юнит 10'!N77+'Юнит 11'!N77+'Юнит 12'!N77+'Юнит 13'!N77</f>
        <v>3</v>
      </c>
      <c r="O77" s="89"/>
      <c r="P77" s="89"/>
      <c r="Q77" s="233">
        <f t="shared" si="45"/>
        <v>0.42857142857142855</v>
      </c>
      <c r="R77" s="92">
        <f t="shared" si="46"/>
        <v>0.14285714285714285</v>
      </c>
      <c r="S77" s="89">
        <f>'Юнит 10'!S77+'Юнит 11'!S77+'Юнит 12'!S77+'Юнит 13'!S77</f>
        <v>1</v>
      </c>
      <c r="T77" s="89">
        <f>'Юнит 10'!T77+'Юнит 11'!T77+'Юнит 12'!T77+'Юнит 13'!T77</f>
        <v>0</v>
      </c>
      <c r="U77" s="92">
        <f t="shared" si="40"/>
        <v>1</v>
      </c>
      <c r="V77" s="89">
        <f>'Юнит 10'!V77+'Юнит 11'!V77+'Юнит 12'!V77+'Юнит 13'!V77</f>
        <v>696</v>
      </c>
      <c r="W77" s="89">
        <f>'Юнит 10'!W77+'Юнит 11'!W77+'Юнит 12'!W77+'Юнит 13'!W77</f>
        <v>0</v>
      </c>
      <c r="X77" s="92">
        <f t="shared" si="41"/>
        <v>696</v>
      </c>
      <c r="Y77" s="89">
        <f>'Юнит 10'!Y77+'Юнит 11'!Y77+'Юнит 12'!Y77+'Юнит 13'!Y77</f>
        <v>1150</v>
      </c>
      <c r="Z77" s="89">
        <f>'Юнит 10'!Z77+'Юнит 11'!Z77+'Юнит 12'!Z77+'Юнит 13'!Z77</f>
        <v>0</v>
      </c>
      <c r="AA77" s="92">
        <f t="shared" si="47"/>
        <v>1150</v>
      </c>
      <c r="AB77" s="92">
        <f t="shared" si="48"/>
        <v>0</v>
      </c>
      <c r="AC77" s="234">
        <f t="shared" si="42"/>
        <v>1.6008626639632081E-4</v>
      </c>
      <c r="AD77" s="92">
        <f t="shared" si="43"/>
        <v>123.09</v>
      </c>
      <c r="AE77" s="89">
        <f>'Юнит 10'!AE77+'Юнит 11'!AE77+'Юнит 12'!AE77+'Юнит 13'!AE77</f>
        <v>433.22</v>
      </c>
      <c r="AF77" s="234">
        <f t="shared" si="44"/>
        <v>0.3767130434782609</v>
      </c>
      <c r="AG77" s="89">
        <f>'Юнит 10'!AG77+'Юнит 11'!AG77+'Юнит 12'!AG77+'Юнит 13'!AG77</f>
        <v>265.64</v>
      </c>
      <c r="AH77" s="89">
        <f>'Юнит 10'!AH77+'Юнит 11'!AH77+'Юнит 12'!AH77+'Юнит 13'!AH77</f>
        <v>0</v>
      </c>
      <c r="AI77" s="89">
        <f>'Юнит 10'!AI77+'Юнит 11'!AI77+'Юнит 12'!AI77+'Юнит 13'!AI77</f>
        <v>0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84.026624258371172</v>
      </c>
      <c r="AM77" s="89">
        <f>'Юнит 10'!AM77+'Юнит 11'!AM77+'Юнит 12'!AM77+'Юнит 13'!AM77</f>
        <v>0</v>
      </c>
      <c r="AN77" s="94">
        <f t="shared" si="49"/>
        <v>39.741599999999998</v>
      </c>
      <c r="AO77" s="95">
        <f t="shared" si="50"/>
        <v>204.28177574162891</v>
      </c>
      <c r="AP77" s="96"/>
      <c r="AQ77" s="97">
        <f t="shared" si="6"/>
        <v>1150</v>
      </c>
      <c r="AR77" s="98">
        <f t="shared" si="29"/>
        <v>123.09</v>
      </c>
      <c r="AS77" s="98">
        <f t="shared" si="8"/>
        <v>433.22</v>
      </c>
      <c r="AT77" s="98">
        <f t="shared" si="9"/>
        <v>265.64</v>
      </c>
      <c r="AU77" s="98">
        <f t="shared" si="51"/>
        <v>0</v>
      </c>
      <c r="AV77" s="98">
        <f t="array" ref="AV77">_xlfn.IFS(U77=0,AO77,U77&lt;0,AO77/-U77,U77&gt;0,AO77/U77)</f>
        <v>204.28177574162891</v>
      </c>
      <c r="AW77" s="234">
        <f t="shared" si="37"/>
        <v>0.17763632673185123</v>
      </c>
      <c r="AX77" s="234">
        <f t="shared" si="38"/>
        <v>1.6596130940094962</v>
      </c>
      <c r="AY77" s="99"/>
      <c r="AZ77" s="94">
        <f t="shared" si="12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9"/>
        <v>0</v>
      </c>
      <c r="F78" s="93">
        <f>'Юнит 13'!F78</f>
        <v>0</v>
      </c>
      <c r="G78" s="93">
        <f>'Юнит 13'!G78</f>
        <v>0</v>
      </c>
      <c r="H78" s="93">
        <f>'Юнит 13'!H78</f>
        <v>0</v>
      </c>
      <c r="I78" s="93">
        <f>'Юнит 13'!I78</f>
        <v>0</v>
      </c>
      <c r="J78" s="93">
        <f>'Юнит 13'!J78</f>
        <v>0</v>
      </c>
      <c r="K78" s="93">
        <v>123.09</v>
      </c>
      <c r="L78" s="92">
        <f t="shared" si="36"/>
        <v>0</v>
      </c>
      <c r="M78" s="89">
        <f>'Юнит 13'!M78</f>
        <v>0</v>
      </c>
      <c r="N78" s="89">
        <f>'Юнит 10'!N78+'Юнит 11'!N78+'Юнит 12'!N78+'Юнит 13'!N78</f>
        <v>11</v>
      </c>
      <c r="O78" s="89"/>
      <c r="P78" s="89"/>
      <c r="Q78" s="233">
        <f t="shared" si="45"/>
        <v>1.5714285714285714</v>
      </c>
      <c r="R78" s="92">
        <f t="shared" si="46"/>
        <v>0.2857142857142857</v>
      </c>
      <c r="S78" s="89">
        <f>'Юнит 10'!S78+'Юнит 11'!S78+'Юнит 12'!S78+'Юнит 13'!S78</f>
        <v>2</v>
      </c>
      <c r="T78" s="89">
        <f>'Юнит 10'!T78+'Юнит 11'!T78+'Юнит 12'!T78+'Юнит 13'!T78</f>
        <v>0</v>
      </c>
      <c r="U78" s="92">
        <f t="shared" si="40"/>
        <v>2</v>
      </c>
      <c r="V78" s="89">
        <f>'Юнит 10'!V78+'Юнит 11'!V78+'Юнит 12'!V78+'Юнит 13'!V78</f>
        <v>1236</v>
      </c>
      <c r="W78" s="89">
        <f>'Юнит 10'!W78+'Юнит 11'!W78+'Юнит 12'!W78+'Юнит 13'!W78</f>
        <v>0</v>
      </c>
      <c r="X78" s="92">
        <f t="shared" si="41"/>
        <v>1236</v>
      </c>
      <c r="Y78" s="89">
        <f>'Юнит 10'!Y78+'Юнит 11'!Y78+'Юнит 12'!Y78+'Юнит 13'!Y78</f>
        <v>2000</v>
      </c>
      <c r="Z78" s="89">
        <f>'Юнит 10'!Z78+'Юнит 11'!Z78+'Юнит 12'!Z78+'Юнит 13'!Z78</f>
        <v>0</v>
      </c>
      <c r="AA78" s="92">
        <f t="shared" si="47"/>
        <v>2000</v>
      </c>
      <c r="AB78" s="92">
        <f t="shared" si="48"/>
        <v>0</v>
      </c>
      <c r="AC78" s="234">
        <f t="shared" si="42"/>
        <v>2.7841089808055793E-4</v>
      </c>
      <c r="AD78" s="92">
        <f t="shared" si="43"/>
        <v>246.18</v>
      </c>
      <c r="AE78" s="89">
        <f>'Юнит 10'!AE78+'Юнит 11'!AE78+'Юнит 12'!AE78+'Юнит 13'!AE78</f>
        <v>754.44</v>
      </c>
      <c r="AF78" s="234">
        <f t="shared" si="44"/>
        <v>0.37722</v>
      </c>
      <c r="AG78" s="89">
        <f>'Юнит 10'!AG78+'Юнит 11'!AG78+'Юнит 12'!AG78+'Юнит 13'!AG78</f>
        <v>932.41999999999985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37.345166337053854</v>
      </c>
      <c r="AM78" s="89">
        <f>'Юнит 10'!AM78+'Юнит 11'!AM78+'Юнит 12'!AM78+'Юнит 13'!AM78</f>
        <v>0</v>
      </c>
      <c r="AN78" s="94">
        <f t="shared" si="49"/>
        <v>70.575599999999994</v>
      </c>
      <c r="AO78" s="95">
        <f t="shared" si="50"/>
        <v>-2360.9607663370539</v>
      </c>
      <c r="AP78" s="96"/>
      <c r="AQ78" s="97">
        <f t="shared" si="6"/>
        <v>1000</v>
      </c>
      <c r="AR78" s="98">
        <f t="shared" si="29"/>
        <v>123.09</v>
      </c>
      <c r="AS78" s="98">
        <f t="shared" si="8"/>
        <v>377.22</v>
      </c>
      <c r="AT78" s="98">
        <f t="shared" si="9"/>
        <v>466.20999999999992</v>
      </c>
      <c r="AU78" s="98">
        <f t="shared" si="51"/>
        <v>1160</v>
      </c>
      <c r="AV78" s="98">
        <f t="array" ref="AV78">_xlfn.IFS(U78=0,AO78,U78&lt;0,AO78/-U78,U78&gt;0,AO78/U78)</f>
        <v>-1180.4803831685269</v>
      </c>
      <c r="AW78" s="234">
        <f t="shared" si="37"/>
        <v>-1.1804803831685269</v>
      </c>
      <c r="AX78" s="234">
        <f t="shared" si="38"/>
        <v>-9.5903841349299448</v>
      </c>
      <c r="AY78" s="99"/>
      <c r="AZ78" s="94">
        <f t="shared" si="12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9"/>
        <v>0</v>
      </c>
      <c r="F79" s="93">
        <f>'Юнит 13'!F79</f>
        <v>0</v>
      </c>
      <c r="G79" s="93">
        <f>'Юнит 13'!G79</f>
        <v>0</v>
      </c>
      <c r="H79" s="93">
        <f>'Юнит 13'!H79</f>
        <v>0</v>
      </c>
      <c r="I79" s="93">
        <f>'Юнит 13'!I79</f>
        <v>0</v>
      </c>
      <c r="J79" s="93">
        <f>'Юнит 13'!J79</f>
        <v>0</v>
      </c>
      <c r="K79" s="93">
        <v>164.04</v>
      </c>
      <c r="L79" s="92">
        <f t="shared" si="36"/>
        <v>0</v>
      </c>
      <c r="M79" s="89">
        <f>'Юнит 13'!M79</f>
        <v>0</v>
      </c>
      <c r="N79" s="89">
        <f>'Юнит 10'!N79+'Юнит 11'!N79+'Юнит 12'!N79+'Юнит 13'!N79</f>
        <v>4</v>
      </c>
      <c r="O79" s="89"/>
      <c r="P79" s="89"/>
      <c r="Q79" s="233">
        <f t="shared" si="45"/>
        <v>0.5714285714285714</v>
      </c>
      <c r="R79" s="92">
        <f t="shared" si="46"/>
        <v>0</v>
      </c>
      <c r="S79" s="89">
        <f>'Юнит 10'!S79+'Юнит 11'!S79+'Юнит 12'!S79+'Юнит 13'!S79</f>
        <v>0</v>
      </c>
      <c r="T79" s="89">
        <f>'Юнит 10'!T79+'Юнит 11'!T79+'Юнит 12'!T79+'Юнит 13'!T79</f>
        <v>0</v>
      </c>
      <c r="U79" s="92">
        <f t="shared" si="40"/>
        <v>0</v>
      </c>
      <c r="V79" s="89">
        <f>'Юнит 10'!V79+'Юнит 11'!V79+'Юнит 12'!V79+'Юнит 13'!V79</f>
        <v>0</v>
      </c>
      <c r="W79" s="89">
        <f>'Юнит 10'!W79+'Юнит 11'!W79+'Юнит 12'!W79+'Юнит 13'!W79</f>
        <v>0</v>
      </c>
      <c r="X79" s="92">
        <f t="shared" si="41"/>
        <v>0</v>
      </c>
      <c r="Y79" s="89">
        <f>'Юнит 10'!Y79+'Юнит 11'!Y79+'Юнит 12'!Y79+'Юнит 13'!Y79</f>
        <v>0</v>
      </c>
      <c r="Z79" s="89">
        <f>'Юнит 10'!Z79+'Юнит 11'!Z79+'Юнит 12'!Z79+'Юнит 13'!Z79</f>
        <v>0</v>
      </c>
      <c r="AA79" s="92">
        <f t="shared" si="47"/>
        <v>0</v>
      </c>
      <c r="AB79" s="92">
        <f t="shared" si="48"/>
        <v>0</v>
      </c>
      <c r="AC79" s="234">
        <f t="shared" si="42"/>
        <v>0</v>
      </c>
      <c r="AD79" s="92">
        <f t="shared" si="43"/>
        <v>0</v>
      </c>
      <c r="AE79" s="89">
        <f>'Юнит 10'!AE79+'Юнит 11'!AE79+'Юнит 12'!AE79+'Юнит 13'!AE79</f>
        <v>0</v>
      </c>
      <c r="AF79" s="234">
        <f t="shared" si="44"/>
        <v>0</v>
      </c>
      <c r="AG79" s="89">
        <f>'Юнит 10'!AG79+'Юнит 11'!AG79+'Юнит 12'!AG79+'Юнит 13'!AG79</f>
        <v>522.12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109.7014261150957</v>
      </c>
      <c r="AM79" s="89">
        <f>'Юнит 10'!AM79+'Юнит 11'!AM79+'Юнит 12'!AM79+'Юнит 13'!AM79</f>
        <v>0</v>
      </c>
      <c r="AN79" s="94">
        <f t="shared" si="49"/>
        <v>0</v>
      </c>
      <c r="AO79" s="95">
        <f t="shared" si="50"/>
        <v>-631.82142611509573</v>
      </c>
      <c r="AP79" s="96"/>
      <c r="AQ79" s="97">
        <f t="shared" si="6"/>
        <v>0</v>
      </c>
      <c r="AR79" s="98">
        <f t="shared" si="29"/>
        <v>164.04</v>
      </c>
      <c r="AS79" s="98">
        <f t="shared" si="8"/>
        <v>0</v>
      </c>
      <c r="AT79" s="98">
        <f t="shared" si="9"/>
        <v>522.12</v>
      </c>
      <c r="AU79" s="98">
        <f t="shared" si="51"/>
        <v>0</v>
      </c>
      <c r="AV79" s="98">
        <f t="array" ref="AV79">_xlfn.IFS(U79=0,AO79,U79&lt;0,AO79/-U79,U79&gt;0,AO79/U79)</f>
        <v>-631.82142611509573</v>
      </c>
      <c r="AW79" s="234">
        <f t="shared" si="37"/>
        <v>0</v>
      </c>
      <c r="AX79" s="234">
        <f t="shared" si="38"/>
        <v>-3.8516302494214569</v>
      </c>
      <c r="AY79" s="99"/>
      <c r="AZ79" s="94">
        <f t="shared" si="12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9"/>
        <v>0</v>
      </c>
      <c r="F80" s="93">
        <f>'Юнит 13'!F80</f>
        <v>0</v>
      </c>
      <c r="G80" s="93">
        <f>'Юнит 13'!G80</f>
        <v>0</v>
      </c>
      <c r="H80" s="93">
        <f>'Юнит 13'!H80</f>
        <v>0</v>
      </c>
      <c r="I80" s="93">
        <f>'Юнит 13'!I80</f>
        <v>0</v>
      </c>
      <c r="J80" s="93">
        <f>'Юнит 13'!J80</f>
        <v>0</v>
      </c>
      <c r="K80" s="93">
        <v>164.04</v>
      </c>
      <c r="L80" s="92">
        <f t="shared" si="36"/>
        <v>0</v>
      </c>
      <c r="M80" s="89">
        <f>'Юнит 13'!M80</f>
        <v>0</v>
      </c>
      <c r="N80" s="89">
        <f>'Юнит 10'!N80+'Юнит 11'!N80+'Юнит 12'!N80+'Юнит 13'!N80</f>
        <v>30</v>
      </c>
      <c r="O80" s="89"/>
      <c r="P80" s="89"/>
      <c r="Q80" s="233">
        <f t="shared" si="45"/>
        <v>4.2857142857142856</v>
      </c>
      <c r="R80" s="92">
        <f t="shared" si="46"/>
        <v>0.42857142857142855</v>
      </c>
      <c r="S80" s="89">
        <f>'Юнит 10'!S80+'Юнит 11'!S80+'Юнит 12'!S80+'Юнит 13'!S80</f>
        <v>5</v>
      </c>
      <c r="T80" s="89">
        <f>'Юнит 10'!T80+'Юнит 11'!T80+'Юнит 12'!T80+'Юнит 13'!T80</f>
        <v>-2</v>
      </c>
      <c r="U80" s="92">
        <f t="shared" si="40"/>
        <v>3</v>
      </c>
      <c r="V80" s="89">
        <f>'Юнит 10'!V80+'Юнит 11'!V80+'Юнит 12'!V80+'Юнит 13'!V80</f>
        <v>3289.7799999999997</v>
      </c>
      <c r="W80" s="89">
        <f>'Юнит 10'!W80+'Юнит 11'!W80+'Юнит 12'!W80+'Юнит 13'!W80</f>
        <v>-1344</v>
      </c>
      <c r="X80" s="92">
        <f t="shared" si="41"/>
        <v>1945.7799999999997</v>
      </c>
      <c r="Y80" s="89">
        <f>'Юнит 10'!Y80+'Юнит 11'!Y80+'Юнит 12'!Y80+'Юнит 13'!Y80</f>
        <v>4897.6399999999994</v>
      </c>
      <c r="Z80" s="89">
        <f>'Юнит 10'!Z80+'Юнит 11'!Z80+'Юнит 12'!Z80+'Юнит 13'!Z80</f>
        <v>-2058</v>
      </c>
      <c r="AA80" s="92">
        <f t="shared" si="47"/>
        <v>2839.6399999999994</v>
      </c>
      <c r="AB80" s="92">
        <f t="shared" si="48"/>
        <v>0</v>
      </c>
      <c r="AC80" s="234">
        <f t="shared" si="42"/>
        <v>3.9529336131273772E-4</v>
      </c>
      <c r="AD80" s="92">
        <f t="shared" si="43"/>
        <v>492.12</v>
      </c>
      <c r="AE80" s="89">
        <f>'Юнит 10'!AE80+'Юнит 11'!AE80+'Юнит 12'!AE80+'Юнит 13'!AE80</f>
        <v>1058.7099999999996</v>
      </c>
      <c r="AF80" s="234">
        <f t="shared" si="44"/>
        <v>0.37283247172176748</v>
      </c>
      <c r="AG80" s="89">
        <f>'Юнит 10'!AG80+'Юнит 11'!AG80+'Юнит 12'!AG80+'Юнит 13'!AG80</f>
        <v>2394.6699999999996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62.714412269293703</v>
      </c>
      <c r="AM80" s="89">
        <f>'Юнит 10'!AM80+'Юнит 11'!AM80+'Юнит 12'!AM80+'Юнит 13'!AM80</f>
        <v>0</v>
      </c>
      <c r="AN80" s="94">
        <f t="shared" si="49"/>
        <v>111.10403799999999</v>
      </c>
      <c r="AO80" s="95">
        <f t="shared" si="50"/>
        <v>-1279.6784502692933</v>
      </c>
      <c r="AP80" s="96"/>
      <c r="AQ80" s="97">
        <f t="shared" si="6"/>
        <v>946.54666666666651</v>
      </c>
      <c r="AR80" s="98">
        <f t="shared" si="29"/>
        <v>164.04</v>
      </c>
      <c r="AS80" s="98">
        <f t="shared" si="8"/>
        <v>352.90333333333319</v>
      </c>
      <c r="AT80" s="98">
        <f t="shared" si="9"/>
        <v>478.93399999999991</v>
      </c>
      <c r="AU80" s="98">
        <f t="shared" si="51"/>
        <v>0</v>
      </c>
      <c r="AV80" s="98">
        <f t="array" ref="AV80">_xlfn.IFS(U80=0,AO80,U80&lt;0,AO80/-U80,U80&gt;0,AO80/U80)</f>
        <v>-426.55948342309779</v>
      </c>
      <c r="AW80" s="234">
        <f t="shared" si="37"/>
        <v>-0.45064812802654336</v>
      </c>
      <c r="AX80" s="234">
        <f t="shared" si="38"/>
        <v>-2.600338231060094</v>
      </c>
      <c r="AY80" s="99"/>
      <c r="AZ80" s="94">
        <f t="shared" si="12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9"/>
        <v>0</v>
      </c>
      <c r="F81" s="93">
        <f>'Юнит 13'!F81</f>
        <v>0</v>
      </c>
      <c r="G81" s="93">
        <f>'Юнит 13'!G81</f>
        <v>0</v>
      </c>
      <c r="H81" s="93">
        <f>'Юнит 13'!H81</f>
        <v>0</v>
      </c>
      <c r="I81" s="93">
        <f>'Юнит 13'!I81</f>
        <v>0</v>
      </c>
      <c r="J81" s="93">
        <f>'Юнит 13'!J81</f>
        <v>0</v>
      </c>
      <c r="K81" s="93">
        <v>128.94</v>
      </c>
      <c r="L81" s="92">
        <f t="shared" si="36"/>
        <v>0</v>
      </c>
      <c r="M81" s="89">
        <f>'Юнит 13'!M81</f>
        <v>0</v>
      </c>
      <c r="N81" s="89">
        <f>'Юнит 10'!N81+'Юнит 11'!N81+'Юнит 12'!N81+'Юнит 13'!N81</f>
        <v>12</v>
      </c>
      <c r="O81" s="89"/>
      <c r="P81" s="89"/>
      <c r="Q81" s="233">
        <f t="shared" si="45"/>
        <v>1.7142857142857142</v>
      </c>
      <c r="R81" s="92">
        <f t="shared" si="46"/>
        <v>0.7142857142857143</v>
      </c>
      <c r="S81" s="89">
        <f>'Юнит 10'!S81+'Юнит 11'!S81+'Юнит 12'!S81+'Юнит 13'!S81</f>
        <v>6</v>
      </c>
      <c r="T81" s="89">
        <f>'Юнит 10'!T81+'Юнит 11'!T81+'Юнит 12'!T81+'Юнит 13'!T81</f>
        <v>-1</v>
      </c>
      <c r="U81" s="92">
        <f t="shared" si="40"/>
        <v>5</v>
      </c>
      <c r="V81" s="89">
        <f>'Юнит 10'!V81+'Юнит 11'!V81+'Юнит 12'!V81+'Юнит 13'!V81</f>
        <v>4440</v>
      </c>
      <c r="W81" s="89">
        <f>'Юнит 10'!W81+'Юнит 11'!W81+'Юнит 12'!W81+'Юнит 13'!W81</f>
        <v>-770</v>
      </c>
      <c r="X81" s="92">
        <f t="shared" si="41"/>
        <v>3670</v>
      </c>
      <c r="Y81" s="89">
        <f>'Юнит 10'!Y81+'Юнит 11'!Y81+'Юнит 12'!Y81+'Юнит 13'!Y81</f>
        <v>7002</v>
      </c>
      <c r="Z81" s="89">
        <f>'Юнит 10'!Z81+'Юнит 11'!Z81+'Юнит 12'!Z81+'Юнит 13'!Z81</f>
        <v>-1167</v>
      </c>
      <c r="AA81" s="92">
        <f t="shared" si="47"/>
        <v>5835</v>
      </c>
      <c r="AB81" s="92">
        <f t="shared" si="48"/>
        <v>0</v>
      </c>
      <c r="AC81" s="234">
        <f t="shared" si="42"/>
        <v>8.1226379515002777E-4</v>
      </c>
      <c r="AD81" s="92">
        <f t="shared" si="43"/>
        <v>644.70000000000005</v>
      </c>
      <c r="AE81" s="89">
        <f>'Юнит 10'!AE81+'Юнит 11'!AE81+'Юнит 12'!AE81+'Юнит 13'!AE81</f>
        <v>2216.9999999999995</v>
      </c>
      <c r="AF81" s="234">
        <f t="shared" si="44"/>
        <v>0.37994858611825183</v>
      </c>
      <c r="AG81" s="89">
        <f>'Юнит 10'!AG81+'Юнит 11'!AG81+'Юнит 12'!AG81+'Юнит 13'!AG81</f>
        <v>1600.9499999999998</v>
      </c>
      <c r="AH81" s="89">
        <f>'Юнит 10'!AH81+'Юнит 11'!AH81+'Юнит 12'!AH81+'Юнит 13'!AH81</f>
        <v>655</v>
      </c>
      <c r="AI81" s="89">
        <f>'Юнит 10'!AI81+'Юнит 11'!AI81+'Юнит 12'!AI81+'Юнит 13'!AI81</f>
        <v>1169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47.008700670765677</v>
      </c>
      <c r="AM81" s="89">
        <f>'Юнит 10'!AM81+'Юнит 11'!AM81+'Юнит 12'!AM81+'Юнит 13'!AM81</f>
        <v>0</v>
      </c>
      <c r="AN81" s="94">
        <f t="shared" si="49"/>
        <v>209.55699999999999</v>
      </c>
      <c r="AO81" s="95">
        <f t="shared" si="50"/>
        <v>-708.21570067076482</v>
      </c>
      <c r="AP81" s="96"/>
      <c r="AQ81" s="97">
        <f t="shared" si="6"/>
        <v>1167</v>
      </c>
      <c r="AR81" s="98">
        <f t="shared" si="29"/>
        <v>128.94</v>
      </c>
      <c r="AS81" s="98">
        <f t="shared" si="8"/>
        <v>443.39999999999992</v>
      </c>
      <c r="AT81" s="98">
        <f t="shared" si="9"/>
        <v>266.82499999999999</v>
      </c>
      <c r="AU81" s="98">
        <f t="shared" si="51"/>
        <v>304</v>
      </c>
      <c r="AV81" s="98">
        <f t="array" ref="AV81">_xlfn.IFS(U81=0,AO81,U81&lt;0,AO81/-U81,U81&gt;0,AO81/U81)</f>
        <v>-141.64314013415296</v>
      </c>
      <c r="AW81" s="234">
        <f t="shared" si="37"/>
        <v>-0.12137372762138214</v>
      </c>
      <c r="AX81" s="234">
        <f t="shared" si="38"/>
        <v>-1.0985197776807272</v>
      </c>
      <c r="AY81" s="99"/>
      <c r="AZ81" s="94">
        <f t="shared" si="12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9"/>
        <v>0</v>
      </c>
      <c r="F82" s="93">
        <f>'Юнит 13'!F82</f>
        <v>0</v>
      </c>
      <c r="G82" s="93">
        <f>'Юнит 13'!G82</f>
        <v>0</v>
      </c>
      <c r="H82" s="93">
        <f>'Юнит 13'!H82</f>
        <v>0</v>
      </c>
      <c r="I82" s="93">
        <f>'Юнит 13'!I82</f>
        <v>0</v>
      </c>
      <c r="J82" s="93">
        <f>'Юнит 13'!J82</f>
        <v>0</v>
      </c>
      <c r="K82" s="93">
        <v>128.94</v>
      </c>
      <c r="L82" s="92">
        <f t="shared" si="36"/>
        <v>0</v>
      </c>
      <c r="M82" s="89">
        <f>'Юнит 13'!M82</f>
        <v>0</v>
      </c>
      <c r="N82" s="89">
        <f>'Юнит 10'!N82+'Юнит 11'!N82+'Юнит 12'!N82+'Юнит 13'!N82</f>
        <v>3</v>
      </c>
      <c r="O82" s="89"/>
      <c r="P82" s="89"/>
      <c r="Q82" s="233">
        <f t="shared" si="45"/>
        <v>0.42857142857142855</v>
      </c>
      <c r="R82" s="92">
        <f t="shared" si="46"/>
        <v>0.14285714285714285</v>
      </c>
      <c r="S82" s="89">
        <f>'Юнит 10'!S82+'Юнит 11'!S82+'Юнит 12'!S82+'Юнит 13'!S82</f>
        <v>1</v>
      </c>
      <c r="T82" s="89">
        <f>'Юнит 10'!T82+'Юнит 11'!T82+'Юнит 12'!T82+'Юнит 13'!T82</f>
        <v>0</v>
      </c>
      <c r="U82" s="92">
        <f t="shared" si="40"/>
        <v>1</v>
      </c>
      <c r="V82" s="89">
        <f>'Юнит 10'!V82+'Юнит 11'!V82+'Юнит 12'!V82+'Юнит 13'!V82</f>
        <v>739</v>
      </c>
      <c r="W82" s="89">
        <f>'Юнит 10'!W82+'Юнит 11'!W82+'Юнит 12'!W82+'Юнит 13'!W82</f>
        <v>0</v>
      </c>
      <c r="X82" s="92">
        <f t="shared" si="41"/>
        <v>739</v>
      </c>
      <c r="Y82" s="89">
        <f>'Юнит 10'!Y82+'Юнит 11'!Y82+'Юнит 12'!Y82+'Юнит 13'!Y82</f>
        <v>1151</v>
      </c>
      <c r="Z82" s="89">
        <f>'Юнит 10'!Z82+'Юнит 11'!Z82+'Юнит 12'!Z82+'Юнит 13'!Z82</f>
        <v>0</v>
      </c>
      <c r="AA82" s="92">
        <f t="shared" si="47"/>
        <v>1151</v>
      </c>
      <c r="AB82" s="92">
        <f t="shared" si="48"/>
        <v>0</v>
      </c>
      <c r="AC82" s="234">
        <f t="shared" si="42"/>
        <v>1.602254718453611E-4</v>
      </c>
      <c r="AD82" s="92">
        <f t="shared" si="43"/>
        <v>128.94</v>
      </c>
      <c r="AE82" s="89">
        <f>'Юнит 10'!AE82+'Юнит 11'!AE82+'Юнит 12'!AE82+'Юнит 13'!AE82</f>
        <v>408.67999999999995</v>
      </c>
      <c r="AF82" s="234">
        <f t="shared" si="44"/>
        <v>0.35506516072980016</v>
      </c>
      <c r="AG82" s="89">
        <f>'Юнит 10'!AG82+'Юнит 11'!AG82+'Юнит 12'!AG82+'Юнит 13'!AG82</f>
        <v>156.47999999999999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107.36735321902984</v>
      </c>
      <c r="AM82" s="89">
        <f>'Юнит 10'!AM82+'Юнит 11'!AM82+'Юнит 12'!AM82+'Юнит 13'!AM82</f>
        <v>0</v>
      </c>
      <c r="AN82" s="94">
        <f t="shared" si="49"/>
        <v>42.196899999999999</v>
      </c>
      <c r="AO82" s="95">
        <f t="shared" si="50"/>
        <v>307.33574678097011</v>
      </c>
      <c r="AP82" s="96"/>
      <c r="AQ82" s="97">
        <f t="shared" si="6"/>
        <v>1151</v>
      </c>
      <c r="AR82" s="98">
        <f t="shared" si="29"/>
        <v>128.94</v>
      </c>
      <c r="AS82" s="98">
        <f t="shared" si="8"/>
        <v>408.67999999999995</v>
      </c>
      <c r="AT82" s="98">
        <f t="shared" si="9"/>
        <v>156.47999999999999</v>
      </c>
      <c r="AU82" s="98">
        <f t="shared" si="51"/>
        <v>0</v>
      </c>
      <c r="AV82" s="98">
        <f t="array" ref="AV82">_xlfn.IFS(U82=0,AO82,U82&lt;0,AO82/-U82,U82&gt;0,AO82/U82)</f>
        <v>307.33574678097011</v>
      </c>
      <c r="AW82" s="234">
        <f t="shared" si="37"/>
        <v>0.26701628738572553</v>
      </c>
      <c r="AX82" s="234">
        <f t="shared" si="38"/>
        <v>2.383556280292928</v>
      </c>
      <c r="AY82" s="99"/>
      <c r="AZ82" s="94">
        <f t="shared" si="12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9"/>
        <v>0</v>
      </c>
      <c r="F83" s="93">
        <f>'Юнит 13'!F83</f>
        <v>0</v>
      </c>
      <c r="G83" s="93">
        <f>'Юнит 13'!G83</f>
        <v>0</v>
      </c>
      <c r="H83" s="93">
        <f>'Юнит 13'!H83</f>
        <v>0</v>
      </c>
      <c r="I83" s="93">
        <f>'Юнит 13'!I83</f>
        <v>0</v>
      </c>
      <c r="J83" s="93">
        <f>'Юнит 13'!J83</f>
        <v>0</v>
      </c>
      <c r="K83" s="93">
        <v>123.09</v>
      </c>
      <c r="L83" s="92">
        <f t="shared" si="36"/>
        <v>0</v>
      </c>
      <c r="M83" s="89">
        <f>'Юнит 13'!M83</f>
        <v>0</v>
      </c>
      <c r="N83" s="89">
        <f>'Юнит 10'!N83+'Юнит 11'!N83+'Юнит 12'!N83+'Юнит 13'!N83</f>
        <v>6</v>
      </c>
      <c r="O83" s="89"/>
      <c r="P83" s="89"/>
      <c r="Q83" s="233">
        <f t="shared" si="45"/>
        <v>0.8571428571428571</v>
      </c>
      <c r="R83" s="92">
        <f t="shared" si="46"/>
        <v>0</v>
      </c>
      <c r="S83" s="89">
        <f>'Юнит 10'!S83+'Юнит 11'!S83+'Юнит 12'!S83+'Юнит 13'!S83</f>
        <v>0</v>
      </c>
      <c r="T83" s="89">
        <f>'Юнит 10'!T83+'Юнит 11'!T83+'Юнит 12'!T83+'Юнит 13'!T83</f>
        <v>0</v>
      </c>
      <c r="U83" s="92">
        <f t="shared" si="40"/>
        <v>0</v>
      </c>
      <c r="V83" s="89">
        <f>'Юнит 10'!V83+'Юнит 11'!V83+'Юнит 12'!V83+'Юнит 13'!V83</f>
        <v>0</v>
      </c>
      <c r="W83" s="89">
        <f>'Юнит 10'!W83+'Юнит 11'!W83+'Юнит 12'!W83+'Юнит 13'!W83</f>
        <v>0</v>
      </c>
      <c r="X83" s="92">
        <f t="shared" si="41"/>
        <v>0</v>
      </c>
      <c r="Y83" s="89">
        <f>'Юнит 10'!Y83+'Юнит 11'!Y83+'Юнит 12'!Y83+'Юнит 13'!Y83</f>
        <v>0</v>
      </c>
      <c r="Z83" s="89">
        <f>'Юнит 10'!Z83+'Юнит 11'!Z83+'Юнит 12'!Z83+'Юнит 13'!Z83</f>
        <v>0</v>
      </c>
      <c r="AA83" s="92">
        <f t="shared" si="47"/>
        <v>0</v>
      </c>
      <c r="AB83" s="92">
        <f t="shared" si="48"/>
        <v>0</v>
      </c>
      <c r="AC83" s="234">
        <f t="shared" si="42"/>
        <v>0</v>
      </c>
      <c r="AD83" s="92">
        <f t="shared" si="43"/>
        <v>0</v>
      </c>
      <c r="AE83" s="89">
        <f>'Юнит 10'!AE83+'Юнит 11'!AE83+'Юнит 12'!AE83+'Юнит 13'!AE83</f>
        <v>0</v>
      </c>
      <c r="AF83" s="234">
        <f t="shared" si="44"/>
        <v>0</v>
      </c>
      <c r="AG83" s="89">
        <f>'Юнит 10'!AG83+'Юнит 11'!AG83+'Юнит 12'!AG83+'Юнит 13'!AG83</f>
        <v>601.70999999999992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102.04472192800139</v>
      </c>
      <c r="AM83" s="89">
        <f>'Юнит 10'!AM83+'Юнит 11'!AM83+'Юнит 12'!AM83+'Юнит 13'!AM83</f>
        <v>0</v>
      </c>
      <c r="AN83" s="94">
        <f t="shared" si="49"/>
        <v>0</v>
      </c>
      <c r="AO83" s="95">
        <f t="shared" si="50"/>
        <v>-703.75472192800135</v>
      </c>
      <c r="AP83" s="96"/>
      <c r="AQ83" s="97">
        <f t="shared" si="6"/>
        <v>0</v>
      </c>
      <c r="AR83" s="98">
        <f t="shared" si="29"/>
        <v>123.09</v>
      </c>
      <c r="AS83" s="98">
        <f t="shared" si="8"/>
        <v>0</v>
      </c>
      <c r="AT83" s="98">
        <f t="shared" si="9"/>
        <v>601.70999999999992</v>
      </c>
      <c r="AU83" s="98">
        <f t="shared" si="51"/>
        <v>0</v>
      </c>
      <c r="AV83" s="98">
        <f t="array" ref="AV83">_xlfn.IFS(U83=0,AO83,U83&lt;0,AO83/-U83,U83&gt;0,AO83/U83)</f>
        <v>-703.75472192800135</v>
      </c>
      <c r="AW83" s="234">
        <f t="shared" si="37"/>
        <v>0</v>
      </c>
      <c r="AX83" s="234">
        <f t="shared" si="38"/>
        <v>-5.7173996419530528</v>
      </c>
      <c r="AY83" s="99"/>
      <c r="AZ83" s="94">
        <f t="shared" si="12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9"/>
        <v>0</v>
      </c>
      <c r="F84" s="93">
        <f>'Юнит 13'!F84</f>
        <v>0</v>
      </c>
      <c r="G84" s="93">
        <f>'Юнит 13'!G84</f>
        <v>0</v>
      </c>
      <c r="H84" s="93">
        <f>'Юнит 13'!H84</f>
        <v>0</v>
      </c>
      <c r="I84" s="93">
        <f>'Юнит 13'!I84</f>
        <v>0</v>
      </c>
      <c r="J84" s="93">
        <f>'Юнит 13'!J84</f>
        <v>0</v>
      </c>
      <c r="K84" s="93">
        <v>146.49</v>
      </c>
      <c r="L84" s="92">
        <f t="shared" si="36"/>
        <v>0</v>
      </c>
      <c r="M84" s="89">
        <f>'Юнит 13'!M84</f>
        <v>0</v>
      </c>
      <c r="N84" s="89">
        <f>'Юнит 10'!N84+'Юнит 11'!N84+'Юнит 12'!N84+'Юнит 13'!N84</f>
        <v>1</v>
      </c>
      <c r="O84" s="89"/>
      <c r="P84" s="89"/>
      <c r="Q84" s="233">
        <f t="shared" si="45"/>
        <v>0.14285714285714285</v>
      </c>
      <c r="R84" s="92">
        <f t="shared" si="46"/>
        <v>0</v>
      </c>
      <c r="S84" s="89">
        <f>'Юнит 10'!S84+'Юнит 11'!S84+'Юнит 12'!S84+'Юнит 13'!S84</f>
        <v>0</v>
      </c>
      <c r="T84" s="89">
        <f>'Юнит 10'!T84+'Юнит 11'!T84+'Юнит 12'!T84+'Юнит 13'!T84</f>
        <v>0</v>
      </c>
      <c r="U84" s="92">
        <f t="shared" si="40"/>
        <v>0</v>
      </c>
      <c r="V84" s="89">
        <f>'Юнит 10'!V84+'Юнит 11'!V84+'Юнит 12'!V84+'Юнит 13'!V84</f>
        <v>0</v>
      </c>
      <c r="W84" s="89">
        <f>'Юнит 10'!W84+'Юнит 11'!W84+'Юнит 12'!W84+'Юнит 13'!W84</f>
        <v>0</v>
      </c>
      <c r="X84" s="92">
        <f t="shared" si="41"/>
        <v>0</v>
      </c>
      <c r="Y84" s="89">
        <f>'Юнит 10'!Y84+'Юнит 11'!Y84+'Юнит 12'!Y84+'Юнит 13'!Y84</f>
        <v>0</v>
      </c>
      <c r="Z84" s="89">
        <f>'Юнит 10'!Z84+'Юнит 11'!Z84+'Юнит 12'!Z84+'Юнит 13'!Z84</f>
        <v>0</v>
      </c>
      <c r="AA84" s="92">
        <f t="shared" si="47"/>
        <v>0</v>
      </c>
      <c r="AB84" s="92">
        <f t="shared" si="48"/>
        <v>0</v>
      </c>
      <c r="AC84" s="234">
        <f t="shared" si="42"/>
        <v>0</v>
      </c>
      <c r="AD84" s="92">
        <f t="shared" si="43"/>
        <v>0</v>
      </c>
      <c r="AE84" s="89">
        <f>'Юнит 10'!AE84+'Юнит 11'!AE84+'Юнит 12'!AE84+'Юнит 13'!AE84</f>
        <v>0</v>
      </c>
      <c r="AF84" s="234">
        <f t="shared" si="44"/>
        <v>0</v>
      </c>
      <c r="AG84" s="89">
        <f>'Юнит 10'!AG84+'Юнит 11'!AG84+'Юнит 12'!AG84+'Юнит 13'!AG84</f>
        <v>0</v>
      </c>
      <c r="AH84" s="89">
        <f>'Юнит 10'!AH84+'Юнит 11'!AH84+'Юнит 12'!AH84+'Юнит 13'!AH84</f>
        <v>0</v>
      </c>
      <c r="AI84" s="89">
        <f>'Юнит 10'!AI84+'Юнит 11'!AI84+'Юнит 12'!AI84+'Юнит 13'!AI84</f>
        <v>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110.70484118840444</v>
      </c>
      <c r="AM84" s="89">
        <f>'Юнит 10'!AM84+'Юнит 11'!AM84+'Юнит 12'!AM84+'Юнит 13'!AM84</f>
        <v>0</v>
      </c>
      <c r="AN84" s="94">
        <f t="shared" si="49"/>
        <v>0</v>
      </c>
      <c r="AO84" s="95">
        <f t="shared" si="50"/>
        <v>-110.70484118840444</v>
      </c>
      <c r="AP84" s="96"/>
      <c r="AQ84" s="97">
        <f t="shared" si="6"/>
        <v>0</v>
      </c>
      <c r="AR84" s="98">
        <f t="shared" si="29"/>
        <v>146.49</v>
      </c>
      <c r="AS84" s="98">
        <f t="shared" si="8"/>
        <v>0</v>
      </c>
      <c r="AT84" s="98">
        <f t="shared" si="9"/>
        <v>0</v>
      </c>
      <c r="AU84" s="98">
        <f t="shared" si="51"/>
        <v>0</v>
      </c>
      <c r="AV84" s="98">
        <f t="array" ref="AV84">_xlfn.IFS(U84=0,AO84,U84&lt;0,AO84/-U84,U84&gt;0,AO84/U84)</f>
        <v>-110.70484118840444</v>
      </c>
      <c r="AW84" s="234">
        <f t="shared" si="37"/>
        <v>0</v>
      </c>
      <c r="AX84" s="234">
        <f t="shared" si="38"/>
        <v>-0.75571602968396778</v>
      </c>
      <c r="AY84" s="99"/>
      <c r="AZ84" s="94">
        <f t="shared" si="12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9"/>
        <v>0</v>
      </c>
      <c r="F85" s="93">
        <f>'Юнит 13'!F85</f>
        <v>0</v>
      </c>
      <c r="G85" s="93">
        <f>'Юнит 13'!G85</f>
        <v>0</v>
      </c>
      <c r="H85" s="93">
        <f>'Юнит 13'!H85</f>
        <v>0</v>
      </c>
      <c r="I85" s="93">
        <f>'Юнит 13'!I85</f>
        <v>0</v>
      </c>
      <c r="J85" s="93">
        <f>'Юнит 13'!J85</f>
        <v>0</v>
      </c>
      <c r="K85" s="93">
        <v>103.2</v>
      </c>
      <c r="L85" s="92">
        <f t="shared" si="36"/>
        <v>0</v>
      </c>
      <c r="M85" s="89">
        <f>'Юнит 13'!M85</f>
        <v>0</v>
      </c>
      <c r="N85" s="89">
        <f>'Юнит 10'!N85+'Юнит 11'!N85+'Юнит 12'!N85+'Юнит 13'!N85</f>
        <v>13</v>
      </c>
      <c r="O85" s="89"/>
      <c r="P85" s="89"/>
      <c r="Q85" s="233">
        <f t="shared" si="45"/>
        <v>1.8571428571428572</v>
      </c>
      <c r="R85" s="92">
        <f t="shared" si="46"/>
        <v>0.7142857142857143</v>
      </c>
      <c r="S85" s="89">
        <f>'Юнит 10'!S85+'Юнит 11'!S85+'Юнит 12'!S85+'Юнит 13'!S85</f>
        <v>5</v>
      </c>
      <c r="T85" s="89">
        <f>'Юнит 10'!T85+'Юнит 11'!T85+'Юнит 12'!T85+'Юнит 13'!T85</f>
        <v>0</v>
      </c>
      <c r="U85" s="92">
        <f t="shared" si="40"/>
        <v>5</v>
      </c>
      <c r="V85" s="89">
        <f>'Юнит 10'!V85+'Юнит 11'!V85+'Юнит 12'!V85+'Юнит 13'!V85</f>
        <v>3167</v>
      </c>
      <c r="W85" s="89">
        <f>'Юнит 10'!W85+'Юнит 11'!W85+'Юнит 12'!W85+'Юнит 13'!W85</f>
        <v>0</v>
      </c>
      <c r="X85" s="92">
        <f t="shared" si="41"/>
        <v>3167</v>
      </c>
      <c r="Y85" s="89">
        <f>'Юнит 10'!Y85+'Юнит 11'!Y85+'Юнит 12'!Y85+'Юнит 13'!Y85</f>
        <v>5009.76</v>
      </c>
      <c r="Z85" s="89">
        <f>'Юнит 10'!Z85+'Юнит 11'!Z85+'Юнит 12'!Z85+'Юнит 13'!Z85</f>
        <v>0</v>
      </c>
      <c r="AA85" s="92">
        <f t="shared" si="47"/>
        <v>5009.76</v>
      </c>
      <c r="AB85" s="92">
        <f t="shared" si="48"/>
        <v>0</v>
      </c>
      <c r="AC85" s="234">
        <f t="shared" si="42"/>
        <v>6.9738589038402803E-4</v>
      </c>
      <c r="AD85" s="92">
        <f t="shared" si="43"/>
        <v>516</v>
      </c>
      <c r="AE85" s="89">
        <f>'Юнит 10'!AE85+'Юнит 11'!AE85+'Юнит 12'!AE85+'Юнит 13'!AE85</f>
        <v>1898.23</v>
      </c>
      <c r="AF85" s="234">
        <f t="shared" si="44"/>
        <v>0.37890637475647537</v>
      </c>
      <c r="AG85" s="89">
        <f>'Юнит 10'!AG85+'Юнит 11'!AG85+'Юнит 12'!AG85+'Юнит 13'!AG85</f>
        <v>1097.08</v>
      </c>
      <c r="AH85" s="89">
        <f>'Юнит 10'!AH85+'Юнит 11'!AH85+'Юнит 12'!AH85+'Юнит 13'!AH85</f>
        <v>0</v>
      </c>
      <c r="AI85" s="89">
        <f>'Юнит 10'!AI85+'Юнит 11'!AI85+'Юнит 12'!AI85+'Юнит 13'!AI85</f>
        <v>0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77.02440557017357</v>
      </c>
      <c r="AM85" s="89">
        <f>'Юнит 10'!AM85+'Юнит 11'!AM85+'Юнит 12'!AM85+'Юнит 13'!AM85</f>
        <v>0</v>
      </c>
      <c r="AN85" s="94">
        <f t="shared" si="49"/>
        <v>180.8357</v>
      </c>
      <c r="AO85" s="95">
        <f t="shared" si="50"/>
        <v>1240.5898944298267</v>
      </c>
      <c r="AP85" s="96"/>
      <c r="AQ85" s="97">
        <f t="shared" si="6"/>
        <v>1001.952</v>
      </c>
      <c r="AR85" s="98">
        <f t="shared" si="29"/>
        <v>103.2</v>
      </c>
      <c r="AS85" s="98">
        <f t="shared" si="8"/>
        <v>379.64600000000002</v>
      </c>
      <c r="AT85" s="98">
        <f t="shared" si="9"/>
        <v>219.416</v>
      </c>
      <c r="AU85" s="98">
        <f t="shared" si="51"/>
        <v>0</v>
      </c>
      <c r="AV85" s="98">
        <f t="array" ref="AV85">_xlfn.IFS(U85=0,AO85,U85&lt;0,AO85/-U85,U85&gt;0,AO85/U85)</f>
        <v>248.11797888596533</v>
      </c>
      <c r="AW85" s="234">
        <f t="shared" si="37"/>
        <v>0.24763459615427219</v>
      </c>
      <c r="AX85" s="234">
        <f t="shared" si="38"/>
        <v>2.4042439814531522</v>
      </c>
      <c r="AY85" s="99"/>
      <c r="AZ85" s="94">
        <f t="shared" si="12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9"/>
        <v>0</v>
      </c>
      <c r="F86" s="93">
        <f>'Юнит 13'!F86</f>
        <v>0</v>
      </c>
      <c r="G86" s="93">
        <f>'Юнит 13'!G86</f>
        <v>0</v>
      </c>
      <c r="H86" s="93">
        <f>'Юнит 13'!H86</f>
        <v>0</v>
      </c>
      <c r="I86" s="93">
        <f>'Юнит 13'!I86</f>
        <v>0</v>
      </c>
      <c r="J86" s="93">
        <f>'Юнит 13'!J86</f>
        <v>0</v>
      </c>
      <c r="K86" s="93">
        <v>150</v>
      </c>
      <c r="L86" s="92">
        <f t="shared" si="36"/>
        <v>0</v>
      </c>
      <c r="M86" s="89">
        <f>'Юнит 13'!M86</f>
        <v>0</v>
      </c>
      <c r="N86" s="89">
        <f>'Юнит 10'!N86+'Юнит 11'!N86+'Юнит 12'!N86+'Юнит 13'!N86</f>
        <v>7</v>
      </c>
      <c r="O86" s="89"/>
      <c r="P86" s="89"/>
      <c r="Q86" s="233">
        <f t="shared" si="45"/>
        <v>1</v>
      </c>
      <c r="R86" s="92">
        <f t="shared" si="46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0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1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92">
        <f t="shared" si="47"/>
        <v>4176</v>
      </c>
      <c r="AB86" s="92">
        <f t="shared" si="48"/>
        <v>0</v>
      </c>
      <c r="AC86" s="234">
        <f t="shared" si="42"/>
        <v>5.8132195519220505E-4</v>
      </c>
      <c r="AD86" s="92">
        <f t="shared" si="43"/>
        <v>450</v>
      </c>
      <c r="AE86" s="89">
        <f>'Юнит 10'!AE86+'Юнит 11'!AE86+'Юнит 12'!AE86+'Юнит 13'!AE86</f>
        <v>1585.5699999999997</v>
      </c>
      <c r="AF86" s="234">
        <f t="shared" si="44"/>
        <v>0.37968630268199227</v>
      </c>
      <c r="AG86" s="89">
        <f>'Юнит 10'!AG86+'Юнит 11'!AG86+'Юнит 12'!AG86+'Юнит 13'!AG86</f>
        <v>162.69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504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96.045918313112537</v>
      </c>
      <c r="AM86" s="89">
        <f>'Юнит 10'!AM86+'Юнит 11'!AM86+'Юнит 12'!AM86+'Юнит 13'!AM86</f>
        <v>0</v>
      </c>
      <c r="AN86" s="94">
        <f t="shared" si="49"/>
        <v>150.80109999999999</v>
      </c>
      <c r="AO86" s="95">
        <f t="shared" si="50"/>
        <v>1226.8929816868879</v>
      </c>
      <c r="AP86" s="96"/>
      <c r="AQ86" s="97">
        <f t="shared" si="6"/>
        <v>1392</v>
      </c>
      <c r="AR86" s="98">
        <f t="shared" si="29"/>
        <v>150</v>
      </c>
      <c r="AS86" s="98">
        <f t="shared" si="8"/>
        <v>528.5233333333332</v>
      </c>
      <c r="AT86" s="98">
        <f t="shared" si="9"/>
        <v>54.23</v>
      </c>
      <c r="AU86" s="98">
        <f t="shared" si="51"/>
        <v>168</v>
      </c>
      <c r="AV86" s="98">
        <f t="array" ref="AV86">_xlfn.IFS(U86=0,AO86,U86&lt;0,AO86/-U86,U86&gt;0,AO86/U86)</f>
        <v>408.96432722896265</v>
      </c>
      <c r="AW86" s="234">
        <f t="shared" si="37"/>
        <v>0.29379621208977202</v>
      </c>
      <c r="AX86" s="234">
        <f t="shared" si="38"/>
        <v>2.7264288481930845</v>
      </c>
      <c r="AY86" s="99"/>
      <c r="AZ86" s="94">
        <f t="shared" si="12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9"/>
        <v>0</v>
      </c>
      <c r="F87" s="93">
        <f>'Юнит 13'!F87</f>
        <v>0</v>
      </c>
      <c r="G87" s="93">
        <f>'Юнит 13'!G87</f>
        <v>0</v>
      </c>
      <c r="H87" s="93">
        <f>'Юнит 13'!H87</f>
        <v>0</v>
      </c>
      <c r="I87" s="93">
        <f>'Юнит 13'!I87</f>
        <v>0</v>
      </c>
      <c r="J87" s="93">
        <f>'Юнит 13'!J87</f>
        <v>0</v>
      </c>
      <c r="K87" s="93">
        <v>150</v>
      </c>
      <c r="L87" s="92">
        <f t="shared" si="36"/>
        <v>0</v>
      </c>
      <c r="M87" s="89">
        <f>'Юнит 13'!M87</f>
        <v>0</v>
      </c>
      <c r="N87" s="89">
        <f>'Юнит 10'!N87+'Юнит 11'!N87+'Юнит 12'!N87+'Юнит 13'!N87</f>
        <v>70</v>
      </c>
      <c r="O87" s="89"/>
      <c r="P87" s="89"/>
      <c r="Q87" s="233">
        <f t="shared" si="45"/>
        <v>10</v>
      </c>
      <c r="R87" s="92">
        <f t="shared" si="46"/>
        <v>1.8571428571428572</v>
      </c>
      <c r="S87" s="89">
        <f>'Юнит 10'!S87+'Юнит 11'!S87+'Юнит 12'!S87+'Юнит 13'!S87</f>
        <v>15</v>
      </c>
      <c r="T87" s="89">
        <f>'Юнит 10'!T87+'Юнит 11'!T87+'Юнит 12'!T87+'Юнит 13'!T87</f>
        <v>-2</v>
      </c>
      <c r="U87" s="92">
        <f t="shared" si="40"/>
        <v>13</v>
      </c>
      <c r="V87" s="89">
        <f>'Юнит 10'!V87+'Юнит 11'!V87+'Юнит 12'!V87+'Юнит 13'!V87</f>
        <v>11061.09</v>
      </c>
      <c r="W87" s="89">
        <f>'Юнит 10'!W87+'Юнит 11'!W87+'Юнит 12'!W87+'Юнит 13'!W87</f>
        <v>-1414</v>
      </c>
      <c r="X87" s="92">
        <f t="shared" si="41"/>
        <v>9647.09</v>
      </c>
      <c r="Y87" s="89">
        <f>'Юнит 10'!Y87+'Юнит 11'!Y87+'Юнит 12'!Y87+'Юнит 13'!Y87</f>
        <v>15776.539999999999</v>
      </c>
      <c r="Z87" s="89">
        <f>'Юнит 10'!Z87+'Юнит 11'!Z87+'Юнит 12'!Z87+'Юнит 13'!Z87</f>
        <v>-2112</v>
      </c>
      <c r="AA87" s="92">
        <f t="shared" si="47"/>
        <v>13664.539999999999</v>
      </c>
      <c r="AB87" s="92">
        <f t="shared" si="48"/>
        <v>0</v>
      </c>
      <c r="AC87" s="234">
        <f t="shared" si="42"/>
        <v>1.9021784266288536E-3</v>
      </c>
      <c r="AD87" s="92">
        <f t="shared" si="43"/>
        <v>1950</v>
      </c>
      <c r="AE87" s="89">
        <f>'Юнит 10'!AE87+'Юнит 11'!AE87+'Юнит 12'!AE87+'Юнит 13'!AE87</f>
        <v>5149.7599999999993</v>
      </c>
      <c r="AF87" s="234">
        <f t="shared" si="44"/>
        <v>0.37687035202063146</v>
      </c>
      <c r="AG87" s="89">
        <f>'Юнит 10'!AG87+'Юнит 11'!AG87+'Юнит 12'!AG87+'Юнит 13'!AG87</f>
        <v>5239.58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1.0034150733087541</v>
      </c>
      <c r="AM87" s="89">
        <f>'Юнит 10'!AM87+'Юнит 11'!AM87+'Юнит 12'!AM87+'Юнит 13'!AM87</f>
        <v>0</v>
      </c>
      <c r="AN87" s="94">
        <f t="shared" si="49"/>
        <v>550.848839</v>
      </c>
      <c r="AO87" s="95">
        <f t="shared" si="50"/>
        <v>-6226.6522540733095</v>
      </c>
      <c r="AP87" s="96"/>
      <c r="AQ87" s="97">
        <f t="shared" si="6"/>
        <v>1051.1184615384614</v>
      </c>
      <c r="AR87" s="98">
        <f t="shared" si="29"/>
        <v>150</v>
      </c>
      <c r="AS87" s="98">
        <f t="shared" si="8"/>
        <v>396.13538461538457</v>
      </c>
      <c r="AT87" s="98">
        <f t="shared" si="9"/>
        <v>349.30533333333335</v>
      </c>
      <c r="AU87" s="98">
        <f t="shared" si="51"/>
        <v>466.66666666666669</v>
      </c>
      <c r="AV87" s="98">
        <f t="array" ref="AV87">_xlfn.IFS(U87=0,AO87,U87&lt;0,AO87/-U87,U87&gt;0,AO87/U87)</f>
        <v>-478.9732503133315</v>
      </c>
      <c r="AW87" s="234">
        <f t="shared" si="37"/>
        <v>-0.45567960971048499</v>
      </c>
      <c r="AX87" s="234">
        <f t="shared" si="38"/>
        <v>-3.1931550020888766</v>
      </c>
      <c r="AY87" s="99"/>
      <c r="AZ87" s="94">
        <f t="shared" si="12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9"/>
        <v>0</v>
      </c>
      <c r="F88" s="93">
        <f>'Юнит 13'!F88</f>
        <v>0</v>
      </c>
      <c r="G88" s="93">
        <f>'Юнит 13'!G88</f>
        <v>0</v>
      </c>
      <c r="H88" s="93">
        <f>'Юнит 13'!H88</f>
        <v>0</v>
      </c>
      <c r="I88" s="93">
        <f>'Юнит 13'!I88</f>
        <v>0</v>
      </c>
      <c r="J88" s="93">
        <f>'Юнит 13'!J88</f>
        <v>0</v>
      </c>
      <c r="K88" s="93">
        <v>150</v>
      </c>
      <c r="L88" s="92">
        <f t="shared" si="36"/>
        <v>0</v>
      </c>
      <c r="M88" s="89">
        <f>'Юнит 13'!M88</f>
        <v>0</v>
      </c>
      <c r="N88" s="89">
        <f>'Юнит 10'!N88+'Юнит 11'!N88+'Юнит 12'!N88+'Юнит 13'!N88</f>
        <v>15</v>
      </c>
      <c r="O88" s="89"/>
      <c r="P88" s="89"/>
      <c r="Q88" s="233">
        <f t="shared" si="45"/>
        <v>2.1428571428571428</v>
      </c>
      <c r="R88" s="92">
        <f t="shared" si="46"/>
        <v>1</v>
      </c>
      <c r="S88" s="89">
        <f>'Юнит 10'!S88+'Юнит 11'!S88+'Юнит 12'!S88+'Юнит 13'!S88</f>
        <v>8</v>
      </c>
      <c r="T88" s="89">
        <f>'Юнит 10'!T88+'Юнит 11'!T88+'Юнит 12'!T88+'Юнит 13'!T88</f>
        <v>-1</v>
      </c>
      <c r="U88" s="92">
        <f t="shared" si="40"/>
        <v>7</v>
      </c>
      <c r="V88" s="89">
        <f>'Юнит 10'!V88+'Юнит 11'!V88+'Юнит 12'!V88+'Юнит 13'!V88</f>
        <v>6174</v>
      </c>
      <c r="W88" s="89">
        <f>'Юнит 10'!W88+'Юнит 11'!W88+'Юнит 12'!W88+'Юнит 13'!W88</f>
        <v>-693</v>
      </c>
      <c r="X88" s="92">
        <f t="shared" si="41"/>
        <v>5481</v>
      </c>
      <c r="Y88" s="89">
        <f>'Юнит 10'!Y88+'Юнит 11'!Y88+'Юнит 12'!Y88+'Юнит 13'!Y88</f>
        <v>10018.290000000001</v>
      </c>
      <c r="Z88" s="89">
        <f>'Юнит 10'!Z88+'Юнит 11'!Z88+'Юнит 12'!Z88+'Юнит 13'!Z88</f>
        <v>-1257</v>
      </c>
      <c r="AA88" s="92">
        <f t="shared" si="47"/>
        <v>8761.2900000000009</v>
      </c>
      <c r="AB88" s="92">
        <f t="shared" si="48"/>
        <v>0</v>
      </c>
      <c r="AC88" s="234">
        <f t="shared" si="42"/>
        <v>1.2196193086221059E-3</v>
      </c>
      <c r="AD88" s="92">
        <f t="shared" si="43"/>
        <v>1050</v>
      </c>
      <c r="AE88" s="89">
        <f>'Юнит 10'!AE88+'Юнит 11'!AE88+'Юнит 12'!AE88+'Юнит 13'!AE88</f>
        <v>3273.7</v>
      </c>
      <c r="AF88" s="234">
        <f t="shared" si="44"/>
        <v>0.37365502112131882</v>
      </c>
      <c r="AG88" s="89">
        <f>'Юнит 10'!AG88+'Юнит 11'!AG88+'Юнит 12'!AG88+'Юнит 13'!AG88</f>
        <v>1517.74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1.3306578227571118</v>
      </c>
      <c r="AM88" s="89">
        <f>'Юнит 10'!AM88+'Юнит 11'!AM88+'Юнит 12'!AM88+'Юнит 13'!AM88</f>
        <v>0</v>
      </c>
      <c r="AN88" s="94">
        <f t="shared" si="49"/>
        <v>312.96510000000001</v>
      </c>
      <c r="AO88" s="95">
        <f t="shared" si="50"/>
        <v>2605.5542421772443</v>
      </c>
      <c r="AP88" s="96"/>
      <c r="AQ88" s="97">
        <f t="shared" si="6"/>
        <v>1251.6128571428574</v>
      </c>
      <c r="AR88" s="98">
        <f t="shared" si="29"/>
        <v>150</v>
      </c>
      <c r="AS88" s="98">
        <f t="shared" si="8"/>
        <v>467.67142857142852</v>
      </c>
      <c r="AT88" s="98">
        <f t="shared" si="9"/>
        <v>189.7175</v>
      </c>
      <c r="AU88" s="98">
        <f t="shared" si="51"/>
        <v>0</v>
      </c>
      <c r="AV88" s="98">
        <f t="array" ref="AV88">_xlfn.IFS(U88=0,AO88,U88&lt;0,AO88/-U88,U88&gt;0,AO88/U88)</f>
        <v>372.22203459674921</v>
      </c>
      <c r="AW88" s="234">
        <f t="shared" si="37"/>
        <v>0.29739390457081594</v>
      </c>
      <c r="AX88" s="234">
        <f t="shared" si="38"/>
        <v>2.4814802306449946</v>
      </c>
      <c r="AY88" s="99"/>
      <c r="AZ88" s="94">
        <f t="shared" si="12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9"/>
        <v>0</v>
      </c>
      <c r="F89" s="93">
        <f>'Юнит 13'!F89</f>
        <v>0</v>
      </c>
      <c r="G89" s="93">
        <f>'Юнит 13'!G89</f>
        <v>0</v>
      </c>
      <c r="H89" s="93">
        <f>'Юнит 13'!H89</f>
        <v>0</v>
      </c>
      <c r="I89" s="93">
        <f>'Юнит 13'!I89</f>
        <v>0</v>
      </c>
      <c r="J89" s="93">
        <f>'Юнит 13'!J89</f>
        <v>0</v>
      </c>
      <c r="K89" s="93">
        <v>169.89</v>
      </c>
      <c r="L89" s="92">
        <f t="shared" si="36"/>
        <v>0</v>
      </c>
      <c r="M89" s="89">
        <f>'Юнит 13'!M89</f>
        <v>0</v>
      </c>
      <c r="N89" s="89">
        <f>'Юнит 10'!N89+'Юнит 11'!N89+'Юнит 12'!N89+'Юнит 13'!N89</f>
        <v>9</v>
      </c>
      <c r="O89" s="89"/>
      <c r="P89" s="89"/>
      <c r="Q89" s="233">
        <f t="shared" si="45"/>
        <v>1.2857142857142858</v>
      </c>
      <c r="R89" s="92">
        <f t="shared" si="46"/>
        <v>0.2857142857142857</v>
      </c>
      <c r="S89" s="89">
        <f>'Юнит 10'!S89+'Юнит 11'!S89+'Юнит 12'!S89+'Юнит 13'!S89</f>
        <v>2</v>
      </c>
      <c r="T89" s="89">
        <f>'Юнит 10'!T89+'Юнит 11'!T89+'Юнит 12'!T89+'Юнит 13'!T89</f>
        <v>0</v>
      </c>
      <c r="U89" s="92">
        <f t="shared" si="40"/>
        <v>2</v>
      </c>
      <c r="V89" s="89">
        <f>'Юнит 10'!V89+'Юнит 11'!V89+'Юнит 12'!V89+'Юнит 13'!V89</f>
        <v>1744</v>
      </c>
      <c r="W89" s="89">
        <f>'Юнит 10'!W89+'Юнит 11'!W89+'Юнит 12'!W89+'Юнит 13'!W89</f>
        <v>0</v>
      </c>
      <c r="X89" s="92">
        <f t="shared" si="41"/>
        <v>1744</v>
      </c>
      <c r="Y89" s="89">
        <f>'Юнит 10'!Y89+'Юнит 11'!Y89+'Юнит 12'!Y89+'Юнит 13'!Y89</f>
        <v>2917.76</v>
      </c>
      <c r="Z89" s="89">
        <f>'Юнит 10'!Z89+'Юнит 11'!Z89+'Юнит 12'!Z89+'Юнит 13'!Z89</f>
        <v>0</v>
      </c>
      <c r="AA89" s="92">
        <f t="shared" si="47"/>
        <v>2917.76</v>
      </c>
      <c r="AB89" s="92">
        <f t="shared" si="48"/>
        <v>0</v>
      </c>
      <c r="AC89" s="234">
        <f t="shared" si="42"/>
        <v>4.0616809099176441E-4</v>
      </c>
      <c r="AD89" s="92">
        <f t="shared" si="43"/>
        <v>339.78</v>
      </c>
      <c r="AE89" s="89">
        <f>'Юнит 10'!AE89+'Юнит 11'!AE89+'Юнит 12'!AE89+'Юнит 13'!AE89</f>
        <v>1098.2600000000002</v>
      </c>
      <c r="AF89" s="234">
        <f t="shared" si="44"/>
        <v>0.37640518754112751</v>
      </c>
      <c r="AG89" s="89">
        <f>'Юнит 10'!AG89+'Юнит 11'!AG89+'Юнит 12'!AG89+'Юнит 13'!AG89</f>
        <v>211.21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73.70860442576263</v>
      </c>
      <c r="AM89" s="89">
        <f>'Юнит 10'!AM89+'Юнит 11'!AM89+'Юнит 12'!AM89+'Юнит 13'!AM89</f>
        <v>0</v>
      </c>
      <c r="AN89" s="94">
        <f t="shared" si="49"/>
        <v>99.582399999999993</v>
      </c>
      <c r="AO89" s="95">
        <f t="shared" si="50"/>
        <v>1095.2189955742376</v>
      </c>
      <c r="AP89" s="96"/>
      <c r="AQ89" s="97">
        <f t="shared" si="6"/>
        <v>1458.88</v>
      </c>
      <c r="AR89" s="98">
        <f t="shared" si="29"/>
        <v>169.89</v>
      </c>
      <c r="AS89" s="98">
        <f t="shared" si="8"/>
        <v>549.13000000000011</v>
      </c>
      <c r="AT89" s="98">
        <f t="shared" si="9"/>
        <v>105.605</v>
      </c>
      <c r="AU89" s="98">
        <f t="shared" si="51"/>
        <v>0</v>
      </c>
      <c r="AV89" s="98">
        <f t="array" ref="AV89">_xlfn.IFS(U89=0,AO89,U89&lt;0,AO89/-U89,U89&gt;0,AO89/U89)</f>
        <v>547.60949778711881</v>
      </c>
      <c r="AW89" s="234">
        <f t="shared" si="37"/>
        <v>0.3753629481431775</v>
      </c>
      <c r="AX89" s="234">
        <f t="shared" si="38"/>
        <v>3.2233180162877089</v>
      </c>
      <c r="AY89" s="99"/>
      <c r="AZ89" s="94">
        <f t="shared" si="12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9"/>
        <v>0</v>
      </c>
      <c r="F90" s="93">
        <f>'Юнит 13'!F90</f>
        <v>0</v>
      </c>
      <c r="G90" s="93">
        <f>'Юнит 13'!G90</f>
        <v>0</v>
      </c>
      <c r="H90" s="93">
        <f>'Юнит 13'!H90</f>
        <v>0</v>
      </c>
      <c r="I90" s="93">
        <f>'Юнит 13'!I90</f>
        <v>0</v>
      </c>
      <c r="J90" s="93">
        <f>'Юнит 13'!J90</f>
        <v>0</v>
      </c>
      <c r="K90" s="93">
        <v>107.88</v>
      </c>
      <c r="L90" s="92">
        <f t="shared" si="36"/>
        <v>0</v>
      </c>
      <c r="M90" s="89">
        <f>'Юнит 13'!M90</f>
        <v>0</v>
      </c>
      <c r="N90" s="89">
        <f>'Юнит 10'!N90+'Юнит 11'!N90+'Юнит 12'!N90+'Юнит 13'!N90</f>
        <v>0</v>
      </c>
      <c r="O90" s="89"/>
      <c r="P90" s="89"/>
      <c r="Q90" s="233">
        <f t="shared" si="45"/>
        <v>0</v>
      </c>
      <c r="R90" s="92">
        <f t="shared" si="46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0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1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92">
        <f t="shared" si="47"/>
        <v>0</v>
      </c>
      <c r="AB90" s="92">
        <f t="shared" si="48"/>
        <v>0</v>
      </c>
      <c r="AC90" s="234">
        <f t="shared" si="42"/>
        <v>0</v>
      </c>
      <c r="AD90" s="92">
        <f t="shared" si="43"/>
        <v>0</v>
      </c>
      <c r="AE90" s="89">
        <f>'Юнит 10'!AE90+'Юнит 11'!AE90+'Юнит 12'!AE90+'Юнит 13'!AE90</f>
        <v>0</v>
      </c>
      <c r="AF90" s="234">
        <f t="shared" si="44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116.70364480329329</v>
      </c>
      <c r="AM90" s="89">
        <f>'Юнит 10'!AM90+'Юнит 11'!AM90+'Юнит 12'!AM90+'Юнит 13'!AM90</f>
        <v>0</v>
      </c>
      <c r="AN90" s="94">
        <f t="shared" si="49"/>
        <v>0</v>
      </c>
      <c r="AO90" s="95">
        <f t="shared" si="50"/>
        <v>-116.70364480329329</v>
      </c>
      <c r="AP90" s="96"/>
      <c r="AQ90" s="97">
        <f t="shared" si="6"/>
        <v>0</v>
      </c>
      <c r="AR90" s="98">
        <f t="shared" si="29"/>
        <v>107.88</v>
      </c>
      <c r="AS90" s="98">
        <f t="shared" si="8"/>
        <v>0</v>
      </c>
      <c r="AT90" s="98">
        <f t="shared" si="9"/>
        <v>0</v>
      </c>
      <c r="AU90" s="98">
        <f t="shared" si="51"/>
        <v>0</v>
      </c>
      <c r="AV90" s="98">
        <f t="array" ref="AV90">_xlfn.IFS(U90=0,AO90,U90&lt;0,AO90/-U90,U90&gt;0,AO90/U90)</f>
        <v>-116.70364480329329</v>
      </c>
      <c r="AW90" s="234">
        <f t="shared" si="37"/>
        <v>0</v>
      </c>
      <c r="AX90" s="234">
        <f t="shared" si="38"/>
        <v>-1.0817912940609316</v>
      </c>
      <c r="AY90" s="99"/>
      <c r="AZ90" s="94">
        <f t="shared" si="12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9"/>
        <v>0</v>
      </c>
      <c r="F91" s="93">
        <f>'Юнит 13'!F91</f>
        <v>0</v>
      </c>
      <c r="G91" s="93">
        <f>'Юнит 13'!G91</f>
        <v>0</v>
      </c>
      <c r="H91" s="93">
        <f>'Юнит 13'!H91</f>
        <v>0</v>
      </c>
      <c r="I91" s="93">
        <f>'Юнит 13'!I91</f>
        <v>0</v>
      </c>
      <c r="J91" s="93">
        <f>'Юнит 13'!J91</f>
        <v>0</v>
      </c>
      <c r="K91" s="93">
        <v>93.84</v>
      </c>
      <c r="L91" s="92">
        <f t="shared" si="36"/>
        <v>0</v>
      </c>
      <c r="M91" s="89">
        <f>'Юнит 13'!M91</f>
        <v>0</v>
      </c>
      <c r="N91" s="89">
        <f>'Юнит 10'!N91+'Юнит 11'!N91+'Юнит 12'!N91+'Юнит 13'!N91</f>
        <v>19</v>
      </c>
      <c r="O91" s="89"/>
      <c r="P91" s="89"/>
      <c r="Q91" s="233">
        <f t="shared" si="45"/>
        <v>2.7142857142857144</v>
      </c>
      <c r="R91" s="92">
        <f t="shared" si="46"/>
        <v>0</v>
      </c>
      <c r="S91" s="89">
        <f>'Юнит 10'!S91+'Юнит 11'!S91+'Юнит 12'!S91+'Юнит 13'!S91</f>
        <v>1</v>
      </c>
      <c r="T91" s="89">
        <f>'Юнит 10'!T91+'Юнит 11'!T91+'Юнит 12'!T91+'Юнит 13'!T91</f>
        <v>-1</v>
      </c>
      <c r="U91" s="92">
        <f t="shared" si="40"/>
        <v>0</v>
      </c>
      <c r="V91" s="89">
        <f>'Юнит 10'!V91+'Юнит 11'!V91+'Юнит 12'!V91+'Юнит 13'!V91</f>
        <v>709</v>
      </c>
      <c r="W91" s="89">
        <f>'Юнит 10'!W91+'Юнит 11'!W91+'Юнит 12'!W91+'Юнит 13'!W91</f>
        <v>-709</v>
      </c>
      <c r="X91" s="92">
        <f t="shared" si="41"/>
        <v>0</v>
      </c>
      <c r="Y91" s="89">
        <f>'Юнит 10'!Y91+'Юнит 11'!Y91+'Юнит 12'!Y91+'Юнит 13'!Y91</f>
        <v>1075</v>
      </c>
      <c r="Z91" s="89">
        <f>'Юнит 10'!Z91+'Юнит 11'!Z91+'Юнит 12'!Z91+'Юнит 13'!Z91</f>
        <v>-1075</v>
      </c>
      <c r="AA91" s="92">
        <f t="shared" si="47"/>
        <v>0</v>
      </c>
      <c r="AB91" s="92">
        <f t="shared" si="48"/>
        <v>0</v>
      </c>
      <c r="AC91" s="234">
        <f t="shared" si="42"/>
        <v>0</v>
      </c>
      <c r="AD91" s="92">
        <f t="shared" si="43"/>
        <v>0</v>
      </c>
      <c r="AE91" s="89">
        <f>'Юнит 10'!AE91+'Юнит 11'!AE91+'Юнит 12'!AE91+'Юнит 13'!AE91</f>
        <v>0</v>
      </c>
      <c r="AF91" s="234">
        <f t="shared" si="44"/>
        <v>0</v>
      </c>
      <c r="AG91" s="89">
        <f>'Юнит 10'!AG91+'Юнит 11'!AG91+'Юнит 12'!AG91+'Юнит 13'!AG91</f>
        <v>946.62999999999988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54.054293008890639</v>
      </c>
      <c r="AM91" s="89">
        <f>'Юнит 10'!AM91+'Юнит 11'!AM91+'Юнит 12'!AM91+'Юнит 13'!AM91</f>
        <v>0</v>
      </c>
      <c r="AN91" s="94">
        <f t="shared" si="49"/>
        <v>0</v>
      </c>
      <c r="AO91" s="95">
        <f t="shared" si="50"/>
        <v>-2000.6842930088906</v>
      </c>
      <c r="AP91" s="96"/>
      <c r="AQ91" s="97">
        <f t="shared" si="6"/>
        <v>0</v>
      </c>
      <c r="AR91" s="98">
        <f t="shared" si="29"/>
        <v>93.84</v>
      </c>
      <c r="AS91" s="98">
        <f t="shared" si="8"/>
        <v>0</v>
      </c>
      <c r="AT91" s="98">
        <f t="shared" si="9"/>
        <v>946.62999999999988</v>
      </c>
      <c r="AU91" s="98">
        <f t="shared" si="51"/>
        <v>1000</v>
      </c>
      <c r="AV91" s="98">
        <f t="array" ref="AV91">_xlfn.IFS(U91=0,AO91,U91&lt;0,AO91/-U91,U91&gt;0,AO91/U91)</f>
        <v>-2000.6842930088906</v>
      </c>
      <c r="AW91" s="234">
        <f t="shared" si="37"/>
        <v>0</v>
      </c>
      <c r="AX91" s="234">
        <f t="shared" si="38"/>
        <v>-21.320165100265243</v>
      </c>
      <c r="AY91" s="99"/>
      <c r="AZ91" s="94">
        <f t="shared" si="12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9"/>
        <v>0</v>
      </c>
      <c r="F92" s="93">
        <f>'Юнит 13'!F92</f>
        <v>0</v>
      </c>
      <c r="G92" s="93">
        <f>'Юнит 13'!G92</f>
        <v>0</v>
      </c>
      <c r="H92" s="93">
        <f>'Юнит 13'!H92</f>
        <v>0</v>
      </c>
      <c r="I92" s="93">
        <f>'Юнит 13'!I92</f>
        <v>0</v>
      </c>
      <c r="J92" s="93">
        <f>'Юнит 13'!J92</f>
        <v>0</v>
      </c>
      <c r="K92" s="93">
        <v>139.47</v>
      </c>
      <c r="L92" s="92">
        <f t="shared" si="36"/>
        <v>0</v>
      </c>
      <c r="M92" s="89">
        <f>'Юнит 13'!M92</f>
        <v>0</v>
      </c>
      <c r="N92" s="89">
        <f>'Юнит 10'!N92+'Юнит 11'!N92+'Юнит 12'!N92+'Юнит 13'!N92</f>
        <v>1</v>
      </c>
      <c r="O92" s="89"/>
      <c r="P92" s="89"/>
      <c r="Q92" s="233">
        <f t="shared" si="45"/>
        <v>0.14285714285714285</v>
      </c>
      <c r="R92" s="92">
        <f t="shared" si="46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0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1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92">
        <f t="shared" si="47"/>
        <v>0</v>
      </c>
      <c r="AB92" s="92">
        <f t="shared" si="48"/>
        <v>0</v>
      </c>
      <c r="AC92" s="234">
        <f t="shared" si="42"/>
        <v>0</v>
      </c>
      <c r="AD92" s="92">
        <f t="shared" si="43"/>
        <v>0</v>
      </c>
      <c r="AE92" s="89">
        <f>'Юнит 10'!AE92+'Юнит 11'!AE92+'Юнит 12'!AE92+'Юнит 13'!AE92</f>
        <v>0</v>
      </c>
      <c r="AF92" s="234">
        <f t="shared" si="44"/>
        <v>0</v>
      </c>
      <c r="AG92" s="89">
        <f>'Юнит 10'!AG92+'Юнит 11'!AG92+'Юнит 12'!AG92+'Юнит 13'!AG92</f>
        <v>212.39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114.36957190722742</v>
      </c>
      <c r="AM92" s="89">
        <f>'Юнит 10'!AM92+'Юнит 11'!AM92+'Юнит 12'!AM92+'Юнит 13'!AM92</f>
        <v>0</v>
      </c>
      <c r="AN92" s="94">
        <f t="shared" si="49"/>
        <v>0</v>
      </c>
      <c r="AO92" s="95">
        <f t="shared" si="50"/>
        <v>-326.75957190722738</v>
      </c>
      <c r="AP92" s="96"/>
      <c r="AQ92" s="97">
        <f t="shared" si="6"/>
        <v>0</v>
      </c>
      <c r="AR92" s="98">
        <f t="shared" si="29"/>
        <v>139.47</v>
      </c>
      <c r="AS92" s="98">
        <f t="shared" si="8"/>
        <v>0</v>
      </c>
      <c r="AT92" s="98">
        <f t="shared" si="9"/>
        <v>212.39</v>
      </c>
      <c r="AU92" s="98">
        <f t="shared" si="51"/>
        <v>0</v>
      </c>
      <c r="AV92" s="98">
        <f t="array" ref="AV92">_xlfn.IFS(U92=0,AO92,U92&lt;0,AO92/-U92,U92&gt;0,AO92/U92)</f>
        <v>-326.75957190722738</v>
      </c>
      <c r="AW92" s="234">
        <f t="shared" si="37"/>
        <v>0</v>
      </c>
      <c r="AX92" s="234">
        <f t="shared" si="38"/>
        <v>-2.3428663648614569</v>
      </c>
      <c r="AY92" s="99"/>
      <c r="AZ92" s="94">
        <f t="shared" si="12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9"/>
        <v>0</v>
      </c>
      <c r="F93" s="93">
        <f>'Юнит 13'!F93</f>
        <v>0</v>
      </c>
      <c r="G93" s="93">
        <f>'Юнит 13'!G93</f>
        <v>0</v>
      </c>
      <c r="H93" s="93">
        <f>'Юнит 13'!H93</f>
        <v>0</v>
      </c>
      <c r="I93" s="93">
        <f>'Юнит 13'!I93</f>
        <v>0</v>
      </c>
      <c r="J93" s="93">
        <f>'Юнит 13'!J93</f>
        <v>0</v>
      </c>
      <c r="K93" s="93">
        <v>139.47</v>
      </c>
      <c r="L93" s="92">
        <f t="shared" si="36"/>
        <v>0</v>
      </c>
      <c r="M93" s="89">
        <f>'Юнит 13'!M93</f>
        <v>0</v>
      </c>
      <c r="N93" s="89">
        <f>'Юнит 10'!N93+'Юнит 11'!N93+'Юнит 12'!N93+'Юнит 13'!N93</f>
        <v>7</v>
      </c>
      <c r="O93" s="89"/>
      <c r="P93" s="89"/>
      <c r="Q93" s="233">
        <f t="shared" si="45"/>
        <v>1</v>
      </c>
      <c r="R93" s="92">
        <f t="shared" si="46"/>
        <v>0.2857142857142857</v>
      </c>
      <c r="S93" s="89">
        <f>'Юнит 10'!S93+'Юнит 11'!S93+'Юнит 12'!S93+'Юнит 13'!S93</f>
        <v>2</v>
      </c>
      <c r="T93" s="89">
        <f>'Юнит 10'!T93+'Юнит 11'!T93+'Юнит 12'!T93+'Юнит 13'!T93</f>
        <v>0</v>
      </c>
      <c r="U93" s="92">
        <f t="shared" si="40"/>
        <v>2</v>
      </c>
      <c r="V93" s="89">
        <f>'Юнит 10'!V93+'Юнит 11'!V93+'Юнит 12'!V93+'Юнит 13'!V93</f>
        <v>1589</v>
      </c>
      <c r="W93" s="89">
        <f>'Юнит 10'!W93+'Юнит 11'!W93+'Юнит 12'!W93+'Юнит 13'!W93</f>
        <v>0</v>
      </c>
      <c r="X93" s="92">
        <f t="shared" si="41"/>
        <v>1589</v>
      </c>
      <c r="Y93" s="89">
        <f>'Юнит 10'!Y93+'Юнит 11'!Y93+'Юнит 12'!Y93+'Юнит 13'!Y93</f>
        <v>2553.12</v>
      </c>
      <c r="Z93" s="89">
        <f>'Юнит 10'!Z93+'Юнит 11'!Z93+'Юнит 12'!Z93+'Юнит 13'!Z93</f>
        <v>0</v>
      </c>
      <c r="AA93" s="92">
        <f t="shared" si="47"/>
        <v>2553.12</v>
      </c>
      <c r="AB93" s="92">
        <f t="shared" si="48"/>
        <v>0</v>
      </c>
      <c r="AC93" s="234">
        <f t="shared" si="42"/>
        <v>3.5540821605371705E-4</v>
      </c>
      <c r="AD93" s="92">
        <f t="shared" si="43"/>
        <v>278.94</v>
      </c>
      <c r="AE93" s="89">
        <f>'Юнит 10'!AE93+'Юнит 11'!AE93+'Юнит 12'!AE93+'Юнит 13'!AE93</f>
        <v>959.27999999999986</v>
      </c>
      <c r="AF93" s="234">
        <f t="shared" si="44"/>
        <v>0.37572852039857113</v>
      </c>
      <c r="AG93" s="89">
        <f>'Юнит 10'!AG93+'Юнит 11'!AG93+'Юнит 12'!AG93+'Юнит 13'!AG93</f>
        <v>445.79999999999995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97.376576135869655</v>
      </c>
      <c r="AM93" s="89">
        <f>'Юнит 10'!AM93+'Юнит 11'!AM93+'Юнит 12'!AM93+'Юнит 13'!AM93</f>
        <v>0</v>
      </c>
      <c r="AN93" s="94">
        <f t="shared" si="49"/>
        <v>90.731899999999996</v>
      </c>
      <c r="AO93" s="95">
        <f t="shared" si="50"/>
        <v>680.9915238641305</v>
      </c>
      <c r="AP93" s="96"/>
      <c r="AQ93" s="97">
        <f t="shared" si="6"/>
        <v>1276.56</v>
      </c>
      <c r="AR93" s="98">
        <f t="shared" si="29"/>
        <v>139.47</v>
      </c>
      <c r="AS93" s="98">
        <f t="shared" si="8"/>
        <v>479.63999999999993</v>
      </c>
      <c r="AT93" s="98">
        <f t="shared" si="9"/>
        <v>222.89999999999998</v>
      </c>
      <c r="AU93" s="98">
        <f t="shared" si="51"/>
        <v>0</v>
      </c>
      <c r="AV93" s="98">
        <f t="array" ref="AV93">_xlfn.IFS(U93=0,AO93,U93&lt;0,AO93/-U93,U93&gt;0,AO93/U93)</f>
        <v>340.49576193206525</v>
      </c>
      <c r="AW93" s="234">
        <f t="shared" si="37"/>
        <v>0.2667291485962785</v>
      </c>
      <c r="AX93" s="234">
        <f t="shared" si="38"/>
        <v>2.4413548571883936</v>
      </c>
      <c r="AY93" s="99"/>
      <c r="AZ93" s="94">
        <f t="shared" si="12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9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0</v>
      </c>
      <c r="N94" s="89">
        <f>'Юнит 10'!N94+'Юнит 11'!N94+'Юнит 12'!N94+'Юнит 13'!N94</f>
        <v>0</v>
      </c>
      <c r="O94" s="89"/>
      <c r="P94" s="89"/>
      <c r="Q94" s="233">
        <f t="shared" si="45"/>
        <v>0</v>
      </c>
      <c r="R94" s="92">
        <f t="shared" si="46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0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1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92">
        <f t="shared" si="47"/>
        <v>1297</v>
      </c>
      <c r="AB94" s="92">
        <f t="shared" si="48"/>
        <v>0</v>
      </c>
      <c r="AC94" s="234">
        <f t="shared" si="42"/>
        <v>1.8054946740524183E-4</v>
      </c>
      <c r="AD94" s="92">
        <f t="shared" si="43"/>
        <v>400.08</v>
      </c>
      <c r="AE94" s="89">
        <f>'Юнит 10'!AE94+'Юнит 11'!AE94+'Юнит 12'!AE94+'Юнит 13'!AE94</f>
        <v>490.39</v>
      </c>
      <c r="AF94" s="234">
        <f t="shared" si="44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94">
        <f t="shared" si="49"/>
        <v>47.393000000000001</v>
      </c>
      <c r="AO94" s="95">
        <f t="shared" si="50"/>
        <v>311.81700000000012</v>
      </c>
      <c r="AP94" s="96"/>
      <c r="AQ94" s="97">
        <f t="shared" si="6"/>
        <v>1297</v>
      </c>
      <c r="AR94" s="98">
        <f t="shared" si="29"/>
        <v>400.08</v>
      </c>
      <c r="AS94" s="98">
        <f t="shared" si="8"/>
        <v>490.39</v>
      </c>
      <c r="AT94" s="98">
        <f t="shared" si="9"/>
        <v>47.32</v>
      </c>
      <c r="AU94" s="98">
        <f t="shared" si="51"/>
        <v>0</v>
      </c>
      <c r="AV94" s="98">
        <f t="array" ref="AV94">_xlfn.IFS(U94=0,AO94,U94&lt;0,AO94/-U94,U94&gt;0,AO94/U94)</f>
        <v>311.81700000000012</v>
      </c>
      <c r="AW94" s="234">
        <f t="shared" si="37"/>
        <v>0.24041403238242107</v>
      </c>
      <c r="AX94" s="234">
        <f t="shared" si="38"/>
        <v>0.77938662267546521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9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0</v>
      </c>
      <c r="N95" s="89">
        <f>'Юнит 10'!N95+'Юнит 11'!N95+'Юнит 12'!N95+'Юнит 13'!N95</f>
        <v>0</v>
      </c>
      <c r="O95" s="89"/>
      <c r="P95" s="89"/>
      <c r="Q95" s="233">
        <f t="shared" si="45"/>
        <v>0</v>
      </c>
      <c r="R95" s="92">
        <f t="shared" si="46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0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1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92">
        <f t="shared" si="47"/>
        <v>0</v>
      </c>
      <c r="AB95" s="92">
        <f t="shared" si="48"/>
        <v>0</v>
      </c>
      <c r="AC95" s="234">
        <f t="shared" si="42"/>
        <v>0</v>
      </c>
      <c r="AD95" s="92">
        <f t="shared" si="43"/>
        <v>0</v>
      </c>
      <c r="AE95" s="89">
        <f>'Юнит 10'!AE95+'Юнит 11'!AE95+'Юнит 12'!AE95+'Юнит 13'!AE95</f>
        <v>0</v>
      </c>
      <c r="AF95" s="234">
        <f t="shared" si="44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94">
        <f t="shared" si="49"/>
        <v>0</v>
      </c>
      <c r="AO95" s="95">
        <f t="shared" si="50"/>
        <v>0</v>
      </c>
      <c r="AP95" s="96"/>
      <c r="AQ95" s="97">
        <f t="shared" si="6"/>
        <v>0</v>
      </c>
      <c r="AR95" s="98">
        <f t="shared" si="29"/>
        <v>400.08</v>
      </c>
      <c r="AS95" s="98">
        <f t="shared" si="8"/>
        <v>0</v>
      </c>
      <c r="AT95" s="98">
        <f t="shared" si="9"/>
        <v>0</v>
      </c>
      <c r="AU95" s="98">
        <f t="shared" si="51"/>
        <v>0</v>
      </c>
      <c r="AV95" s="98">
        <f t="array" ref="AV95">_xlfn.IFS(U95=0,AO95,U95&lt;0,AO95/-U95,U95&gt;0,AO95/U95)</f>
        <v>0</v>
      </c>
      <c r="AW95" s="234">
        <f t="shared" si="37"/>
        <v>0</v>
      </c>
      <c r="AX95" s="234">
        <f t="shared" si="38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9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0</v>
      </c>
      <c r="N96" s="89">
        <f>'Юнит 10'!N96+'Юнит 11'!N96+'Юнит 12'!N96+'Юнит 13'!N96</f>
        <v>0</v>
      </c>
      <c r="O96" s="89"/>
      <c r="P96" s="89"/>
      <c r="Q96" s="233">
        <f t="shared" si="45"/>
        <v>0</v>
      </c>
      <c r="R96" s="92">
        <f t="shared" si="46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0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1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92">
        <f t="shared" si="47"/>
        <v>0</v>
      </c>
      <c r="AB96" s="92">
        <f t="shared" si="48"/>
        <v>0</v>
      </c>
      <c r="AC96" s="234">
        <f t="shared" si="42"/>
        <v>0</v>
      </c>
      <c r="AD96" s="92">
        <f t="shared" si="43"/>
        <v>0</v>
      </c>
      <c r="AE96" s="89">
        <f>'Юнит 10'!AE96+'Юнит 11'!AE96+'Юнит 12'!AE96+'Юнит 13'!AE96</f>
        <v>0</v>
      </c>
      <c r="AF96" s="234">
        <f t="shared" si="44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94">
        <f t="shared" si="49"/>
        <v>0</v>
      </c>
      <c r="AO96" s="95">
        <f t="shared" si="50"/>
        <v>0</v>
      </c>
      <c r="AP96" s="96"/>
      <c r="AQ96" s="97">
        <f t="shared" si="6"/>
        <v>0</v>
      </c>
      <c r="AR96" s="98">
        <f t="shared" si="29"/>
        <v>300.08</v>
      </c>
      <c r="AS96" s="98">
        <f t="shared" si="8"/>
        <v>0</v>
      </c>
      <c r="AT96" s="98">
        <f t="shared" si="9"/>
        <v>0</v>
      </c>
      <c r="AU96" s="98">
        <f t="shared" si="51"/>
        <v>0</v>
      </c>
      <c r="AV96" s="98">
        <f t="array" ref="AV96">_xlfn.IFS(U96=0,AO96,U96&lt;0,AO96/-U96,U96&gt;0,AO96/U96)</f>
        <v>0</v>
      </c>
      <c r="AW96" s="234">
        <f t="shared" si="37"/>
        <v>0</v>
      </c>
      <c r="AX96" s="234">
        <f t="shared" si="38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9"/>
        <v>0</v>
      </c>
      <c r="F97" s="93">
        <f>'Юнит 13'!F97</f>
        <v>0</v>
      </c>
      <c r="G97" s="93">
        <f>'Юнит 13'!G97</f>
        <v>0</v>
      </c>
      <c r="H97" s="93">
        <f>'Юнит 13'!H97</f>
        <v>0</v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0</v>
      </c>
      <c r="M97" s="89">
        <f>'Юнит 13'!M97</f>
        <v>0</v>
      </c>
      <c r="N97" s="89">
        <f>'Юнит 10'!N97+'Юнит 11'!N97+'Юнит 12'!N97+'Юнит 13'!N97</f>
        <v>3</v>
      </c>
      <c r="O97" s="89"/>
      <c r="P97" s="89"/>
      <c r="Q97" s="233">
        <f t="shared" si="45"/>
        <v>0.42857142857142855</v>
      </c>
      <c r="R97" s="92">
        <f t="shared" si="46"/>
        <v>0</v>
      </c>
      <c r="S97" s="89">
        <f>'Юнит 10'!S97+'Юнит 11'!S97+'Юнит 12'!S97+'Юнит 13'!S97</f>
        <v>0</v>
      </c>
      <c r="T97" s="89">
        <f>'Юнит 10'!T97+'Юнит 11'!T97+'Юнит 12'!T97+'Юнит 13'!T97</f>
        <v>0</v>
      </c>
      <c r="U97" s="92">
        <f t="shared" si="40"/>
        <v>0</v>
      </c>
      <c r="V97" s="89">
        <f>'Юнит 10'!V97+'Юнит 11'!V97+'Юнит 12'!V97+'Юнит 13'!V97</f>
        <v>0</v>
      </c>
      <c r="W97" s="89">
        <f>'Юнит 10'!W97+'Юнит 11'!W97+'Юнит 12'!W97+'Юнит 13'!W97</f>
        <v>0</v>
      </c>
      <c r="X97" s="92">
        <f t="shared" si="41"/>
        <v>0</v>
      </c>
      <c r="Y97" s="89">
        <f>'Юнит 10'!Y97+'Юнит 11'!Y97+'Юнит 12'!Y97+'Юнит 13'!Y97</f>
        <v>0</v>
      </c>
      <c r="Z97" s="89">
        <f>'Юнит 10'!Z97+'Юнит 11'!Z97+'Юнит 12'!Z97+'Юнит 13'!Z97</f>
        <v>0</v>
      </c>
      <c r="AA97" s="92">
        <f t="shared" si="47"/>
        <v>0</v>
      </c>
      <c r="AB97" s="92">
        <f t="shared" si="48"/>
        <v>0</v>
      </c>
      <c r="AC97" s="234">
        <f t="shared" si="42"/>
        <v>0</v>
      </c>
      <c r="AD97" s="92">
        <f t="shared" si="43"/>
        <v>0</v>
      </c>
      <c r="AE97" s="89">
        <f>'Юнит 10'!AE97+'Юнит 11'!AE97+'Юнит 12'!AE97+'Юнит 13'!AE97</f>
        <v>0</v>
      </c>
      <c r="AF97" s="234">
        <f t="shared" si="44"/>
        <v>0</v>
      </c>
      <c r="AG97" s="89">
        <f>'Юнит 10'!AG97+'Юнит 11'!AG97+'Юнит 12'!AG97+'Юнит 13'!AG97</f>
        <v>191.69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94">
        <f t="shared" si="49"/>
        <v>0</v>
      </c>
      <c r="AO97" s="95">
        <f t="shared" si="50"/>
        <v>-196.03090304268338</v>
      </c>
      <c r="AP97" s="96"/>
      <c r="AQ97" s="97">
        <f t="shared" si="6"/>
        <v>0</v>
      </c>
      <c r="AR97" s="98">
        <f t="shared" si="29"/>
        <v>400.08</v>
      </c>
      <c r="AS97" s="98">
        <f t="shared" si="8"/>
        <v>0</v>
      </c>
      <c r="AT97" s="98">
        <f t="shared" si="9"/>
        <v>191.69</v>
      </c>
      <c r="AU97" s="98">
        <f t="shared" si="51"/>
        <v>0</v>
      </c>
      <c r="AV97" s="98">
        <f t="array" ref="AV97">_xlfn.IFS(U97=0,AO97,U97&lt;0,AO97/-U97,U97&gt;0,AO97/U97)</f>
        <v>-196.03090304268338</v>
      </c>
      <c r="AW97" s="234">
        <f t="shared" si="37"/>
        <v>0</v>
      </c>
      <c r="AX97" s="234">
        <f t="shared" si="38"/>
        <v>-0.48997926175435758</v>
      </c>
      <c r="AY97" s="99"/>
      <c r="AZ97" s="94">
        <f t="shared" si="12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9"/>
        <v>0</v>
      </c>
      <c r="F98" s="93">
        <f>'Юнит 13'!F98</f>
        <v>0</v>
      </c>
      <c r="G98" s="93">
        <f>'Юнит 13'!G98</f>
        <v>0</v>
      </c>
      <c r="H98" s="93">
        <f>'Юнит 13'!H98</f>
        <v>0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0</v>
      </c>
      <c r="M98" s="89">
        <f>'Юнит 13'!M98</f>
        <v>0</v>
      </c>
      <c r="N98" s="89">
        <f>'Юнит 10'!N98+'Юнит 11'!N98+'Юнит 12'!N98+'Юнит 13'!N98</f>
        <v>1</v>
      </c>
      <c r="O98" s="89"/>
      <c r="P98" s="89"/>
      <c r="Q98" s="233">
        <f t="shared" si="45"/>
        <v>0.14285714285714285</v>
      </c>
      <c r="R98" s="92">
        <f t="shared" si="46"/>
        <v>0</v>
      </c>
      <c r="S98" s="89">
        <f>'Юнит 10'!S98+'Юнит 11'!S98+'Юнит 12'!S98+'Юнит 13'!S98</f>
        <v>0</v>
      </c>
      <c r="T98" s="89">
        <f>'Юнит 10'!T98+'Юнит 11'!T98+'Юнит 12'!T98+'Юнит 13'!T98</f>
        <v>0</v>
      </c>
      <c r="U98" s="92">
        <f t="shared" si="40"/>
        <v>0</v>
      </c>
      <c r="V98" s="89">
        <f>'Юнит 10'!V98+'Юнит 11'!V98+'Юнит 12'!V98+'Юнит 13'!V98</f>
        <v>0</v>
      </c>
      <c r="W98" s="89">
        <f>'Юнит 10'!W98+'Юнит 11'!W98+'Юнит 12'!W98+'Юнит 13'!W98</f>
        <v>0</v>
      </c>
      <c r="X98" s="92">
        <f t="shared" si="41"/>
        <v>0</v>
      </c>
      <c r="Y98" s="89">
        <f>'Юнит 10'!Y98+'Юнит 11'!Y98+'Юнит 12'!Y98+'Юнит 13'!Y98</f>
        <v>0</v>
      </c>
      <c r="Z98" s="89">
        <f>'Юнит 10'!Z98+'Юнит 11'!Z98+'Юнит 12'!Z98+'Юнит 13'!Z98</f>
        <v>0</v>
      </c>
      <c r="AA98" s="92">
        <f t="shared" si="47"/>
        <v>0</v>
      </c>
      <c r="AB98" s="92">
        <f t="shared" si="48"/>
        <v>0</v>
      </c>
      <c r="AC98" s="234">
        <f t="shared" si="42"/>
        <v>0</v>
      </c>
      <c r="AD98" s="92">
        <f t="shared" si="43"/>
        <v>0</v>
      </c>
      <c r="AE98" s="89">
        <f>'Юнит 10'!AE98+'Юнит 11'!AE98+'Юнит 12'!AE98+'Юнит 13'!AE98</f>
        <v>0</v>
      </c>
      <c r="AF98" s="234">
        <f t="shared" si="44"/>
        <v>0</v>
      </c>
      <c r="AG98" s="89">
        <f>'Юнит 10'!AG98+'Юнит 11'!AG98+'Юнит 12'!AG98+'Юнит 13'!AG98</f>
        <v>212.39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28.008874752790391</v>
      </c>
      <c r="AM98" s="89">
        <f>'Юнит 10'!AM98+'Юнит 11'!AM98+'Юнит 12'!AM98+'Юнит 13'!AM98</f>
        <v>0</v>
      </c>
      <c r="AN98" s="94">
        <f t="shared" si="49"/>
        <v>0</v>
      </c>
      <c r="AO98" s="95">
        <f t="shared" si="50"/>
        <v>-240.39887475279039</v>
      </c>
      <c r="AP98" s="96"/>
      <c r="AQ98" s="97">
        <f t="shared" ref="AQ98:AQ103" si="52">IF(U98=0,0,AA98/U98)</f>
        <v>0</v>
      </c>
      <c r="AR98" s="98">
        <f t="shared" si="29"/>
        <v>300.08</v>
      </c>
      <c r="AS98" s="98">
        <f t="shared" ref="AS98:AS103" si="53">IF(U98=0,0,AE98/U98)</f>
        <v>0</v>
      </c>
      <c r="AT98" s="98">
        <f t="shared" ref="AT98:AT103" si="54">IF(S98=0,AG98/1,AG98/S98)</f>
        <v>212.39</v>
      </c>
      <c r="AU98" s="98">
        <f t="shared" si="51"/>
        <v>0</v>
      </c>
      <c r="AV98" s="98">
        <f t="array" ref="AV98">_xlfn.IFS(U98=0,AO98,U98&lt;0,AO98/-U98,U98&gt;0,AO98/U98)</f>
        <v>-240.39887475279039</v>
      </c>
      <c r="AW98" s="234">
        <f t="shared" si="37"/>
        <v>0</v>
      </c>
      <c r="AX98" s="234">
        <f t="shared" si="38"/>
        <v>-0.80111595158887761</v>
      </c>
      <c r="AY98" s="99"/>
      <c r="AZ98" s="94">
        <f t="shared" ref="AZ98:AZ103" si="55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9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6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/>
      <c r="P99" s="89"/>
      <c r="Q99" s="233">
        <f t="shared" si="45"/>
        <v>0</v>
      </c>
      <c r="R99" s="92">
        <f t="shared" si="46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0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1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92">
        <f t="shared" si="47"/>
        <v>0</v>
      </c>
      <c r="AB99" s="92">
        <f t="shared" si="48"/>
        <v>0</v>
      </c>
      <c r="AC99" s="234">
        <f t="shared" si="42"/>
        <v>0</v>
      </c>
      <c r="AD99" s="92">
        <f t="shared" si="43"/>
        <v>0</v>
      </c>
      <c r="AE99" s="89">
        <f>'Юнит 10'!AE99+'Юнит 11'!AE99+'Юнит 12'!AE99+'Юнит 13'!AE99</f>
        <v>0</v>
      </c>
      <c r="AF99" s="234">
        <f t="shared" si="44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94">
        <f t="shared" si="49"/>
        <v>0</v>
      </c>
      <c r="AO99" s="95">
        <f t="shared" si="50"/>
        <v>0</v>
      </c>
      <c r="AP99" s="96"/>
      <c r="AQ99" s="97">
        <f t="shared" si="52"/>
        <v>0</v>
      </c>
      <c r="AR99" s="98">
        <f t="shared" ref="AR99:AR103" si="57">K99</f>
        <v>142.97999999999999</v>
      </c>
      <c r="AS99" s="98">
        <f t="shared" si="53"/>
        <v>0</v>
      </c>
      <c r="AT99" s="98">
        <f t="shared" si="54"/>
        <v>0</v>
      </c>
      <c r="AU99" s="98">
        <f t="shared" si="51"/>
        <v>0</v>
      </c>
      <c r="AV99" s="98">
        <f t="array" ref="AV99">_xlfn.IFS(U99=0,AO99,U99&lt;0,AO99/-U99,U99&gt;0,AO99/U99)</f>
        <v>0</v>
      </c>
      <c r="AW99" s="234">
        <f t="shared" ref="AW99:AW103" si="58">IF(AQ99=0,0,AV99/AQ99)</f>
        <v>0</v>
      </c>
      <c r="AX99" s="234">
        <f t="shared" ref="AX99:AX103" si="59">IF(AR99=0,0,AV99/AR99)</f>
        <v>0</v>
      </c>
      <c r="AY99" s="99"/>
      <c r="AZ99" s="94">
        <f t="shared" si="55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9"/>
        <v>0</v>
      </c>
      <c r="F100" s="93">
        <f>'Юнит 13'!F100</f>
        <v>0</v>
      </c>
      <c r="G100" s="93">
        <f>'Юнит 13'!G100</f>
        <v>0</v>
      </c>
      <c r="H100" s="93">
        <f>'Юнит 13'!H100</f>
        <v>0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6"/>
        <v>0</v>
      </c>
      <c r="M100" s="89">
        <f>'Юнит 13'!M100</f>
        <v>0</v>
      </c>
      <c r="N100" s="89">
        <f>'Юнит 10'!N100+'Юнит 11'!N100+'Юнит 12'!N100+'Юнит 13'!N100</f>
        <v>11</v>
      </c>
      <c r="O100" s="89"/>
      <c r="P100" s="89"/>
      <c r="Q100" s="233">
        <f t="shared" si="45"/>
        <v>1.5714285714285714</v>
      </c>
      <c r="R100" s="92">
        <f t="shared" si="46"/>
        <v>0.42857142857142855</v>
      </c>
      <c r="S100" s="89">
        <f>'Юнит 10'!S100+'Юнит 11'!S100+'Юнит 12'!S100+'Юнит 13'!S100</f>
        <v>3</v>
      </c>
      <c r="T100" s="89">
        <f>'Юнит 10'!T100+'Юнит 11'!T100+'Юнит 12'!T100+'Юнит 13'!T100</f>
        <v>0</v>
      </c>
      <c r="U100" s="92">
        <f t="shared" si="40"/>
        <v>3</v>
      </c>
      <c r="V100" s="89">
        <f>'Юнит 10'!V100+'Юнит 11'!V100+'Юнит 12'!V100+'Юнит 13'!V100</f>
        <v>3180</v>
      </c>
      <c r="W100" s="89">
        <f>'Юнит 10'!W100+'Юнит 11'!W100+'Юнит 12'!W100+'Юнит 13'!W100</f>
        <v>0</v>
      </c>
      <c r="X100" s="92">
        <f t="shared" si="41"/>
        <v>3180</v>
      </c>
      <c r="Y100" s="89">
        <f>'Юнит 10'!Y100+'Юнит 11'!Y100+'Юнит 12'!Y100+'Юнит 13'!Y100</f>
        <v>5100</v>
      </c>
      <c r="Z100" s="89">
        <f>'Юнит 10'!Z100+'Юнит 11'!Z100+'Юнит 12'!Z100+'Юнит 13'!Z100</f>
        <v>0</v>
      </c>
      <c r="AA100" s="92">
        <f t="shared" si="47"/>
        <v>5100</v>
      </c>
      <c r="AB100" s="92">
        <f t="shared" si="48"/>
        <v>0</v>
      </c>
      <c r="AC100" s="234">
        <f t="shared" si="42"/>
        <v>7.0994779010542276E-4</v>
      </c>
      <c r="AD100" s="92">
        <f t="shared" si="43"/>
        <v>428.93999999999994</v>
      </c>
      <c r="AE100" s="89">
        <f>'Юнит 10'!AE100+'Юнит 11'!AE100+'Юнит 12'!AE100+'Юнит 13'!AE100</f>
        <v>1924.9500000000003</v>
      </c>
      <c r="AF100" s="234">
        <f t="shared" si="44"/>
        <v>0.37744117647058828</v>
      </c>
      <c r="AG100" s="89">
        <f>'Юнит 10'!AG100+'Юнит 11'!AG100+'Юнит 12'!AG100+'Юнит 13'!AG100</f>
        <v>531.24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99.710649031935503</v>
      </c>
      <c r="AM100" s="89">
        <f>'Юнит 10'!AM100+'Юнит 11'!AM100+'Юнит 12'!AM100+'Юнит 13'!AM100</f>
        <v>0</v>
      </c>
      <c r="AN100" s="94">
        <f t="shared" si="49"/>
        <v>181.578</v>
      </c>
      <c r="AO100" s="95">
        <f t="shared" si="50"/>
        <v>-2566.4186490319357</v>
      </c>
      <c r="AP100" s="96"/>
      <c r="AQ100" s="97">
        <f t="shared" si="52"/>
        <v>1700</v>
      </c>
      <c r="AR100" s="98">
        <f t="shared" si="57"/>
        <v>142.97999999999999</v>
      </c>
      <c r="AS100" s="98">
        <f t="shared" si="53"/>
        <v>641.65000000000009</v>
      </c>
      <c r="AT100" s="98">
        <f t="shared" si="54"/>
        <v>177.08</v>
      </c>
      <c r="AU100" s="98">
        <f t="shared" si="51"/>
        <v>1500</v>
      </c>
      <c r="AV100" s="98">
        <f t="array" ref="AV100">_xlfn.IFS(U100=0,AO100,U100&lt;0,AO100/-U100,U100&gt;0,AO100/U100)</f>
        <v>-855.47288301064521</v>
      </c>
      <c r="AW100" s="234">
        <f t="shared" si="58"/>
        <v>-0.50321934294743831</v>
      </c>
      <c r="AX100" s="234">
        <f t="shared" si="59"/>
        <v>-5.9831646594673753</v>
      </c>
      <c r="AY100" s="99"/>
      <c r="AZ100" s="94">
        <f t="shared" si="55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9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6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/>
      <c r="P101" s="89"/>
      <c r="Q101" s="233">
        <f t="shared" si="45"/>
        <v>0</v>
      </c>
      <c r="R101" s="92">
        <f t="shared" si="46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0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1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92">
        <f t="shared" si="47"/>
        <v>0</v>
      </c>
      <c r="AB101" s="92">
        <f t="shared" si="48"/>
        <v>0</v>
      </c>
      <c r="AC101" s="234">
        <f t="shared" si="42"/>
        <v>0</v>
      </c>
      <c r="AD101" s="92">
        <f t="shared" si="43"/>
        <v>0</v>
      </c>
      <c r="AE101" s="89">
        <f>'Юнит 10'!AE101+'Юнит 11'!AE101+'Юнит 12'!AE101+'Юнит 13'!AE101</f>
        <v>0</v>
      </c>
      <c r="AF101" s="234">
        <f t="shared" si="44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94">
        <f t="shared" si="49"/>
        <v>0</v>
      </c>
      <c r="AO101" s="95">
        <f t="shared" si="50"/>
        <v>0</v>
      </c>
      <c r="AP101" s="96"/>
      <c r="AQ101" s="97">
        <f t="shared" si="52"/>
        <v>0</v>
      </c>
      <c r="AR101" s="98">
        <f t="shared" si="57"/>
        <v>123.09</v>
      </c>
      <c r="AS101" s="98">
        <f t="shared" si="53"/>
        <v>0</v>
      </c>
      <c r="AT101" s="98">
        <f t="shared" si="54"/>
        <v>0</v>
      </c>
      <c r="AU101" s="98">
        <f t="shared" si="51"/>
        <v>0</v>
      </c>
      <c r="AV101" s="98">
        <f t="array" ref="AV101">_xlfn.IFS(U101=0,AO101,U101&lt;0,AO101/-U101,U101&gt;0,AO101/U101)</f>
        <v>0</v>
      </c>
      <c r="AW101" s="234">
        <f t="shared" si="58"/>
        <v>0</v>
      </c>
      <c r="AX101" s="234">
        <f t="shared" si="59"/>
        <v>0</v>
      </c>
      <c r="AY101" s="99"/>
      <c r="AZ101" s="94">
        <f t="shared" si="55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9"/>
        <v>0</v>
      </c>
      <c r="F102" s="93">
        <f>'Юнит 13'!F102</f>
        <v>0</v>
      </c>
      <c r="G102" s="93">
        <f>'Юнит 13'!G102</f>
        <v>0</v>
      </c>
      <c r="H102" s="93">
        <f>'Юнит 13'!H102</f>
        <v>0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6"/>
        <v>0</v>
      </c>
      <c r="M102" s="89">
        <f>'Юнит 13'!M102</f>
        <v>0</v>
      </c>
      <c r="N102" s="89">
        <f>'Юнит 10'!N102+'Юнит 11'!N102+'Юнит 12'!N102+'Юнит 13'!N102</f>
        <v>60</v>
      </c>
      <c r="O102" s="89"/>
      <c r="P102" s="89"/>
      <c r="Q102" s="233">
        <f t="shared" si="45"/>
        <v>8.5714285714285712</v>
      </c>
      <c r="R102" s="92">
        <f t="shared" si="46"/>
        <v>3</v>
      </c>
      <c r="S102" s="89">
        <f>'Юнит 10'!S102+'Юнит 11'!S102+'Юнит 12'!S102+'Юнит 13'!S102</f>
        <v>22</v>
      </c>
      <c r="T102" s="89">
        <f>'Юнит 10'!T102+'Юнит 11'!T102+'Юнит 12'!T102+'Юнит 13'!T102</f>
        <v>-1</v>
      </c>
      <c r="U102" s="92">
        <f t="shared" si="40"/>
        <v>21</v>
      </c>
      <c r="V102" s="89">
        <f>'Юнит 10'!V102+'Юнит 11'!V102+'Юнит 12'!V102+'Юнит 13'!V102</f>
        <v>18594.79</v>
      </c>
      <c r="W102" s="89">
        <f>'Юнит 10'!W102+'Юнит 11'!W102+'Юнит 12'!W102+'Юнит 13'!W102</f>
        <v>-794</v>
      </c>
      <c r="X102" s="92">
        <f t="shared" si="41"/>
        <v>17800.79</v>
      </c>
      <c r="Y102" s="89">
        <f>'Юнит 10'!Y102+'Юнит 11'!Y102+'Юнит 12'!Y102+'Юнит 13'!Y102</f>
        <v>28600.02</v>
      </c>
      <c r="Z102" s="89">
        <f>'Юнит 10'!Z102+'Юнит 11'!Z102+'Юнит 12'!Z102+'Юнит 13'!Z102</f>
        <v>-1300</v>
      </c>
      <c r="AA102" s="92">
        <f t="shared" si="47"/>
        <v>27300.02</v>
      </c>
      <c r="AB102" s="92">
        <f t="shared" si="48"/>
        <v>0</v>
      </c>
      <c r="AC102" s="234">
        <f t="shared" si="42"/>
        <v>3.8003115429085968E-3</v>
      </c>
      <c r="AD102" s="92">
        <f t="shared" si="43"/>
        <v>2584.89</v>
      </c>
      <c r="AE102" s="89">
        <f>'Юнит 10'!AE102+'Юнит 11'!AE102+'Юнит 12'!AE102+'Юнит 13'!AE102</f>
        <v>10269.81</v>
      </c>
      <c r="AF102" s="234">
        <f t="shared" si="44"/>
        <v>0.3761832408913986</v>
      </c>
      <c r="AG102" s="89">
        <f>'Юнит 10'!AG102+'Юнит 11'!AG102+'Юнит 12'!AG102+'Юнит 13'!AG102</f>
        <v>3037.4400000000005</v>
      </c>
      <c r="AH102" s="89">
        <f>'Юнит 10'!AH102+'Юнит 11'!AH102+'Юнит 12'!AH102+'Юнит 13'!AH102</f>
        <v>6000</v>
      </c>
      <c r="AI102" s="89">
        <f>'Юнит 10'!AI102+'Юнит 11'!AI102+'Юнит 12'!AI102+'Юнит 13'!AI102</f>
        <v>2500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21.050029714520157</v>
      </c>
      <c r="AM102" s="89">
        <f>'Юнит 10'!AM102+'Юнит 11'!AM102+'Юнит 12'!AM102+'Юнит 13'!AM102</f>
        <v>0</v>
      </c>
      <c r="AN102" s="94">
        <f t="shared" si="49"/>
        <v>1016.425109</v>
      </c>
      <c r="AO102" s="95">
        <f t="shared" si="50"/>
        <v>1870.404861285481</v>
      </c>
      <c r="AP102" s="96"/>
      <c r="AQ102" s="97">
        <f t="shared" si="52"/>
        <v>1300.0009523809524</v>
      </c>
      <c r="AR102" s="98">
        <f t="shared" si="57"/>
        <v>123.09</v>
      </c>
      <c r="AS102" s="98">
        <f t="shared" si="53"/>
        <v>489.0385714285714</v>
      </c>
      <c r="AT102" s="98">
        <f t="shared" si="54"/>
        <v>138.06545454545457</v>
      </c>
      <c r="AU102" s="98">
        <f t="shared" si="51"/>
        <v>386.36363636363637</v>
      </c>
      <c r="AV102" s="98">
        <f t="array" ref="AV102">_xlfn.IFS(U102=0,AO102,U102&lt;0,AO102/-U102,U102&gt;0,AO102/U102)</f>
        <v>89.066898156451472</v>
      </c>
      <c r="AW102" s="234">
        <f t="shared" si="58"/>
        <v>6.8512948389249567E-2</v>
      </c>
      <c r="AX102" s="234">
        <f t="shared" si="59"/>
        <v>0.72359166590666557</v>
      </c>
      <c r="AY102" s="99"/>
      <c r="AZ102" s="94">
        <f t="shared" si="55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9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6"/>
        <v>0</v>
      </c>
      <c r="M103" s="89">
        <f>'Юнит 13'!M103</f>
        <v>0</v>
      </c>
      <c r="N103" s="89">
        <f>'Юнит 10'!N103+'Юнит 11'!N103+'Юнит 12'!N103+'Юнит 13'!N103</f>
        <v>0</v>
      </c>
      <c r="O103" s="89"/>
      <c r="P103" s="89"/>
      <c r="Q103" s="233">
        <f t="shared" si="45"/>
        <v>0</v>
      </c>
      <c r="R103" s="92">
        <f t="shared" si="46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0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1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92">
        <f t="shared" si="47"/>
        <v>0</v>
      </c>
      <c r="AB103" s="92">
        <f t="shared" si="48"/>
        <v>0</v>
      </c>
      <c r="AC103" s="234">
        <f t="shared" si="42"/>
        <v>0</v>
      </c>
      <c r="AD103" s="92">
        <f t="shared" si="43"/>
        <v>0</v>
      </c>
      <c r="AE103" s="89">
        <f>'Юнит 10'!AE103+'Юнит 11'!AE103+'Юнит 12'!AE103+'Юнит 13'!AE103</f>
        <v>0</v>
      </c>
      <c r="AF103" s="234">
        <f t="shared" si="44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94">
        <f t="shared" si="49"/>
        <v>0</v>
      </c>
      <c r="AO103" s="95">
        <f t="shared" si="50"/>
        <v>0</v>
      </c>
      <c r="AP103" s="96"/>
      <c r="AQ103" s="97">
        <f t="shared" si="52"/>
        <v>0</v>
      </c>
      <c r="AR103" s="98">
        <f t="shared" si="57"/>
        <v>107.88</v>
      </c>
      <c r="AS103" s="98">
        <f t="shared" si="53"/>
        <v>0</v>
      </c>
      <c r="AT103" s="98">
        <f t="shared" si="54"/>
        <v>0</v>
      </c>
      <c r="AU103" s="98">
        <f t="shared" si="51"/>
        <v>0</v>
      </c>
      <c r="AV103" s="98">
        <f t="array" ref="AV103">_xlfn.IFS(U103=0,AO103,U103&lt;0,AO103/-U103,U103&gt;0,AO103/U103)</f>
        <v>0</v>
      </c>
      <c r="AW103" s="234">
        <f t="shared" si="58"/>
        <v>0</v>
      </c>
      <c r="AX103" s="234">
        <f t="shared" si="59"/>
        <v>0</v>
      </c>
      <c r="AY103" s="99"/>
      <c r="AZ103" s="94">
        <f t="shared" si="55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0">AVERAGE(AQ7:AQ98)</f>
        <v>691.9995256409718</v>
      </c>
      <c r="AR104" s="111">
        <f t="shared" si="60"/>
        <v>141.22217391304349</v>
      </c>
      <c r="AS104" s="111">
        <f t="shared" si="60"/>
        <v>259.88257908321032</v>
      </c>
      <c r="AT104" s="111">
        <f t="shared" si="60"/>
        <v>169.93230465783009</v>
      </c>
      <c r="AU104" s="111">
        <f t="shared" si="60"/>
        <v>99.65540658029829</v>
      </c>
      <c r="AV104" s="111">
        <f t="shared" si="60"/>
        <v>13.162972921099898</v>
      </c>
      <c r="AW104" s="112">
        <f t="shared" si="60"/>
        <v>6.1427002348849069E-2</v>
      </c>
      <c r="AX104" s="112">
        <f t="shared" si="60"/>
        <v>3.3013545139063447E-2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1">SUM(E3:E103)</f>
        <v>0</v>
      </c>
      <c r="F105" s="116">
        <f t="shared" si="61"/>
        <v>0</v>
      </c>
      <c r="G105" s="116">
        <f t="shared" si="61"/>
        <v>0</v>
      </c>
      <c r="H105" s="116">
        <f t="shared" si="61"/>
        <v>0</v>
      </c>
      <c r="I105" s="116">
        <f t="shared" si="61"/>
        <v>0</v>
      </c>
      <c r="J105" s="116">
        <f t="shared" si="61"/>
        <v>0</v>
      </c>
      <c r="K105" s="116"/>
      <c r="L105" s="116">
        <f>SUM(L3:L103)</f>
        <v>0</v>
      </c>
      <c r="M105" s="116"/>
      <c r="N105" s="116">
        <f>SUM(N3:N103)</f>
        <v>12038</v>
      </c>
      <c r="O105" s="116"/>
      <c r="P105" s="116"/>
      <c r="Q105" s="212"/>
      <c r="R105" s="116"/>
      <c r="S105" s="116">
        <f t="shared" ref="S105:AE105" si="62">SUM(S3:S103)</f>
        <v>5576</v>
      </c>
      <c r="T105" s="116">
        <f t="shared" si="62"/>
        <v>-113</v>
      </c>
      <c r="U105" s="116">
        <f t="shared" si="62"/>
        <v>5463</v>
      </c>
      <c r="V105" s="116">
        <f t="shared" si="62"/>
        <v>4716920.0999999987</v>
      </c>
      <c r="W105" s="116">
        <f t="shared" si="62"/>
        <v>-90520.89</v>
      </c>
      <c r="X105" s="116">
        <f t="shared" si="62"/>
        <v>4626399.21</v>
      </c>
      <c r="Y105" s="116">
        <f t="shared" si="62"/>
        <v>7325774.9799999977</v>
      </c>
      <c r="Z105" s="116">
        <f t="shared" si="62"/>
        <v>-142148.14000000001</v>
      </c>
      <c r="AA105" s="116">
        <f t="shared" si="62"/>
        <v>7183626.839999998</v>
      </c>
      <c r="AB105" s="116">
        <f t="shared" si="62"/>
        <v>0</v>
      </c>
      <c r="AC105" s="239">
        <f t="shared" si="62"/>
        <v>1.0000000000000002</v>
      </c>
      <c r="AD105" s="117">
        <f t="shared" si="62"/>
        <v>679300.08000000007</v>
      </c>
      <c r="AE105" s="116">
        <f t="shared" si="62"/>
        <v>2699221.0000000009</v>
      </c>
      <c r="AF105" s="239">
        <f>AE105/AA105</f>
        <v>0.375746271363951</v>
      </c>
      <c r="AG105" s="116">
        <f t="shared" ref="AG105:AO105" si="63">SUM(AG3:AG103)</f>
        <v>716323.98000000021</v>
      </c>
      <c r="AH105" s="117">
        <f t="shared" si="63"/>
        <v>379287</v>
      </c>
      <c r="AI105" s="117">
        <f t="shared" si="63"/>
        <v>430857</v>
      </c>
      <c r="AJ105" s="117">
        <f t="shared" si="63"/>
        <v>46</v>
      </c>
      <c r="AK105" s="117">
        <f t="shared" si="63"/>
        <v>0</v>
      </c>
      <c r="AL105" s="117">
        <f t="shared" si="63"/>
        <v>21432.6</v>
      </c>
      <c r="AM105" s="116">
        <f t="shared" si="63"/>
        <v>1842</v>
      </c>
      <c r="AN105" s="117">
        <f t="shared" si="63"/>
        <v>264167.39489100006</v>
      </c>
      <c r="AO105" s="117">
        <f t="shared" si="63"/>
        <v>1991195.7851089989</v>
      </c>
      <c r="AP105" s="118"/>
      <c r="AQ105" s="116"/>
      <c r="AR105" s="116"/>
      <c r="AS105" s="116"/>
      <c r="AT105" s="116"/>
      <c r="AU105" s="240">
        <f>(AH105+AI105+AJ105)/S105</f>
        <v>145.29949784791967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4">AVERAGE(AS107:AS111)</f>
        <v>#DIV/0!</v>
      </c>
      <c r="AT112" s="245" t="e">
        <f t="shared" si="64"/>
        <v>#DIV/0!</v>
      </c>
      <c r="AU112" s="245" t="e">
        <f t="shared" si="64"/>
        <v>#DIV/0!</v>
      </c>
      <c r="AV112" s="245" t="e">
        <f t="shared" si="64"/>
        <v>#DIV/0!</v>
      </c>
      <c r="AW112" s="246" t="e">
        <f t="shared" si="64"/>
        <v>#DIV/0!</v>
      </c>
      <c r="AX112" s="246" t="e">
        <f t="shared" si="64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5">SUM(E107:E111)</f>
        <v>0</v>
      </c>
      <c r="F113" s="249">
        <f t="shared" si="65"/>
        <v>0</v>
      </c>
      <c r="G113" s="249">
        <f t="shared" si="65"/>
        <v>0</v>
      </c>
      <c r="H113" s="249">
        <f t="shared" si="65"/>
        <v>0</v>
      </c>
      <c r="I113" s="249">
        <f t="shared" si="65"/>
        <v>0</v>
      </c>
      <c r="J113" s="249">
        <f t="shared" si="65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6">SUM(S107:S111)</f>
        <v>0</v>
      </c>
      <c r="T113" s="249">
        <f t="shared" si="66"/>
        <v>0</v>
      </c>
      <c r="U113" s="249">
        <f t="shared" si="66"/>
        <v>0</v>
      </c>
      <c r="V113" s="249">
        <f t="shared" si="66"/>
        <v>0</v>
      </c>
      <c r="W113" s="249">
        <f t="shared" si="66"/>
        <v>0</v>
      </c>
      <c r="X113" s="249">
        <f t="shared" si="66"/>
        <v>0</v>
      </c>
      <c r="Y113" s="249">
        <f t="shared" si="66"/>
        <v>0</v>
      </c>
      <c r="Z113" s="249">
        <f t="shared" si="66"/>
        <v>0</v>
      </c>
      <c r="AA113" s="249">
        <f t="shared" si="66"/>
        <v>0</v>
      </c>
      <c r="AB113" s="249">
        <f t="shared" si="66"/>
        <v>0</v>
      </c>
      <c r="AC113" s="252">
        <f t="shared" si="66"/>
        <v>0</v>
      </c>
      <c r="AD113" s="253">
        <f t="shared" si="66"/>
        <v>0</v>
      </c>
      <c r="AE113" s="249">
        <f t="shared" si="66"/>
        <v>0</v>
      </c>
      <c r="AF113" s="252" t="e">
        <f>AE113/AA113</f>
        <v>#DIV/0!</v>
      </c>
      <c r="AG113" s="249">
        <f t="shared" ref="AG113:AO113" si="67">SUM(AG107:AG111)</f>
        <v>0</v>
      </c>
      <c r="AH113" s="253">
        <f t="shared" si="67"/>
        <v>0</v>
      </c>
      <c r="AI113" s="253">
        <f t="shared" si="67"/>
        <v>0</v>
      </c>
      <c r="AJ113" s="253">
        <f t="shared" si="67"/>
        <v>0</v>
      </c>
      <c r="AK113" s="253">
        <f t="shared" si="67"/>
        <v>0</v>
      </c>
      <c r="AL113" s="253">
        <f t="shared" si="67"/>
        <v>0</v>
      </c>
      <c r="AM113" s="249">
        <f t="shared" si="67"/>
        <v>0</v>
      </c>
      <c r="AN113" s="253">
        <f t="shared" si="67"/>
        <v>0</v>
      </c>
      <c r="AO113" s="253">
        <f t="shared" si="67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8">AVERAGE(AQ115:AQ122)</f>
        <v>#DIV/0!</v>
      </c>
      <c r="AR123" s="130" t="e">
        <f t="shared" si="68"/>
        <v>#DIV/0!</v>
      </c>
      <c r="AS123" s="130" t="e">
        <f t="shared" si="68"/>
        <v>#DIV/0!</v>
      </c>
      <c r="AT123" s="130" t="e">
        <f t="shared" si="68"/>
        <v>#DIV/0!</v>
      </c>
      <c r="AU123" s="130" t="e">
        <f t="shared" si="68"/>
        <v>#DIV/0!</v>
      </c>
      <c r="AV123" s="130" t="e">
        <f t="shared" si="68"/>
        <v>#DIV/0!</v>
      </c>
      <c r="AW123" s="131" t="e">
        <f t="shared" si="68"/>
        <v>#DIV/0!</v>
      </c>
      <c r="AX123" s="131" t="e">
        <f t="shared" si="68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9">SUM(E115:E122)</f>
        <v>0</v>
      </c>
      <c r="F124" s="134">
        <f t="shared" si="69"/>
        <v>0</v>
      </c>
      <c r="G124" s="134">
        <f t="shared" si="69"/>
        <v>0</v>
      </c>
      <c r="H124" s="134">
        <f t="shared" si="69"/>
        <v>0</v>
      </c>
      <c r="I124" s="134">
        <f t="shared" si="69"/>
        <v>0</v>
      </c>
      <c r="J124" s="134">
        <f t="shared" si="69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0">SUM(S115:S122)</f>
        <v>0</v>
      </c>
      <c r="T124" s="134">
        <f t="shared" si="70"/>
        <v>0</v>
      </c>
      <c r="U124" s="134">
        <f t="shared" si="70"/>
        <v>0</v>
      </c>
      <c r="V124" s="134">
        <f t="shared" si="70"/>
        <v>0</v>
      </c>
      <c r="W124" s="134">
        <f t="shared" si="70"/>
        <v>0</v>
      </c>
      <c r="X124" s="134">
        <f t="shared" si="70"/>
        <v>0</v>
      </c>
      <c r="Y124" s="134">
        <f t="shared" si="70"/>
        <v>0</v>
      </c>
      <c r="Z124" s="134">
        <f t="shared" si="70"/>
        <v>0</v>
      </c>
      <c r="AA124" s="134">
        <f t="shared" si="70"/>
        <v>0</v>
      </c>
      <c r="AB124" s="134">
        <f t="shared" si="70"/>
        <v>0</v>
      </c>
      <c r="AC124" s="265">
        <f t="shared" si="70"/>
        <v>0</v>
      </c>
      <c r="AD124" s="135">
        <f t="shared" si="70"/>
        <v>0</v>
      </c>
      <c r="AE124" s="134">
        <f t="shared" si="70"/>
        <v>0</v>
      </c>
      <c r="AF124" s="265" t="e">
        <f>AE124/AA124</f>
        <v>#DIV/0!</v>
      </c>
      <c r="AG124" s="134">
        <f t="shared" ref="AG124:AO124" si="71">SUM(AG115:AG122)</f>
        <v>0</v>
      </c>
      <c r="AH124" s="134">
        <f t="shared" si="71"/>
        <v>0</v>
      </c>
      <c r="AI124" s="134">
        <f t="shared" si="71"/>
        <v>0</v>
      </c>
      <c r="AJ124" s="134">
        <f t="shared" si="71"/>
        <v>0</v>
      </c>
      <c r="AK124" s="134">
        <f t="shared" si="71"/>
        <v>0</v>
      </c>
      <c r="AL124" s="136">
        <f t="shared" si="71"/>
        <v>0</v>
      </c>
      <c r="AM124" s="134">
        <f t="shared" si="71"/>
        <v>0</v>
      </c>
      <c r="AN124" s="134">
        <f t="shared" si="71"/>
        <v>0</v>
      </c>
      <c r="AO124" s="134">
        <f t="shared" si="71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2">E105+E113+E124</f>
        <v>0</v>
      </c>
      <c r="F126" s="267">
        <f t="shared" si="72"/>
        <v>0</v>
      </c>
      <c r="G126" s="267">
        <f t="shared" si="72"/>
        <v>0</v>
      </c>
      <c r="H126" s="267">
        <f t="shared" si="72"/>
        <v>0</v>
      </c>
      <c r="I126" s="267">
        <f t="shared" si="72"/>
        <v>0</v>
      </c>
      <c r="J126" s="267">
        <f t="shared" si="72"/>
        <v>0</v>
      </c>
      <c r="K126" s="267">
        <f t="shared" si="72"/>
        <v>0</v>
      </c>
      <c r="L126" s="267">
        <f t="shared" si="72"/>
        <v>0</v>
      </c>
      <c r="M126" s="267">
        <f t="shared" si="72"/>
        <v>0</v>
      </c>
      <c r="N126" s="267">
        <f t="shared" si="72"/>
        <v>12038</v>
      </c>
      <c r="O126" s="267">
        <f t="shared" si="72"/>
        <v>0</v>
      </c>
      <c r="P126" s="267">
        <f t="shared" si="72"/>
        <v>0</v>
      </c>
      <c r="Q126" s="215">
        <f t="shared" si="72"/>
        <v>0</v>
      </c>
      <c r="R126" s="267">
        <f t="shared" si="72"/>
        <v>0</v>
      </c>
      <c r="S126" s="267">
        <f t="shared" si="72"/>
        <v>5576</v>
      </c>
      <c r="T126" s="267">
        <f t="shared" si="72"/>
        <v>-113</v>
      </c>
      <c r="U126" s="267">
        <f t="shared" si="72"/>
        <v>5463</v>
      </c>
      <c r="V126" s="267">
        <f t="shared" si="72"/>
        <v>4716920.0999999987</v>
      </c>
      <c r="W126" s="267">
        <f t="shared" si="72"/>
        <v>-90520.89</v>
      </c>
      <c r="X126" s="267">
        <f t="shared" si="72"/>
        <v>4626399.21</v>
      </c>
      <c r="Y126" s="267">
        <f t="shared" si="72"/>
        <v>7325774.9799999977</v>
      </c>
      <c r="Z126" s="267">
        <f t="shared" si="72"/>
        <v>-142148.14000000001</v>
      </c>
      <c r="AA126" s="267">
        <f t="shared" si="72"/>
        <v>7183626.839999998</v>
      </c>
      <c r="AB126" s="267">
        <f t="shared" si="72"/>
        <v>0</v>
      </c>
      <c r="AC126" s="267">
        <f t="shared" si="72"/>
        <v>1.0000000000000002</v>
      </c>
      <c r="AD126" s="267">
        <f t="shared" si="72"/>
        <v>679300.08000000007</v>
      </c>
      <c r="AE126" s="267">
        <f t="shared" si="72"/>
        <v>2699221.0000000009</v>
      </c>
      <c r="AF126" s="268">
        <f>AE126/AA126</f>
        <v>0.375746271363951</v>
      </c>
      <c r="AG126" s="267">
        <f t="shared" ref="AG126:AO126" si="73">AG105+AG113+AG124</f>
        <v>716323.98000000021</v>
      </c>
      <c r="AH126" s="267">
        <f t="shared" si="73"/>
        <v>379287</v>
      </c>
      <c r="AI126" s="267">
        <f t="shared" si="73"/>
        <v>430857</v>
      </c>
      <c r="AJ126" s="267">
        <f t="shared" si="73"/>
        <v>46</v>
      </c>
      <c r="AK126" s="267">
        <f t="shared" si="73"/>
        <v>0</v>
      </c>
      <c r="AL126" s="267">
        <f t="shared" si="73"/>
        <v>21432.6</v>
      </c>
      <c r="AM126" s="267">
        <f t="shared" si="73"/>
        <v>1842</v>
      </c>
      <c r="AN126" s="267">
        <f t="shared" si="73"/>
        <v>264167.39489100006</v>
      </c>
      <c r="AO126" s="267">
        <f t="shared" si="73"/>
        <v>1991195.7851089989</v>
      </c>
      <c r="AP126" s="155"/>
      <c r="AQ126" s="155"/>
      <c r="AR126" s="155"/>
      <c r="AS126" s="155"/>
      <c r="AT126" s="155"/>
      <c r="AU126" s="155">
        <f>(AH126+AI126)/S126</f>
        <v>145.2912482065997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41">
        <f>Сводная!AC42+Сводная!T42+Сводная!V42</f>
        <v>1991195.7851089984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AA93" activePane="bottomRight" state="frozen"/>
      <selection pane="topRight" activeCell="D1" sqref="D1"/>
      <selection pane="bottomLeft" activeCell="A3" sqref="A3"/>
      <selection pane="bottomRight" activeCell="AG131" sqref="AG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52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351"/>
      <c r="AL1" s="353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AA3/$AA$126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IFERROR($AL$126*H3/$H$126,0)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3" si="41">S67+T67</f>
        <v>0</v>
      </c>
      <c r="V67" s="93"/>
      <c r="W67" s="93"/>
      <c r="X67" s="92">
        <f t="shared" ref="X67:X103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3" si="43">AA67/$AA$126</f>
        <v>#DIV/0!</v>
      </c>
      <c r="AD67" s="92">
        <f t="shared" ref="AD67:AD103" si="44">U67*K67</f>
        <v>0</v>
      </c>
      <c r="AE67" s="93"/>
      <c r="AF67" s="234">
        <f t="shared" ref="AF67:AF103" si="45">IF(AA67=0,0,AE67/AA67)</f>
        <v>0</v>
      </c>
      <c r="AG67" s="93"/>
      <c r="AH67" s="93"/>
      <c r="AI67" s="93"/>
      <c r="AJ67" s="93"/>
      <c r="AK67" s="93"/>
      <c r="AL67" s="122">
        <f t="shared" ref="AL67:AL103" si="46">IFERROR($AL$126*H67/$H$126,0)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3" si="47">N68/7</f>
        <v>0</v>
      </c>
      <c r="R68" s="92">
        <f t="shared" ref="R68:R103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3" si="49">Y68+Z68</f>
        <v>0</v>
      </c>
      <c r="AB68" s="92">
        <f t="shared" ref="AB68:AB103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3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3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3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3" si="54">IF(U98=0,0,AA98/U98)</f>
        <v>0</v>
      </c>
      <c r="AR98" s="98">
        <f t="shared" si="30"/>
        <v>300.08</v>
      </c>
      <c r="AS98" s="98">
        <f t="shared" ref="AS98:AS103" si="55">IF(U98=0,0,AE98/U98)</f>
        <v>0</v>
      </c>
      <c r="AT98" s="98">
        <f t="shared" ref="AT98:AT103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3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3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3" si="60">IF(AQ99=0,0,AV99/AQ99)</f>
        <v>0</v>
      </c>
      <c r="AX99" s="234">
        <f t="shared" ref="AX99:AX103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2">AVERAGE(AQ7:AQ98)</f>
        <v>0</v>
      </c>
      <c r="AR104" s="111">
        <f t="shared" si="62"/>
        <v>141.22217391304349</v>
      </c>
      <c r="AS104" s="111">
        <f t="shared" si="62"/>
        <v>0</v>
      </c>
      <c r="AT104" s="111">
        <f t="shared" si="62"/>
        <v>0</v>
      </c>
      <c r="AU104" s="111">
        <f t="shared" si="62"/>
        <v>0</v>
      </c>
      <c r="AV104" s="111">
        <f t="shared" si="62"/>
        <v>0</v>
      </c>
      <c r="AW104" s="112">
        <f t="shared" si="62"/>
        <v>0</v>
      </c>
      <c r="AX104" s="112">
        <f t="shared" si="62"/>
        <v>0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3">SUM(E3:E103)</f>
        <v>0</v>
      </c>
      <c r="F105" s="116">
        <f t="shared" si="63"/>
        <v>0</v>
      </c>
      <c r="G105" s="116">
        <f t="shared" si="63"/>
        <v>0</v>
      </c>
      <c r="H105" s="116">
        <f t="shared" si="63"/>
        <v>0</v>
      </c>
      <c r="I105" s="116">
        <f t="shared" si="63"/>
        <v>0</v>
      </c>
      <c r="J105" s="116">
        <f t="shared" si="63"/>
        <v>0</v>
      </c>
      <c r="K105" s="116"/>
      <c r="L105" s="116">
        <f>SUM(L3:L103)</f>
        <v>0</v>
      </c>
      <c r="M105" s="116"/>
      <c r="N105" s="116">
        <f>SUM(N3:N103)</f>
        <v>0</v>
      </c>
      <c r="O105" s="116"/>
      <c r="P105" s="116"/>
      <c r="Q105" s="212"/>
      <c r="R105" s="116"/>
      <c r="S105" s="116">
        <f t="shared" ref="S105:AE105" si="64">SUM(S3:S103)</f>
        <v>0</v>
      </c>
      <c r="T105" s="116">
        <f t="shared" si="64"/>
        <v>0</v>
      </c>
      <c r="U105" s="116">
        <f t="shared" si="64"/>
        <v>0</v>
      </c>
      <c r="V105" s="116">
        <f t="shared" si="64"/>
        <v>0</v>
      </c>
      <c r="W105" s="116">
        <f t="shared" si="64"/>
        <v>0</v>
      </c>
      <c r="X105" s="116">
        <f t="shared" si="64"/>
        <v>0</v>
      </c>
      <c r="Y105" s="116">
        <f t="shared" si="64"/>
        <v>0</v>
      </c>
      <c r="Z105" s="116">
        <f t="shared" si="64"/>
        <v>0</v>
      </c>
      <c r="AA105" s="116">
        <f t="shared" si="64"/>
        <v>0</v>
      </c>
      <c r="AB105" s="116">
        <f t="shared" si="64"/>
        <v>0</v>
      </c>
      <c r="AC105" s="239" t="e">
        <f t="shared" si="64"/>
        <v>#DIV/0!</v>
      </c>
      <c r="AD105" s="117">
        <f t="shared" si="64"/>
        <v>0</v>
      </c>
      <c r="AE105" s="116">
        <f t="shared" si="64"/>
        <v>0</v>
      </c>
      <c r="AF105" s="239" t="e">
        <f>AE105/AA105</f>
        <v>#DIV/0!</v>
      </c>
      <c r="AG105" s="116">
        <f t="shared" ref="AG105:AO105" si="65">SUM(AG3:AG103)</f>
        <v>0</v>
      </c>
      <c r="AH105" s="117">
        <f t="shared" si="65"/>
        <v>0</v>
      </c>
      <c r="AI105" s="117">
        <f t="shared" si="65"/>
        <v>0</v>
      </c>
      <c r="AJ105" s="117">
        <f t="shared" si="65"/>
        <v>0</v>
      </c>
      <c r="AK105" s="117">
        <f t="shared" si="65"/>
        <v>0</v>
      </c>
      <c r="AL105" s="117">
        <f t="shared" si="65"/>
        <v>0</v>
      </c>
      <c r="AM105" s="116">
        <f t="shared" si="65"/>
        <v>0</v>
      </c>
      <c r="AN105" s="117">
        <f t="shared" si="65"/>
        <v>0</v>
      </c>
      <c r="AO105" s="117">
        <f t="shared" si="65"/>
        <v>0</v>
      </c>
      <c r="AP105" s="118"/>
      <c r="AQ105" s="116"/>
      <c r="AR105" s="116"/>
      <c r="AS105" s="116"/>
      <c r="AT105" s="116"/>
      <c r="AU105" s="240" t="e">
        <f>(AH105+AI105+AJ105)/S105</f>
        <v>#DIV/0!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6">AVERAGE(AS107:AS111)</f>
        <v>#DIV/0!</v>
      </c>
      <c r="AT112" s="245" t="e">
        <f t="shared" si="66"/>
        <v>#DIV/0!</v>
      </c>
      <c r="AU112" s="245" t="e">
        <f t="shared" si="66"/>
        <v>#DIV/0!</v>
      </c>
      <c r="AV112" s="245" t="e">
        <f t="shared" si="66"/>
        <v>#DIV/0!</v>
      </c>
      <c r="AW112" s="246" t="e">
        <f t="shared" si="66"/>
        <v>#DIV/0!</v>
      </c>
      <c r="AX112" s="246" t="e">
        <f t="shared" si="66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7">SUM(E107:E111)</f>
        <v>0</v>
      </c>
      <c r="F113" s="249">
        <f t="shared" si="67"/>
        <v>0</v>
      </c>
      <c r="G113" s="249">
        <f t="shared" si="67"/>
        <v>0</v>
      </c>
      <c r="H113" s="249">
        <f t="shared" si="67"/>
        <v>0</v>
      </c>
      <c r="I113" s="249">
        <f t="shared" si="67"/>
        <v>0</v>
      </c>
      <c r="J113" s="249">
        <f t="shared" si="67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8">SUM(S107:S111)</f>
        <v>0</v>
      </c>
      <c r="T113" s="249">
        <f t="shared" si="68"/>
        <v>0</v>
      </c>
      <c r="U113" s="249">
        <f t="shared" si="68"/>
        <v>0</v>
      </c>
      <c r="V113" s="249">
        <f t="shared" si="68"/>
        <v>0</v>
      </c>
      <c r="W113" s="249">
        <f t="shared" si="68"/>
        <v>0</v>
      </c>
      <c r="X113" s="249">
        <f t="shared" si="68"/>
        <v>0</v>
      </c>
      <c r="Y113" s="249">
        <f t="shared" si="68"/>
        <v>0</v>
      </c>
      <c r="Z113" s="249">
        <f t="shared" si="68"/>
        <v>0</v>
      </c>
      <c r="AA113" s="249">
        <f t="shared" si="68"/>
        <v>0</v>
      </c>
      <c r="AB113" s="249">
        <f t="shared" si="68"/>
        <v>0</v>
      </c>
      <c r="AC113" s="252">
        <f t="shared" si="68"/>
        <v>0</v>
      </c>
      <c r="AD113" s="253">
        <f t="shared" si="68"/>
        <v>0</v>
      </c>
      <c r="AE113" s="249">
        <f t="shared" si="68"/>
        <v>0</v>
      </c>
      <c r="AF113" s="252" t="e">
        <f>AE113/AA113</f>
        <v>#DIV/0!</v>
      </c>
      <c r="AG113" s="249">
        <f t="shared" ref="AG113:AO113" si="69">SUM(AG107:AG111)</f>
        <v>0</v>
      </c>
      <c r="AH113" s="253">
        <f t="shared" si="69"/>
        <v>0</v>
      </c>
      <c r="AI113" s="253">
        <f t="shared" si="69"/>
        <v>0</v>
      </c>
      <c r="AJ113" s="253">
        <f t="shared" si="69"/>
        <v>0</v>
      </c>
      <c r="AK113" s="253">
        <f t="shared" si="69"/>
        <v>0</v>
      </c>
      <c r="AL113" s="253">
        <f t="shared" si="69"/>
        <v>0</v>
      </c>
      <c r="AM113" s="249">
        <f t="shared" si="69"/>
        <v>0</v>
      </c>
      <c r="AN113" s="253">
        <f t="shared" si="69"/>
        <v>0</v>
      </c>
      <c r="AO113" s="253">
        <f t="shared" si="69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0">AVERAGE(AQ115:AQ122)</f>
        <v>#DIV/0!</v>
      </c>
      <c r="AR123" s="130" t="e">
        <f t="shared" si="70"/>
        <v>#DIV/0!</v>
      </c>
      <c r="AS123" s="130" t="e">
        <f t="shared" si="70"/>
        <v>#DIV/0!</v>
      </c>
      <c r="AT123" s="130" t="e">
        <f t="shared" si="70"/>
        <v>#DIV/0!</v>
      </c>
      <c r="AU123" s="130" t="e">
        <f t="shared" si="70"/>
        <v>#DIV/0!</v>
      </c>
      <c r="AV123" s="130" t="e">
        <f t="shared" si="70"/>
        <v>#DIV/0!</v>
      </c>
      <c r="AW123" s="131" t="e">
        <f t="shared" si="70"/>
        <v>#DIV/0!</v>
      </c>
      <c r="AX123" s="131" t="e">
        <f t="shared" si="70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1">SUM(E115:E122)</f>
        <v>0</v>
      </c>
      <c r="F124" s="134">
        <f t="shared" si="71"/>
        <v>0</v>
      </c>
      <c r="G124" s="134">
        <f t="shared" si="71"/>
        <v>0</v>
      </c>
      <c r="H124" s="134">
        <f t="shared" si="71"/>
        <v>0</v>
      </c>
      <c r="I124" s="134">
        <f t="shared" si="71"/>
        <v>0</v>
      </c>
      <c r="J124" s="134">
        <f t="shared" si="71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2">SUM(S115:S122)</f>
        <v>0</v>
      </c>
      <c r="T124" s="134">
        <f t="shared" si="72"/>
        <v>0</v>
      </c>
      <c r="U124" s="134">
        <f t="shared" si="72"/>
        <v>0</v>
      </c>
      <c r="V124" s="134">
        <f t="shared" si="72"/>
        <v>0</v>
      </c>
      <c r="W124" s="134">
        <f t="shared" si="72"/>
        <v>0</v>
      </c>
      <c r="X124" s="134">
        <f t="shared" si="72"/>
        <v>0</v>
      </c>
      <c r="Y124" s="134">
        <f t="shared" si="72"/>
        <v>0</v>
      </c>
      <c r="Z124" s="134">
        <f t="shared" si="72"/>
        <v>0</v>
      </c>
      <c r="AA124" s="134">
        <f t="shared" si="72"/>
        <v>0</v>
      </c>
      <c r="AB124" s="134">
        <f t="shared" si="72"/>
        <v>0</v>
      </c>
      <c r="AC124" s="265">
        <f t="shared" si="72"/>
        <v>0</v>
      </c>
      <c r="AD124" s="135">
        <f t="shared" si="72"/>
        <v>0</v>
      </c>
      <c r="AE124" s="134">
        <f t="shared" si="72"/>
        <v>0</v>
      </c>
      <c r="AF124" s="265" t="e">
        <f>AE124/AA124</f>
        <v>#DIV/0!</v>
      </c>
      <c r="AG124" s="134">
        <f t="shared" ref="AG124:AO124" si="73">SUM(AG115:AG122)</f>
        <v>0</v>
      </c>
      <c r="AH124" s="134">
        <f t="shared" si="73"/>
        <v>0</v>
      </c>
      <c r="AI124" s="134">
        <f t="shared" si="73"/>
        <v>0</v>
      </c>
      <c r="AJ124" s="134">
        <f t="shared" si="73"/>
        <v>0</v>
      </c>
      <c r="AK124" s="134">
        <f t="shared" si="73"/>
        <v>0</v>
      </c>
      <c r="AL124" s="136">
        <f t="shared" si="73"/>
        <v>0</v>
      </c>
      <c r="AM124" s="134">
        <f t="shared" si="73"/>
        <v>0</v>
      </c>
      <c r="AN124" s="134">
        <f t="shared" si="73"/>
        <v>0</v>
      </c>
      <c r="AO124" s="134">
        <f t="shared" si="73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4">E105+E113+E124</f>
        <v>0</v>
      </c>
      <c r="F126" s="267">
        <f t="shared" si="74"/>
        <v>0</v>
      </c>
      <c r="G126" s="267">
        <f t="shared" si="74"/>
        <v>0</v>
      </c>
      <c r="H126" s="267">
        <f t="shared" si="74"/>
        <v>0</v>
      </c>
      <c r="I126" s="267">
        <f t="shared" si="74"/>
        <v>0</v>
      </c>
      <c r="J126" s="267">
        <f t="shared" si="74"/>
        <v>0</v>
      </c>
      <c r="K126" s="267">
        <f t="shared" si="74"/>
        <v>0</v>
      </c>
      <c r="L126" s="267">
        <f t="shared" si="74"/>
        <v>0</v>
      </c>
      <c r="M126" s="267">
        <f t="shared" si="74"/>
        <v>0</v>
      </c>
      <c r="N126" s="267">
        <f t="shared" si="74"/>
        <v>0</v>
      </c>
      <c r="O126" s="267">
        <f t="shared" si="74"/>
        <v>0</v>
      </c>
      <c r="P126" s="267">
        <f t="shared" si="74"/>
        <v>0</v>
      </c>
      <c r="Q126" s="215">
        <f t="shared" si="74"/>
        <v>0</v>
      </c>
      <c r="R126" s="267">
        <f t="shared" si="74"/>
        <v>0</v>
      </c>
      <c r="S126" s="267">
        <f t="shared" si="74"/>
        <v>0</v>
      </c>
      <c r="T126" s="267">
        <f t="shared" si="74"/>
        <v>0</v>
      </c>
      <c r="U126" s="267">
        <f t="shared" si="74"/>
        <v>0</v>
      </c>
      <c r="V126" s="267">
        <f t="shared" si="74"/>
        <v>0</v>
      </c>
      <c r="W126" s="267">
        <f t="shared" si="74"/>
        <v>0</v>
      </c>
      <c r="X126" s="267">
        <f t="shared" si="74"/>
        <v>0</v>
      </c>
      <c r="Y126" s="267">
        <f t="shared" si="74"/>
        <v>0</v>
      </c>
      <c r="Z126" s="267">
        <f t="shared" si="74"/>
        <v>0</v>
      </c>
      <c r="AA126" s="267">
        <f t="shared" si="74"/>
        <v>0</v>
      </c>
      <c r="AB126" s="267">
        <f t="shared" si="74"/>
        <v>0</v>
      </c>
      <c r="AC126" s="267" t="e">
        <f t="shared" si="74"/>
        <v>#DIV/0!</v>
      </c>
      <c r="AD126" s="267">
        <f t="shared" si="74"/>
        <v>0</v>
      </c>
      <c r="AE126" s="267">
        <f t="shared" si="74"/>
        <v>0</v>
      </c>
      <c r="AF126" s="268" t="e">
        <f>AE126/AA126</f>
        <v>#DIV/0!</v>
      </c>
      <c r="AG126" s="267">
        <f>AG105+AG113+AG124+AG125</f>
        <v>170</v>
      </c>
      <c r="AH126" s="267">
        <f>AH105+AH113+AH124</f>
        <v>0</v>
      </c>
      <c r="AI126" s="267">
        <f>AI105+AI113+AI124</f>
        <v>0</v>
      </c>
      <c r="AJ126" s="267">
        <f>AJ105+AJ113+AJ124</f>
        <v>0</v>
      </c>
      <c r="AK126" s="267">
        <f>AK105+AK113+AK124</f>
        <v>0</v>
      </c>
      <c r="AL126" s="156"/>
      <c r="AM126" s="267">
        <f>AM105+AM113+AM124</f>
        <v>0</v>
      </c>
      <c r="AN126" s="267">
        <f>AN105+AN113+AN124</f>
        <v>0</v>
      </c>
      <c r="AO126" s="267">
        <f>AO105+AO113+AO124</f>
        <v>0</v>
      </c>
      <c r="AP126" s="155"/>
      <c r="AQ126" s="155"/>
      <c r="AR126" s="155"/>
      <c r="AS126" s="155"/>
      <c r="AT126" s="155"/>
      <c r="AU126" s="155" t="e">
        <f>(AH126+AI126)/S126</f>
        <v>#DIV/0!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3:M104 M106:M112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AA102" activePane="bottomRight" state="frozen"/>
      <selection pane="topRight" activeCell="D1" sqref="D1"/>
      <selection pane="bottomLeft" activeCell="A3" sqref="A3"/>
      <selection pane="bottomRight" activeCell="AG129" sqref="AG12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52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351"/>
      <c r="AL1" s="353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AA3/$AA$126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IFERROR($AL$126*H3/$H$126,0)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3" si="41">S67+T67</f>
        <v>0</v>
      </c>
      <c r="V67" s="93"/>
      <c r="W67" s="93"/>
      <c r="X67" s="92">
        <f t="shared" ref="X67:X103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3" si="43">AA67/$AA$126</f>
        <v>#DIV/0!</v>
      </c>
      <c r="AD67" s="92">
        <f t="shared" ref="AD67:AD103" si="44">U67*K67</f>
        <v>0</v>
      </c>
      <c r="AE67" s="93"/>
      <c r="AF67" s="234">
        <f t="shared" ref="AF67:AF103" si="45">IF(AA67=0,0,AE67/AA67)</f>
        <v>0</v>
      </c>
      <c r="AG67" s="93"/>
      <c r="AH67" s="93"/>
      <c r="AI67" s="93"/>
      <c r="AJ67" s="93"/>
      <c r="AK67" s="93"/>
      <c r="AL67" s="122">
        <f t="shared" ref="AL67:AL103" si="46">IFERROR($AL$126*H67/$H$126,0)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3" si="47">N68/7</f>
        <v>0</v>
      </c>
      <c r="R68" s="92">
        <f t="shared" ref="R68:R103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3" si="49">Y68+Z68</f>
        <v>0</v>
      </c>
      <c r="AB68" s="92">
        <f t="shared" ref="AB68:AB103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3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3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3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3" si="54">IF(U98=0,0,AA98/U98)</f>
        <v>0</v>
      </c>
      <c r="AR98" s="98">
        <f t="shared" si="30"/>
        <v>300.08</v>
      </c>
      <c r="AS98" s="98">
        <f t="shared" ref="AS98:AS103" si="55">IF(U98=0,0,AE98/U98)</f>
        <v>0</v>
      </c>
      <c r="AT98" s="98">
        <f t="shared" ref="AT98:AT103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3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3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3" si="60">IF(AQ99=0,0,AV99/AQ99)</f>
        <v>0</v>
      </c>
      <c r="AX99" s="234">
        <f t="shared" ref="AX99:AX103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2">AVERAGE(AQ7:AQ98)</f>
        <v>0</v>
      </c>
      <c r="AR104" s="111">
        <f t="shared" si="62"/>
        <v>141.22217391304349</v>
      </c>
      <c r="AS104" s="111">
        <f t="shared" si="62"/>
        <v>0</v>
      </c>
      <c r="AT104" s="111">
        <f t="shared" si="62"/>
        <v>0</v>
      </c>
      <c r="AU104" s="111">
        <f t="shared" si="62"/>
        <v>0</v>
      </c>
      <c r="AV104" s="111">
        <f t="shared" si="62"/>
        <v>0</v>
      </c>
      <c r="AW104" s="112">
        <f t="shared" si="62"/>
        <v>0</v>
      </c>
      <c r="AX104" s="112">
        <f t="shared" si="62"/>
        <v>0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3">SUM(E3:E103)</f>
        <v>0</v>
      </c>
      <c r="F105" s="116">
        <f t="shared" si="63"/>
        <v>0</v>
      </c>
      <c r="G105" s="116">
        <f t="shared" si="63"/>
        <v>0</v>
      </c>
      <c r="H105" s="116">
        <f t="shared" si="63"/>
        <v>0</v>
      </c>
      <c r="I105" s="116">
        <f t="shared" si="63"/>
        <v>0</v>
      </c>
      <c r="J105" s="116">
        <f t="shared" si="63"/>
        <v>0</v>
      </c>
      <c r="K105" s="116"/>
      <c r="L105" s="116">
        <f>SUM(L3:L103)</f>
        <v>0</v>
      </c>
      <c r="M105" s="116"/>
      <c r="N105" s="116">
        <f>SUM(N3:N103)</f>
        <v>0</v>
      </c>
      <c r="O105" s="116"/>
      <c r="P105" s="116"/>
      <c r="Q105" s="212"/>
      <c r="R105" s="116"/>
      <c r="S105" s="116">
        <f t="shared" ref="S105:AE105" si="64">SUM(S3:S103)</f>
        <v>0</v>
      </c>
      <c r="T105" s="116">
        <f t="shared" si="64"/>
        <v>0</v>
      </c>
      <c r="U105" s="116">
        <f t="shared" si="64"/>
        <v>0</v>
      </c>
      <c r="V105" s="116">
        <f t="shared" si="64"/>
        <v>0</v>
      </c>
      <c r="W105" s="116">
        <f t="shared" si="64"/>
        <v>0</v>
      </c>
      <c r="X105" s="116">
        <f t="shared" si="64"/>
        <v>0</v>
      </c>
      <c r="Y105" s="116">
        <f t="shared" si="64"/>
        <v>0</v>
      </c>
      <c r="Z105" s="116">
        <f t="shared" si="64"/>
        <v>0</v>
      </c>
      <c r="AA105" s="116">
        <f t="shared" si="64"/>
        <v>0</v>
      </c>
      <c r="AB105" s="116">
        <f t="shared" si="64"/>
        <v>0</v>
      </c>
      <c r="AC105" s="239" t="e">
        <f t="shared" si="64"/>
        <v>#DIV/0!</v>
      </c>
      <c r="AD105" s="117">
        <f t="shared" si="64"/>
        <v>0</v>
      </c>
      <c r="AE105" s="116">
        <f t="shared" si="64"/>
        <v>0</v>
      </c>
      <c r="AF105" s="239" t="e">
        <f>AE105/AA105</f>
        <v>#DIV/0!</v>
      </c>
      <c r="AG105" s="116">
        <f t="shared" ref="AG105:AO105" si="65">SUM(AG3:AG103)</f>
        <v>0</v>
      </c>
      <c r="AH105" s="117">
        <f t="shared" si="65"/>
        <v>0</v>
      </c>
      <c r="AI105" s="117">
        <f t="shared" si="65"/>
        <v>0</v>
      </c>
      <c r="AJ105" s="117">
        <f t="shared" si="65"/>
        <v>0</v>
      </c>
      <c r="AK105" s="117">
        <f t="shared" si="65"/>
        <v>0</v>
      </c>
      <c r="AL105" s="117">
        <f t="shared" si="65"/>
        <v>0</v>
      </c>
      <c r="AM105" s="116">
        <f t="shared" si="65"/>
        <v>0</v>
      </c>
      <c r="AN105" s="117">
        <f t="shared" si="65"/>
        <v>0</v>
      </c>
      <c r="AO105" s="117">
        <f t="shared" si="65"/>
        <v>0</v>
      </c>
      <c r="AP105" s="118"/>
      <c r="AQ105" s="116"/>
      <c r="AR105" s="116"/>
      <c r="AS105" s="116"/>
      <c r="AT105" s="116"/>
      <c r="AU105" s="240" t="e">
        <f>(AH105+AI105+AJ105)/S105</f>
        <v>#DIV/0!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6">AVERAGE(AS107:AS111)</f>
        <v>#DIV/0!</v>
      </c>
      <c r="AT112" s="245" t="e">
        <f t="shared" si="66"/>
        <v>#DIV/0!</v>
      </c>
      <c r="AU112" s="245" t="e">
        <f t="shared" si="66"/>
        <v>#DIV/0!</v>
      </c>
      <c r="AV112" s="245" t="e">
        <f t="shared" si="66"/>
        <v>#DIV/0!</v>
      </c>
      <c r="AW112" s="246" t="e">
        <f t="shared" si="66"/>
        <v>#DIV/0!</v>
      </c>
      <c r="AX112" s="246" t="e">
        <f t="shared" si="66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7">SUM(E107:E111)</f>
        <v>0</v>
      </c>
      <c r="F113" s="249">
        <f t="shared" si="67"/>
        <v>0</v>
      </c>
      <c r="G113" s="249">
        <f t="shared" si="67"/>
        <v>0</v>
      </c>
      <c r="H113" s="249">
        <f t="shared" si="67"/>
        <v>0</v>
      </c>
      <c r="I113" s="249">
        <f t="shared" si="67"/>
        <v>0</v>
      </c>
      <c r="J113" s="249">
        <f t="shared" si="67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8">SUM(S107:S111)</f>
        <v>0</v>
      </c>
      <c r="T113" s="249">
        <f t="shared" si="68"/>
        <v>0</v>
      </c>
      <c r="U113" s="249">
        <f t="shared" si="68"/>
        <v>0</v>
      </c>
      <c r="V113" s="249">
        <f t="shared" si="68"/>
        <v>0</v>
      </c>
      <c r="W113" s="249">
        <f t="shared" si="68"/>
        <v>0</v>
      </c>
      <c r="X113" s="249">
        <f t="shared" si="68"/>
        <v>0</v>
      </c>
      <c r="Y113" s="249">
        <f t="shared" si="68"/>
        <v>0</v>
      </c>
      <c r="Z113" s="249">
        <f t="shared" si="68"/>
        <v>0</v>
      </c>
      <c r="AA113" s="249">
        <f t="shared" si="68"/>
        <v>0</v>
      </c>
      <c r="AB113" s="249">
        <f t="shared" si="68"/>
        <v>0</v>
      </c>
      <c r="AC113" s="252">
        <f t="shared" si="68"/>
        <v>0</v>
      </c>
      <c r="AD113" s="253">
        <f t="shared" si="68"/>
        <v>0</v>
      </c>
      <c r="AE113" s="249">
        <f t="shared" si="68"/>
        <v>0</v>
      </c>
      <c r="AF113" s="252" t="e">
        <f>AE113/AA113</f>
        <v>#DIV/0!</v>
      </c>
      <c r="AG113" s="249">
        <f t="shared" ref="AG113:AO113" si="69">SUM(AG107:AG111)</f>
        <v>0</v>
      </c>
      <c r="AH113" s="253">
        <f t="shared" si="69"/>
        <v>0</v>
      </c>
      <c r="AI113" s="253">
        <f t="shared" si="69"/>
        <v>0</v>
      </c>
      <c r="AJ113" s="253">
        <f t="shared" si="69"/>
        <v>0</v>
      </c>
      <c r="AK113" s="253">
        <f t="shared" si="69"/>
        <v>0</v>
      </c>
      <c r="AL113" s="253">
        <f t="shared" si="69"/>
        <v>0</v>
      </c>
      <c r="AM113" s="249">
        <f t="shared" si="69"/>
        <v>0</v>
      </c>
      <c r="AN113" s="253">
        <f t="shared" si="69"/>
        <v>0</v>
      </c>
      <c r="AO113" s="253">
        <f t="shared" si="69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0">AVERAGE(AQ115:AQ122)</f>
        <v>#DIV/0!</v>
      </c>
      <c r="AR123" s="130" t="e">
        <f t="shared" si="70"/>
        <v>#DIV/0!</v>
      </c>
      <c r="AS123" s="130" t="e">
        <f t="shared" si="70"/>
        <v>#DIV/0!</v>
      </c>
      <c r="AT123" s="130" t="e">
        <f t="shared" si="70"/>
        <v>#DIV/0!</v>
      </c>
      <c r="AU123" s="130" t="e">
        <f t="shared" si="70"/>
        <v>#DIV/0!</v>
      </c>
      <c r="AV123" s="130" t="e">
        <f t="shared" si="70"/>
        <v>#DIV/0!</v>
      </c>
      <c r="AW123" s="131" t="e">
        <f t="shared" si="70"/>
        <v>#DIV/0!</v>
      </c>
      <c r="AX123" s="131" t="e">
        <f t="shared" si="70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1">SUM(E115:E122)</f>
        <v>0</v>
      </c>
      <c r="F124" s="134">
        <f t="shared" si="71"/>
        <v>0</v>
      </c>
      <c r="G124" s="134">
        <f t="shared" si="71"/>
        <v>0</v>
      </c>
      <c r="H124" s="134">
        <f t="shared" si="71"/>
        <v>0</v>
      </c>
      <c r="I124" s="134">
        <f t="shared" si="71"/>
        <v>0</v>
      </c>
      <c r="J124" s="134">
        <f t="shared" si="71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2">SUM(S115:S122)</f>
        <v>0</v>
      </c>
      <c r="T124" s="134">
        <f t="shared" si="72"/>
        <v>0</v>
      </c>
      <c r="U124" s="134">
        <f t="shared" si="72"/>
        <v>0</v>
      </c>
      <c r="V124" s="134">
        <f t="shared" si="72"/>
        <v>0</v>
      </c>
      <c r="W124" s="134">
        <f t="shared" si="72"/>
        <v>0</v>
      </c>
      <c r="X124" s="134">
        <f t="shared" si="72"/>
        <v>0</v>
      </c>
      <c r="Y124" s="134">
        <f t="shared" si="72"/>
        <v>0</v>
      </c>
      <c r="Z124" s="134">
        <f t="shared" si="72"/>
        <v>0</v>
      </c>
      <c r="AA124" s="134">
        <f t="shared" si="72"/>
        <v>0</v>
      </c>
      <c r="AB124" s="134">
        <f t="shared" si="72"/>
        <v>0</v>
      </c>
      <c r="AC124" s="265">
        <f t="shared" si="72"/>
        <v>0</v>
      </c>
      <c r="AD124" s="135">
        <f t="shared" si="72"/>
        <v>0</v>
      </c>
      <c r="AE124" s="134">
        <f t="shared" si="72"/>
        <v>0</v>
      </c>
      <c r="AF124" s="265" t="e">
        <f>AE124/AA124</f>
        <v>#DIV/0!</v>
      </c>
      <c r="AG124" s="134">
        <f t="shared" ref="AG124:AO124" si="73">SUM(AG115:AG122)</f>
        <v>0</v>
      </c>
      <c r="AH124" s="134">
        <f t="shared" si="73"/>
        <v>0</v>
      </c>
      <c r="AI124" s="134">
        <f t="shared" si="73"/>
        <v>0</v>
      </c>
      <c r="AJ124" s="134">
        <f t="shared" si="73"/>
        <v>0</v>
      </c>
      <c r="AK124" s="134">
        <f t="shared" si="73"/>
        <v>0</v>
      </c>
      <c r="AL124" s="136">
        <f t="shared" si="73"/>
        <v>0</v>
      </c>
      <c r="AM124" s="134">
        <f t="shared" si="73"/>
        <v>0</v>
      </c>
      <c r="AN124" s="134">
        <f t="shared" si="73"/>
        <v>0</v>
      </c>
      <c r="AO124" s="134">
        <f t="shared" si="73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4">E105+E113+E124</f>
        <v>0</v>
      </c>
      <c r="F126" s="267">
        <f t="shared" si="74"/>
        <v>0</v>
      </c>
      <c r="G126" s="267">
        <f t="shared" si="74"/>
        <v>0</v>
      </c>
      <c r="H126" s="267">
        <f t="shared" si="74"/>
        <v>0</v>
      </c>
      <c r="I126" s="267">
        <f t="shared" si="74"/>
        <v>0</v>
      </c>
      <c r="J126" s="267">
        <f t="shared" si="74"/>
        <v>0</v>
      </c>
      <c r="K126" s="267">
        <f t="shared" si="74"/>
        <v>0</v>
      </c>
      <c r="L126" s="267">
        <f t="shared" si="74"/>
        <v>0</v>
      </c>
      <c r="M126" s="267">
        <f t="shared" si="74"/>
        <v>0</v>
      </c>
      <c r="N126" s="267">
        <f t="shared" si="74"/>
        <v>0</v>
      </c>
      <c r="O126" s="267">
        <f t="shared" si="74"/>
        <v>0</v>
      </c>
      <c r="P126" s="267">
        <f t="shared" si="74"/>
        <v>0</v>
      </c>
      <c r="Q126" s="215">
        <f t="shared" si="74"/>
        <v>0</v>
      </c>
      <c r="R126" s="267">
        <f t="shared" si="74"/>
        <v>0</v>
      </c>
      <c r="S126" s="267">
        <f t="shared" si="74"/>
        <v>0</v>
      </c>
      <c r="T126" s="267">
        <f t="shared" si="74"/>
        <v>0</v>
      </c>
      <c r="U126" s="267">
        <f t="shared" si="74"/>
        <v>0</v>
      </c>
      <c r="V126" s="267">
        <f t="shared" si="74"/>
        <v>0</v>
      </c>
      <c r="W126" s="267">
        <f t="shared" si="74"/>
        <v>0</v>
      </c>
      <c r="X126" s="267">
        <f t="shared" si="74"/>
        <v>0</v>
      </c>
      <c r="Y126" s="267">
        <f t="shared" si="74"/>
        <v>0</v>
      </c>
      <c r="Z126" s="267">
        <f t="shared" si="74"/>
        <v>0</v>
      </c>
      <c r="AA126" s="267">
        <f t="shared" si="74"/>
        <v>0</v>
      </c>
      <c r="AB126" s="267">
        <f t="shared" si="74"/>
        <v>0</v>
      </c>
      <c r="AC126" s="267" t="e">
        <f t="shared" si="74"/>
        <v>#DIV/0!</v>
      </c>
      <c r="AD126" s="267">
        <f t="shared" si="74"/>
        <v>0</v>
      </c>
      <c r="AE126" s="267">
        <f t="shared" si="74"/>
        <v>0</v>
      </c>
      <c r="AF126" s="268" t="e">
        <f>AE126/AA126</f>
        <v>#DIV/0!</v>
      </c>
      <c r="AG126" s="267">
        <f>AG105+AG113+AG124+AG125</f>
        <v>170</v>
      </c>
      <c r="AH126" s="267">
        <f>AH105+AH113+AH124</f>
        <v>0</v>
      </c>
      <c r="AI126" s="267">
        <f>AI105+AI113+AI124</f>
        <v>0</v>
      </c>
      <c r="AJ126" s="267">
        <f>AJ105+AJ113+AJ124</f>
        <v>0</v>
      </c>
      <c r="AK126" s="267">
        <f>AK105+AK113+AK124</f>
        <v>0</v>
      </c>
      <c r="AL126" s="156"/>
      <c r="AM126" s="267">
        <f>AM105+AM113+AM124</f>
        <v>0</v>
      </c>
      <c r="AN126" s="267">
        <f>AN105+AN113+AN124</f>
        <v>0</v>
      </c>
      <c r="AO126" s="267">
        <f>AO105+AO113+AO124</f>
        <v>0</v>
      </c>
      <c r="AP126" s="155"/>
      <c r="AQ126" s="155"/>
      <c r="AR126" s="155"/>
      <c r="AS126" s="155"/>
      <c r="AT126" s="155"/>
      <c r="AU126" s="155" t="e">
        <f>(AH126+AI126)/S126</f>
        <v>#DIV/0!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3:M104 M106:M112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52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351"/>
      <c r="AL1" s="353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:U66" si="1">S3+T3</f>
        <v>174</v>
      </c>
      <c r="V3" s="93">
        <v>167974.87999999998</v>
      </c>
      <c r="W3" s="93">
        <v>-984</v>
      </c>
      <c r="X3" s="92">
        <f t="shared" ref="X3:X66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:AC66" si="3">AA3/$AA$126</f>
        <v>5.6711860856458025E-2</v>
      </c>
      <c r="AD3" s="92">
        <f t="shared" ref="AD3:AD66" si="4">U3*K3</f>
        <v>24878.519999999997</v>
      </c>
      <c r="AE3" s="93">
        <v>97527.27</v>
      </c>
      <c r="AF3" s="234">
        <f t="shared" ref="AF3:AF66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O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52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351"/>
      <c r="AL1" s="353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49"/>
      <c r="AI125" s="449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49">
        <f>AH106+AH114+AH125</f>
        <v>0</v>
      </c>
      <c r="AI127" s="449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111" activePane="bottomRight" state="frozen"/>
      <selection pane="topRight" activeCell="D1" sqref="D1"/>
      <selection pane="bottomLeft" activeCell="A3" sqref="A3"/>
      <selection pane="bottomRight" activeCell="AO128" sqref="AO12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6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01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303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97"/>
      <c r="AL1" s="302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4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8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7">
        <f>307190.66*X3/$X$126</f>
        <v>15635.173232254239</v>
      </c>
      <c r="AO3" s="95">
        <f>AA3-AD3-AE3-AG3-AH3-AI3-AK3-AL3-AN3-AM3</f>
        <v>54019.436767745749</v>
      </c>
      <c r="AP3" s="96"/>
      <c r="AQ3" s="97">
        <f t="shared" ref="AQ3:AQ97" si="8">IF(U3=0,0,AA3/U3)</f>
        <v>1355.1211490683229</v>
      </c>
      <c r="AR3" s="98">
        <f t="shared" ref="AR3:AR19" si="9">K3</f>
        <v>142.97999999999999</v>
      </c>
      <c r="AS3" s="98">
        <f t="shared" ref="AS3:AS97" si="10">IF(U3=0,0,AE3/U3)</f>
        <v>504.59409937888194</v>
      </c>
      <c r="AT3" s="98">
        <f t="shared" ref="AT3:AT97" si="11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167.76222598678805</v>
      </c>
      <c r="AW3" s="234">
        <f t="shared" ref="AW3" si="12">IF(AQ3=0,0,AV3/AQ3)</f>
        <v>0.12379869217016387</v>
      </c>
      <c r="AX3" s="234">
        <f t="shared" ref="AX3" si="13">IF(AR3=0,0,AV3/AR3)</f>
        <v>1.1733265210993711</v>
      </c>
      <c r="AY3" s="99"/>
      <c r="AZ3" s="94">
        <f t="shared" ref="AZ3:AZ97" si="14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5">N4/32</f>
        <v>91.3125</v>
      </c>
      <c r="R4" s="92">
        <f t="shared" ref="R4:R67" si="16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7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7">
        <f t="shared" ref="AN4:AN67" si="18">307190.66*X4/$X$126</f>
        <v>67453.403956044145</v>
      </c>
      <c r="AO4" s="95">
        <f>AA4-AD4-AE4-AG4-AH4-AI4-AK4-AL4-AN4-AM4</f>
        <v>642945.9660439553</v>
      </c>
      <c r="AP4" s="96"/>
      <c r="AQ4" s="97">
        <f t="shared" si="8"/>
        <v>937.79372872614772</v>
      </c>
      <c r="AR4" s="98">
        <f t="shared" si="9"/>
        <v>123.09</v>
      </c>
      <c r="AS4" s="98">
        <f t="shared" si="10"/>
        <v>350.58998968540516</v>
      </c>
      <c r="AT4" s="98">
        <f t="shared" si="11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331.58636722225646</v>
      </c>
      <c r="AW4" s="234">
        <f>IF(AQ4=0,0,AV4/AQ4)</f>
        <v>0.35358134423938498</v>
      </c>
      <c r="AX4" s="234">
        <f>IF(AR4=0,0,AV4/AR4)</f>
        <v>2.6938530117983301</v>
      </c>
      <c r="AY4" s="99"/>
      <c r="AZ4" s="94">
        <f t="shared" si="14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5"/>
        <v>23.75</v>
      </c>
      <c r="R5" s="92">
        <f t="shared" si="16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7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7">
        <f t="shared" si="18"/>
        <v>19954.906668973828</v>
      </c>
      <c r="AO5" s="95">
        <f t="shared" ref="AO5:AO68" si="20">AA5-AD5-AE5-AG5-AH5-AI5-AK5-AL5-AN5-AM5</f>
        <v>159697.21333102617</v>
      </c>
      <c r="AP5" s="96"/>
      <c r="AQ5" s="97">
        <f t="shared" si="8"/>
        <v>1081.0946332046333</v>
      </c>
      <c r="AR5" s="98">
        <f t="shared" si="9"/>
        <v>123.09</v>
      </c>
      <c r="AS5" s="98">
        <f t="shared" si="10"/>
        <v>402.4352123552124</v>
      </c>
      <c r="AT5" s="98">
        <f t="shared" si="11"/>
        <v>86.852748091602962</v>
      </c>
      <c r="AU5" s="98">
        <f t="shared" si="19"/>
        <v>119.41221374045801</v>
      </c>
      <c r="AV5" s="98">
        <f t="array" ref="AV5">_xlfn.IFS(U5=0,AO5,U5&lt;0,AO5/-U5,U5&gt;0,AO5/U5)</f>
        <v>308.29577863132465</v>
      </c>
      <c r="AW5" s="234">
        <f>IF(AQ5=0,0,AV5/AQ5)</f>
        <v>0.28517002042407641</v>
      </c>
      <c r="AX5" s="234">
        <f>IF(AR5=0,0,AV5/AR5)</f>
        <v>2.5046370836893708</v>
      </c>
      <c r="AY5" s="99"/>
      <c r="AZ5" s="94">
        <f t="shared" si="14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5"/>
        <v>19.125</v>
      </c>
      <c r="R6" s="92">
        <f t="shared" si="16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7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7">
        <f t="shared" si="18"/>
        <v>15993.918070168538</v>
      </c>
      <c r="AO6" s="95">
        <f t="shared" si="20"/>
        <v>118912.96192983152</v>
      </c>
      <c r="AP6" s="96"/>
      <c r="AQ6" s="97">
        <f t="shared" si="8"/>
        <v>986.28149659863948</v>
      </c>
      <c r="AR6" s="98">
        <f t="shared" si="9"/>
        <v>123.09</v>
      </c>
      <c r="AS6" s="98">
        <f t="shared" si="10"/>
        <v>368.79045351473917</v>
      </c>
      <c r="AT6" s="98">
        <f t="shared" si="11"/>
        <v>87.579601769911449</v>
      </c>
      <c r="AU6" s="98">
        <f t="shared" si="19"/>
        <v>96.278761061946909</v>
      </c>
      <c r="AV6" s="98">
        <f t="array" ref="AV6">_xlfn.IFS(U6=0,AO6,U6&lt;0,AO6/-U6,U6&gt;0,AO6/U6)</f>
        <v>269.64390460279259</v>
      </c>
      <c r="AW6" s="234">
        <f t="shared" ref="AW6" si="23">IF(AQ6=0,0,AV6/AQ6)</f>
        <v>0.27339446753559277</v>
      </c>
      <c r="AX6" s="234">
        <f t="shared" ref="AX6" si="24">IF(AR6=0,0,AV6/AR6)</f>
        <v>2.1906239711007602</v>
      </c>
      <c r="AY6" s="99"/>
      <c r="AZ6" s="94">
        <f t="shared" si="14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5"/>
        <v>31.53125</v>
      </c>
      <c r="R7" s="92">
        <f t="shared" si="16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7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7">
        <f t="shared" si="18"/>
        <v>25216.028469588771</v>
      </c>
      <c r="AO7" s="95">
        <f t="shared" si="20"/>
        <v>190848.98153041123</v>
      </c>
      <c r="AP7" s="96"/>
      <c r="AQ7" s="97">
        <f t="shared" si="8"/>
        <v>1117.8577564102563</v>
      </c>
      <c r="AR7" s="98">
        <f t="shared" si="9"/>
        <v>117.24</v>
      </c>
      <c r="AS7" s="98">
        <f t="shared" si="10"/>
        <v>416.71775641025641</v>
      </c>
      <c r="AT7" s="98">
        <f t="shared" si="11"/>
        <v>95.857171874999949</v>
      </c>
      <c r="AU7" s="98">
        <f t="shared" si="19"/>
        <v>135.84375</v>
      </c>
      <c r="AV7" s="98">
        <f t="array" ref="AV7">_xlfn.IFS(U7=0,AO7,U7&lt;0,AO7/-U7,U7&gt;0,AO7/U7)</f>
        <v>305.84772681155647</v>
      </c>
      <c r="AW7" s="234">
        <f>IF(AQ7=0,0,AV7/AQ7)</f>
        <v>0.2736016501721259</v>
      </c>
      <c r="AX7" s="234">
        <f>IF(AR7=0,0,AV7/AR7)</f>
        <v>2.6087318902384551</v>
      </c>
      <c r="AY7" s="99"/>
      <c r="AZ7" s="94">
        <f t="shared" si="14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5"/>
        <v>14.5625</v>
      </c>
      <c r="R8" s="92">
        <f t="shared" si="16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7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7">
        <f t="shared" si="18"/>
        <v>11130.489314408142</v>
      </c>
      <c r="AO8" s="95">
        <f t="shared" si="20"/>
        <v>55703.750685591789</v>
      </c>
      <c r="AP8" s="96"/>
      <c r="AQ8" s="97">
        <f t="shared" si="8"/>
        <v>1302.4124686192467</v>
      </c>
      <c r="AR8" s="98">
        <f t="shared" si="9"/>
        <v>169.89</v>
      </c>
      <c r="AS8" s="98">
        <f t="shared" si="10"/>
        <v>484.94384937238493</v>
      </c>
      <c r="AT8" s="98">
        <f t="shared" si="11"/>
        <v>145.46522633744851</v>
      </c>
      <c r="AU8" s="98">
        <f t="shared" si="19"/>
        <v>216.41563786008231</v>
      </c>
      <c r="AV8" s="98">
        <f t="array" ref="AV8">_xlfn.IFS(U8=0,AO8,U8&lt;0,AO8/-U8,U8&gt;0,AO8/U8)</f>
        <v>233.07008655059326</v>
      </c>
      <c r="AW8" s="234">
        <f>IF(AQ8=0,0,AV8/AQ8)</f>
        <v>0.17895259156853946</v>
      </c>
      <c r="AX8" s="234">
        <f>IF(AR8=0,0,AV8/AR8)</f>
        <v>1.3718882014868048</v>
      </c>
      <c r="AY8" s="99"/>
      <c r="AZ8" s="94">
        <f t="shared" si="14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5"/>
        <v>31.03125</v>
      </c>
      <c r="R9" s="92">
        <f t="shared" si="16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7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7">
        <f t="shared" si="18"/>
        <v>23568.581706521647</v>
      </c>
      <c r="AO9" s="95">
        <f t="shared" si="20"/>
        <v>152995.5982934784</v>
      </c>
      <c r="AP9" s="96"/>
      <c r="AQ9" s="97">
        <f t="shared" si="8"/>
        <v>1361.1092355371902</v>
      </c>
      <c r="AR9" s="98">
        <f t="shared" si="9"/>
        <v>123.09</v>
      </c>
      <c r="AS9" s="98">
        <f t="shared" si="10"/>
        <v>506.56690082644639</v>
      </c>
      <c r="AT9" s="98">
        <f t="shared" si="11"/>
        <v>136.71780684104615</v>
      </c>
      <c r="AU9" s="98">
        <f t="shared" si="19"/>
        <v>220.32193158953723</v>
      </c>
      <c r="AV9" s="98">
        <f t="array" ref="AV9">_xlfn.IFS(U9=0,AO9,U9&lt;0,AO9/-U9,U9&gt;0,AO9/U9)</f>
        <v>316.10660804437686</v>
      </c>
      <c r="AW9" s="234">
        <f>IF(AQ9=0,0,AV9/AQ9)</f>
        <v>0.2322419096066296</v>
      </c>
      <c r="AX9" s="234">
        <f>IF(AR9=0,0,AV9/AR9)</f>
        <v>2.5680933304442024</v>
      </c>
      <c r="AY9" s="99"/>
      <c r="AZ9" s="94">
        <f t="shared" si="14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5"/>
        <v>29.4375</v>
      </c>
      <c r="R10" s="92">
        <f t="shared" si="16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7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7">
        <f t="shared" si="18"/>
        <v>20020.233830560788</v>
      </c>
      <c r="AO10" s="95">
        <f t="shared" si="20"/>
        <v>105395.07616943933</v>
      </c>
      <c r="AP10" s="96"/>
      <c r="AQ10" s="97">
        <f t="shared" si="8"/>
        <v>975.12087344028532</v>
      </c>
      <c r="AR10" s="98">
        <f t="shared" si="9"/>
        <v>123.09</v>
      </c>
      <c r="AS10" s="98">
        <f t="shared" si="10"/>
        <v>365.20055258467028</v>
      </c>
      <c r="AT10" s="98">
        <f t="shared" si="11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187.87001099721806</v>
      </c>
      <c r="AW10" s="234">
        <f>IF(AQ10=0,0,AV10/AQ10)</f>
        <v>0.19266330576475235</v>
      </c>
      <c r="AX10" s="234">
        <f>IF(AR10=0,0,AV10/AR10)</f>
        <v>1.5262816719247547</v>
      </c>
      <c r="AY10" s="99"/>
      <c r="AZ10" s="94">
        <f t="shared" si="14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5"/>
        <v>10.96875</v>
      </c>
      <c r="R11" s="92">
        <f t="shared" si="16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7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7">
        <f t="shared" si="18"/>
        <v>8504.9689101670265</v>
      </c>
      <c r="AO11" s="95">
        <f t="shared" si="20"/>
        <v>66300.921089832991</v>
      </c>
      <c r="AP11" s="96"/>
      <c r="AQ11" s="97">
        <f t="shared" si="8"/>
        <v>1201.712110552764</v>
      </c>
      <c r="AR11" s="98">
        <f t="shared" si="9"/>
        <v>123.09</v>
      </c>
      <c r="AS11" s="98">
        <f t="shared" si="10"/>
        <v>446.33175879396993</v>
      </c>
      <c r="AT11" s="98">
        <f t="shared" si="11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333.17045773785424</v>
      </c>
      <c r="AW11" s="234">
        <f t="shared" ref="AW11:AW28" si="27">IF(AQ11=0,0,AV11/AQ11)</f>
        <v>0.27724648425536991</v>
      </c>
      <c r="AX11" s="234">
        <f t="shared" ref="AX11:AX28" si="28">IF(AR11=0,0,AV11/AR11)</f>
        <v>2.7067223798672049</v>
      </c>
      <c r="AY11" s="99"/>
      <c r="AZ11" s="94">
        <f t="shared" si="14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5"/>
        <v>17.15625</v>
      </c>
      <c r="R12" s="92">
        <f t="shared" si="16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7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7">
        <f t="shared" si="18"/>
        <v>10882.810332476942</v>
      </c>
      <c r="AO12" s="95">
        <f t="shared" si="20"/>
        <v>68489.039667523073</v>
      </c>
      <c r="AP12" s="96"/>
      <c r="AQ12" s="97">
        <f t="shared" si="8"/>
        <v>1191.9357198443579</v>
      </c>
      <c r="AR12" s="98">
        <f t="shared" si="9"/>
        <v>117.24</v>
      </c>
      <c r="AS12" s="98">
        <f t="shared" si="10"/>
        <v>445.5024513618676</v>
      </c>
      <c r="AT12" s="98">
        <f t="shared" si="11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266.49431777246332</v>
      </c>
      <c r="AW12" s="234">
        <f t="shared" si="27"/>
        <v>0.22358111543738446</v>
      </c>
      <c r="AX12" s="234">
        <f t="shared" si="28"/>
        <v>2.273066511194672</v>
      </c>
      <c r="AY12" s="99"/>
      <c r="AZ12" s="94">
        <f t="shared" si="14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5"/>
        <v>20.71875</v>
      </c>
      <c r="R13" s="92">
        <f t="shared" si="16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7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7">
        <f t="shared" si="18"/>
        <v>14247.658221630289</v>
      </c>
      <c r="AO13" s="95">
        <f t="shared" si="20"/>
        <v>75766.501778369755</v>
      </c>
      <c r="AP13" s="96"/>
      <c r="AQ13" s="97">
        <f t="shared" si="8"/>
        <v>1374.0964948453609</v>
      </c>
      <c r="AR13" s="98">
        <f t="shared" si="9"/>
        <v>123.09</v>
      </c>
      <c r="AS13" s="98">
        <f t="shared" si="10"/>
        <v>513.08841924398621</v>
      </c>
      <c r="AT13" s="98">
        <f t="shared" si="11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260.36598549267956</v>
      </c>
      <c r="AW13" s="234">
        <f t="shared" si="27"/>
        <v>0.18948158769736242</v>
      </c>
      <c r="AX13" s="234">
        <f t="shared" si="28"/>
        <v>2.1152488869337844</v>
      </c>
      <c r="AY13" s="99"/>
      <c r="AZ13" s="94">
        <f t="shared" si="14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5"/>
        <v>7</v>
      </c>
      <c r="R14" s="92">
        <f t="shared" si="16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7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7">
        <f t="shared" si="18"/>
        <v>4873.1004163581274</v>
      </c>
      <c r="AO14" s="95">
        <f t="shared" si="20"/>
        <v>27057.869583641881</v>
      </c>
      <c r="AP14" s="96"/>
      <c r="AQ14" s="97">
        <f t="shared" si="8"/>
        <v>1031.3033333333333</v>
      </c>
      <c r="AR14" s="98">
        <f t="shared" si="9"/>
        <v>123.09</v>
      </c>
      <c r="AS14" s="98">
        <f t="shared" si="10"/>
        <v>386.5260465116279</v>
      </c>
      <c r="AT14" s="98">
        <f t="shared" si="11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209.75092700497584</v>
      </c>
      <c r="AW14" s="234">
        <f t="shared" si="27"/>
        <v>0.20338431984606131</v>
      </c>
      <c r="AX14" s="234">
        <f t="shared" si="28"/>
        <v>1.7040452271100481</v>
      </c>
      <c r="AY14" s="99"/>
      <c r="AZ14" s="94">
        <f t="shared" si="14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5"/>
        <v>4.78125</v>
      </c>
      <c r="R15" s="92">
        <f t="shared" si="16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7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7">
        <f t="shared" si="18"/>
        <v>3860.0433659472183</v>
      </c>
      <c r="AO15" s="95">
        <f t="shared" si="20"/>
        <v>23984.016634052787</v>
      </c>
      <c r="AP15" s="96"/>
      <c r="AQ15" s="97">
        <f t="shared" si="8"/>
        <v>993.37660377358497</v>
      </c>
      <c r="AR15" s="98">
        <f t="shared" si="9"/>
        <v>123.09</v>
      </c>
      <c r="AS15" s="98">
        <f t="shared" si="10"/>
        <v>371.75075471698113</v>
      </c>
      <c r="AT15" s="98">
        <f t="shared" si="11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226.26430786842252</v>
      </c>
      <c r="AW15" s="234">
        <f t="shared" si="27"/>
        <v>0.22777293828836112</v>
      </c>
      <c r="AX15" s="234">
        <f t="shared" si="28"/>
        <v>1.8382021924479852</v>
      </c>
      <c r="AY15" s="99"/>
      <c r="AZ15" s="94">
        <f t="shared" si="14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5"/>
        <v>17.5</v>
      </c>
      <c r="R16" s="92">
        <f t="shared" si="16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7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7">
        <f t="shared" si="18"/>
        <v>10786.328115511393</v>
      </c>
      <c r="AO16" s="95">
        <f t="shared" si="20"/>
        <v>76001.451884488633</v>
      </c>
      <c r="AP16" s="96"/>
      <c r="AQ16" s="97">
        <f t="shared" si="8"/>
        <v>971.93574750830555</v>
      </c>
      <c r="AR16" s="98">
        <f t="shared" si="9"/>
        <v>117.24</v>
      </c>
      <c r="AS16" s="98">
        <f t="shared" si="10"/>
        <v>360.91009966777398</v>
      </c>
      <c r="AT16" s="98">
        <f t="shared" si="11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252.49651788866655</v>
      </c>
      <c r="AW16" s="234">
        <f t="shared" si="27"/>
        <v>0.25978725294956689</v>
      </c>
      <c r="AX16" s="234">
        <f t="shared" si="28"/>
        <v>2.1536721075457743</v>
      </c>
      <c r="AY16" s="99"/>
      <c r="AZ16" s="94">
        <f t="shared" si="14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5"/>
        <v>5.75</v>
      </c>
      <c r="R17" s="92">
        <f t="shared" si="16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7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7">
        <f t="shared" si="18"/>
        <v>3847.9530825037659</v>
      </c>
      <c r="AO17" s="95">
        <f t="shared" si="20"/>
        <v>21609.806917496244</v>
      </c>
      <c r="AP17" s="96"/>
      <c r="AQ17" s="97">
        <f t="shared" si="8"/>
        <v>1292.1584146341463</v>
      </c>
      <c r="AR17" s="98">
        <f t="shared" si="9"/>
        <v>123.09</v>
      </c>
      <c r="AS17" s="98">
        <f t="shared" si="10"/>
        <v>482.63463414634123</v>
      </c>
      <c r="AT17" s="98">
        <f t="shared" si="11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263.53423070117373</v>
      </c>
      <c r="AW17" s="234">
        <f t="shared" si="27"/>
        <v>0.20394885620567596</v>
      </c>
      <c r="AX17" s="234">
        <f t="shared" si="28"/>
        <v>2.1409881444566881</v>
      </c>
      <c r="AY17" s="99"/>
      <c r="AZ17" s="94">
        <f t="shared" si="14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5"/>
        <v>10.46875</v>
      </c>
      <c r="R18" s="92">
        <f t="shared" si="16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7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7">
        <f t="shared" si="18"/>
        <v>6353.7839268324533</v>
      </c>
      <c r="AO18" s="95">
        <f t="shared" si="20"/>
        <v>37555.996073167546</v>
      </c>
      <c r="AP18" s="96"/>
      <c r="AQ18" s="97">
        <f t="shared" si="8"/>
        <v>1295.995579710145</v>
      </c>
      <c r="AR18" s="98">
        <f t="shared" si="9"/>
        <v>123.09</v>
      </c>
      <c r="AS18" s="98">
        <f t="shared" si="10"/>
        <v>485.14775362318852</v>
      </c>
      <c r="AT18" s="98">
        <f t="shared" si="11"/>
        <v>148.95694444444439</v>
      </c>
      <c r="AU18" s="98">
        <f t="shared" si="19"/>
        <v>204.9375</v>
      </c>
      <c r="AV18" s="98">
        <f t="array" ref="AV18">_xlfn.IFS(U18=0,AO18,U18&lt;0,AO18/-U18,U18&gt;0,AO18/U18)</f>
        <v>272.14489908092423</v>
      </c>
      <c r="AW18" s="234">
        <f t="shared" si="27"/>
        <v>0.20998906426964098</v>
      </c>
      <c r="AX18" s="234">
        <f t="shared" si="28"/>
        <v>2.2109423924033167</v>
      </c>
      <c r="AY18" s="99"/>
      <c r="AZ18" s="94">
        <f t="shared" si="14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7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7">
        <f t="shared" si="18"/>
        <v>0</v>
      </c>
      <c r="AO19" s="95">
        <f t="shared" si="20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7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7">
        <f t="shared" si="18"/>
        <v>0</v>
      </c>
      <c r="AO20" s="95">
        <f t="shared" si="20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5"/>
        <v>3.125E-2</v>
      </c>
      <c r="R21" s="92">
        <f t="shared" si="16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7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7">
        <f t="shared" si="18"/>
        <v>0</v>
      </c>
      <c r="AO21" s="95">
        <f t="shared" si="20"/>
        <v>-79.58</v>
      </c>
      <c r="AP21" s="96"/>
      <c r="AQ21" s="97">
        <f t="shared" si="8"/>
        <v>0</v>
      </c>
      <c r="AR21" s="98">
        <f t="shared" ref="AR21:AR98" si="30">K21</f>
        <v>117.24</v>
      </c>
      <c r="AS21" s="98">
        <f t="shared" si="10"/>
        <v>0</v>
      </c>
      <c r="AT21" s="98">
        <f t="shared" si="11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4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5"/>
        <v>0.15625</v>
      </c>
      <c r="R22" s="92">
        <f t="shared" si="16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7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7">
        <f t="shared" si="18"/>
        <v>59.899414109914446</v>
      </c>
      <c r="AO22" s="95">
        <f t="shared" si="20"/>
        <v>355.59058589008555</v>
      </c>
      <c r="AP22" s="96"/>
      <c r="AQ22" s="97">
        <f t="shared" si="8"/>
        <v>838</v>
      </c>
      <c r="AR22" s="98">
        <f t="shared" si="30"/>
        <v>117.24</v>
      </c>
      <c r="AS22" s="98">
        <f t="shared" si="10"/>
        <v>312.58999999999997</v>
      </c>
      <c r="AT22" s="98">
        <f t="shared" si="11"/>
        <v>200.42500000000001</v>
      </c>
      <c r="AU22" s="98">
        <f t="shared" si="19"/>
        <v>0</v>
      </c>
      <c r="AV22" s="98">
        <f t="array" ref="AV22">_xlfn.IFS(U22=0,AO22,U22&lt;0,AO22/-U22,U22&gt;0,AO22/U22)</f>
        <v>177.79529294504277</v>
      </c>
      <c r="AW22" s="234">
        <f t="shared" si="27"/>
        <v>0.21216622069814173</v>
      </c>
      <c r="AX22" s="234">
        <f t="shared" si="28"/>
        <v>1.5165071046148311</v>
      </c>
      <c r="AY22" s="99"/>
      <c r="AZ22" s="94">
        <f t="shared" si="14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7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7">
        <f t="shared" si="18"/>
        <v>0</v>
      </c>
      <c r="AO23" s="95">
        <f t="shared" si="20"/>
        <v>0</v>
      </c>
      <c r="AP23" s="96"/>
      <c r="AQ23" s="97">
        <f t="shared" si="8"/>
        <v>0</v>
      </c>
      <c r="AR23" s="98">
        <f t="shared" si="30"/>
        <v>117.24</v>
      </c>
      <c r="AS23" s="98">
        <f t="shared" si="10"/>
        <v>0</v>
      </c>
      <c r="AT23" s="98">
        <f t="shared" si="11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5"/>
        <v>0</v>
      </c>
      <c r="R24" s="92">
        <f t="shared" si="16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7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7">
        <f t="shared" si="18"/>
        <v>0</v>
      </c>
      <c r="AO24" s="95">
        <f t="shared" si="20"/>
        <v>0</v>
      </c>
      <c r="AP24" s="96"/>
      <c r="AQ24" s="97">
        <f t="shared" si="8"/>
        <v>0</v>
      </c>
      <c r="AR24" s="98">
        <f t="shared" si="30"/>
        <v>117.24</v>
      </c>
      <c r="AS24" s="98">
        <f t="shared" si="10"/>
        <v>0</v>
      </c>
      <c r="AT24" s="98">
        <f t="shared" si="11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5"/>
        <v>0.21875</v>
      </c>
      <c r="R25" s="92">
        <f t="shared" si="16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7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7">
        <f t="shared" si="18"/>
        <v>238.18226385672028</v>
      </c>
      <c r="AO25" s="95">
        <f t="shared" si="20"/>
        <v>2308.3877361432797</v>
      </c>
      <c r="AP25" s="96"/>
      <c r="AQ25" s="97">
        <f t="shared" si="8"/>
        <v>910.13142857142861</v>
      </c>
      <c r="AR25" s="98">
        <f t="shared" si="30"/>
        <v>117.24</v>
      </c>
      <c r="AS25" s="98">
        <f t="shared" si="10"/>
        <v>338.08571428571435</v>
      </c>
      <c r="AT25" s="98">
        <f t="shared" si="11"/>
        <v>91.009999999999991</v>
      </c>
      <c r="AU25" s="98">
        <f t="shared" si="19"/>
        <v>0</v>
      </c>
      <c r="AV25" s="98">
        <f t="array" ref="AV25">_xlfn.IFS(U25=0,AO25,U25&lt;0,AO25/-U25,U25&gt;0,AO25/U25)</f>
        <v>329.76967659189711</v>
      </c>
      <c r="AW25" s="234">
        <f t="shared" si="27"/>
        <v>0.36233192947694831</v>
      </c>
      <c r="AX25" s="234">
        <f t="shared" si="28"/>
        <v>2.8127744506303065</v>
      </c>
      <c r="AY25" s="99"/>
      <c r="AZ25" s="94">
        <f t="shared" si="14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5"/>
        <v>13.53125</v>
      </c>
      <c r="R26" s="92">
        <f t="shared" si="16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7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7">
        <f t="shared" si="18"/>
        <v>2952.0344884137971</v>
      </c>
      <c r="AO26" s="95">
        <f t="shared" si="20"/>
        <v>-27593.184488413772</v>
      </c>
      <c r="AP26" s="96"/>
      <c r="AQ26" s="97">
        <f t="shared" si="8"/>
        <v>699.86849557522123</v>
      </c>
      <c r="AR26" s="98">
        <f t="shared" si="30"/>
        <v>123.09</v>
      </c>
      <c r="AS26" s="98">
        <f t="shared" si="10"/>
        <v>262.14539823008846</v>
      </c>
      <c r="AT26" s="98">
        <f t="shared" si="11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-244.18747334879444</v>
      </c>
      <c r="AW26" s="234">
        <f t="shared" si="27"/>
        <v>-0.34890479410435099</v>
      </c>
      <c r="AX26" s="234">
        <f t="shared" si="28"/>
        <v>-1.9838124408871105</v>
      </c>
      <c r="AY26" s="99"/>
      <c r="AZ26" s="94">
        <f t="shared" si="14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5"/>
        <v>1.90625</v>
      </c>
      <c r="R27" s="92">
        <f t="shared" si="16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7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7">
        <f t="shared" si="18"/>
        <v>465.45524784119158</v>
      </c>
      <c r="AO27" s="95">
        <f t="shared" si="20"/>
        <v>-4685.5352478411933</v>
      </c>
      <c r="AP27" s="96"/>
      <c r="AQ27" s="97">
        <f t="shared" si="8"/>
        <v>478.07821428571424</v>
      </c>
      <c r="AR27" s="98">
        <f t="shared" si="30"/>
        <v>181.59</v>
      </c>
      <c r="AS27" s="98">
        <f t="shared" si="10"/>
        <v>178.0975</v>
      </c>
      <c r="AT27" s="98">
        <f t="shared" si="11"/>
        <v>116.965</v>
      </c>
      <c r="AU27" s="98">
        <f t="shared" si="19"/>
        <v>152.14285714285714</v>
      </c>
      <c r="AV27" s="98">
        <f t="array" ref="AV27">_xlfn.IFS(U27=0,AO27,U27&lt;0,AO27/-U27,U27&gt;0,AO27/U27)</f>
        <v>-167.34054456575691</v>
      </c>
      <c r="AW27" s="234">
        <f t="shared" si="27"/>
        <v>-0.35002754688534932</v>
      </c>
      <c r="AX27" s="234">
        <f t="shared" si="28"/>
        <v>-0.92152951465255195</v>
      </c>
      <c r="AY27" s="99"/>
      <c r="AZ27" s="94">
        <f t="shared" si="14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5"/>
        <v>26.53125</v>
      </c>
      <c r="R28" s="92">
        <f t="shared" si="16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7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7">
        <f t="shared" si="18"/>
        <v>12659.638131550379</v>
      </c>
      <c r="AO28" s="95">
        <f t="shared" si="20"/>
        <v>53690.871868449598</v>
      </c>
      <c r="AP28" s="96"/>
      <c r="AQ28" s="97">
        <f t="shared" si="8"/>
        <v>1129.9599999999998</v>
      </c>
      <c r="AR28" s="98">
        <f t="shared" si="30"/>
        <v>133.62</v>
      </c>
      <c r="AS28" s="98">
        <f t="shared" si="10"/>
        <v>419.64779179810739</v>
      </c>
      <c r="AT28" s="98">
        <f t="shared" si="11"/>
        <v>185.05480122324144</v>
      </c>
      <c r="AU28" s="98">
        <f t="shared" si="19"/>
        <v>170.69724770642202</v>
      </c>
      <c r="AV28" s="98">
        <f>_xlfn.IFS(U28=0,AO28,U28&lt;0,AO28/-U28,U28&gt;0,AO28/U28)</f>
        <v>169.37183554715961</v>
      </c>
      <c r="AW28" s="234">
        <f t="shared" si="27"/>
        <v>0.14989188603770012</v>
      </c>
      <c r="AX28" s="234">
        <f t="shared" si="28"/>
        <v>1.2675635050678011</v>
      </c>
      <c r="AY28" s="99"/>
      <c r="AZ28" s="94">
        <f t="shared" si="14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5"/>
        <v>6.25E-2</v>
      </c>
      <c r="R29" s="92">
        <f t="shared" si="16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7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7">
        <f t="shared" si="18"/>
        <v>49.425508996177044</v>
      </c>
      <c r="AO29" s="95">
        <f t="shared" si="20"/>
        <v>338.00449100382292</v>
      </c>
      <c r="AP29" s="96"/>
      <c r="AQ29" s="97">
        <f t="shared" si="8"/>
        <v>478</v>
      </c>
      <c r="AR29" s="98">
        <f t="shared" si="30"/>
        <v>111.39</v>
      </c>
      <c r="AS29" s="98">
        <f t="shared" si="10"/>
        <v>178.67666666666665</v>
      </c>
      <c r="AT29" s="98">
        <f t="shared" si="11"/>
        <v>58.79</v>
      </c>
      <c r="AU29" s="98">
        <f t="shared" si="19"/>
        <v>0</v>
      </c>
      <c r="AV29" s="98">
        <f t="array" ref="AV29">_xlfn.IFS(U29=0,AO29,U29&lt;0,AO29/-U29,U29&gt;0,AO29/U29)</f>
        <v>112.66816366794097</v>
      </c>
      <c r="AW29" s="234">
        <f>IF(AQ29=0,0,AV29/AQ29)</f>
        <v>0.23570745537226145</v>
      </c>
      <c r="AX29" s="234">
        <f>IF(AR29=0,0,AV29/AR29)</f>
        <v>1.0114746715857885</v>
      </c>
      <c r="AY29" s="99"/>
      <c r="AZ29" s="94">
        <f t="shared" si="14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5"/>
        <v>0.15625</v>
      </c>
      <c r="R30" s="92">
        <f t="shared" si="16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7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7">
        <f t="shared" si="18"/>
        <v>63.466203418916912</v>
      </c>
      <c r="AO30" s="95">
        <f t="shared" si="20"/>
        <v>-10.926203418916948</v>
      </c>
      <c r="AP30" s="96"/>
      <c r="AQ30" s="97">
        <f t="shared" si="8"/>
        <v>558</v>
      </c>
      <c r="AR30" s="98">
        <f t="shared" si="30"/>
        <v>111.39</v>
      </c>
      <c r="AS30" s="98">
        <f t="shared" si="10"/>
        <v>209.76</v>
      </c>
      <c r="AT30" s="98">
        <f t="shared" si="11"/>
        <v>191.67</v>
      </c>
      <c r="AU30" s="98">
        <f t="shared" si="19"/>
        <v>60</v>
      </c>
      <c r="AV30" s="98">
        <f t="array" ref="AV30">_xlfn.IFS(U30=0,AO30,U30&lt;0,AO30/-U30,U30&gt;0,AO30/U30)</f>
        <v>-3.6420678063056493</v>
      </c>
      <c r="AW30" s="234">
        <f>IF(AQ30=0,0,AV30/AQ30)</f>
        <v>-6.5270032371068983E-3</v>
      </c>
      <c r="AX30" s="234">
        <f>IF(AR30=0,0,AV30/AR30)</f>
        <v>-3.2696541936490256E-2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5"/>
        <v>0.125</v>
      </c>
      <c r="R31" s="92">
        <f t="shared" si="16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7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7">
        <f t="shared" si="18"/>
        <v>33.573112067277194</v>
      </c>
      <c r="AO31" s="95">
        <f t="shared" si="20"/>
        <v>-199.58311206727734</v>
      </c>
      <c r="AP31" s="96"/>
      <c r="AQ31" s="97">
        <f t="shared" si="8"/>
        <v>499</v>
      </c>
      <c r="AR31" s="98">
        <f t="shared" si="30"/>
        <v>105.54</v>
      </c>
      <c r="AS31" s="98">
        <f t="shared" si="10"/>
        <v>187.70000000000005</v>
      </c>
      <c r="AT31" s="98">
        <f t="shared" si="11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-99.79155603363867</v>
      </c>
      <c r="AW31" s="234">
        <f>IF(AQ31=0,0,AV31/AQ31)</f>
        <v>-0.1999830782237248</v>
      </c>
      <c r="AX31" s="234">
        <f>IF(AR31=0,0,AV31/AR31)</f>
        <v>-0.94553303044948511</v>
      </c>
      <c r="AY31" s="99"/>
      <c r="AZ31" s="94">
        <f t="shared" si="14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5"/>
        <v>3.125E-2</v>
      </c>
      <c r="R32" s="92">
        <f t="shared" si="16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7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7">
        <f t="shared" si="18"/>
        <v>19.758880457807315</v>
      </c>
      <c r="AO32" s="95">
        <f t="shared" si="20"/>
        <v>12.721119542192703</v>
      </c>
      <c r="AP32" s="96"/>
      <c r="AQ32" s="97">
        <f t="shared" si="8"/>
        <v>539</v>
      </c>
      <c r="AR32" s="98">
        <f t="shared" si="30"/>
        <v>140.63999999999999</v>
      </c>
      <c r="AS32" s="98">
        <f t="shared" si="10"/>
        <v>201.32999999999998</v>
      </c>
      <c r="AT32" s="98">
        <f t="shared" si="11"/>
        <v>164.55</v>
      </c>
      <c r="AU32" s="98">
        <f t="shared" si="19"/>
        <v>0</v>
      </c>
      <c r="AV32" s="98">
        <f t="array" ref="AV32">_xlfn.IFS(U32=0,AO32,U32&lt;0,AO32/-U32,U32&gt;0,AO32/U32)</f>
        <v>12.721119542192703</v>
      </c>
      <c r="AW32" s="234">
        <f t="shared" ref="AW32" si="34">IF(AQ32=0,0,AV32/AQ32)</f>
        <v>2.3601334957685904E-2</v>
      </c>
      <c r="AX32" s="234">
        <f t="shared" ref="AX32" si="35">IF(AR32=0,0,AV32/AR32)</f>
        <v>9.0451646346648915E-2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5"/>
        <v>0.78125</v>
      </c>
      <c r="R33" s="92">
        <f t="shared" si="16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7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7">
        <f t="shared" si="18"/>
        <v>381.11936386537803</v>
      </c>
      <c r="AO33" s="95">
        <f t="shared" si="20"/>
        <v>-3653.2693638653791</v>
      </c>
      <c r="AP33" s="96"/>
      <c r="AQ33" s="97">
        <f t="shared" si="8"/>
        <v>645.37470588235283</v>
      </c>
      <c r="AR33" s="98">
        <f t="shared" si="30"/>
        <v>123.09</v>
      </c>
      <c r="AS33" s="98">
        <f t="shared" si="10"/>
        <v>241.6747058823529</v>
      </c>
      <c r="AT33" s="98">
        <f t="shared" si="11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-214.89819787443406</v>
      </c>
      <c r="AW33" s="234">
        <f>IF(AQ33=0,0,AV33/AQ33)</f>
        <v>-0.33298205819923854</v>
      </c>
      <c r="AX33" s="234">
        <f>IF(AR33=0,0,AV33/AR33)</f>
        <v>-1.7458623598540421</v>
      </c>
      <c r="AY33" s="99"/>
      <c r="AZ33" s="94">
        <f t="shared" si="14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5"/>
        <v>0.875</v>
      </c>
      <c r="R34" s="92">
        <f t="shared" si="16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7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7">
        <f t="shared" si="18"/>
        <v>319.29218505750276</v>
      </c>
      <c r="AO34" s="95">
        <f t="shared" si="20"/>
        <v>1066.8778149424977</v>
      </c>
      <c r="AP34" s="96"/>
      <c r="AQ34" s="97">
        <f t="shared" si="8"/>
        <v>438.97142857142853</v>
      </c>
      <c r="AR34" s="98">
        <f t="shared" si="30"/>
        <v>117.24</v>
      </c>
      <c r="AS34" s="98">
        <f t="shared" si="10"/>
        <v>163.13714285714281</v>
      </c>
      <c r="AT34" s="98">
        <f t="shared" si="11"/>
        <v>92.586190476190467</v>
      </c>
      <c r="AU34" s="98">
        <f t="shared" si="19"/>
        <v>0</v>
      </c>
      <c r="AV34" s="98">
        <f t="array" ref="AV34">_xlfn.IFS(U34=0,AO34,U34&lt;0,AO34/-U34,U34&gt;0,AO34/U34)</f>
        <v>50.803705473452268</v>
      </c>
      <c r="AW34" s="234">
        <f>IF(AQ34=0,0,AV34/AQ34)</f>
        <v>0.11573351285933543</v>
      </c>
      <c r="AX34" s="234">
        <f>IF(AR34=0,0,AV34/AR34)</f>
        <v>0.4333308211655772</v>
      </c>
      <c r="AY34" s="99"/>
      <c r="AZ34" s="94">
        <f t="shared" si="14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7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7">
        <f t="shared" si="18"/>
        <v>0</v>
      </c>
      <c r="AO35" s="95">
        <f t="shared" si="20"/>
        <v>0</v>
      </c>
      <c r="AP35" s="96"/>
      <c r="AQ35" s="97">
        <f t="shared" si="8"/>
        <v>0</v>
      </c>
      <c r="AR35" s="98">
        <f t="shared" si="30"/>
        <v>128.94</v>
      </c>
      <c r="AS35" s="98">
        <f t="shared" si="10"/>
        <v>0</v>
      </c>
      <c r="AT35" s="98">
        <f t="shared" si="11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7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7">
        <f t="shared" si="18"/>
        <v>0</v>
      </c>
      <c r="AO36" s="95">
        <f t="shared" si="20"/>
        <v>0</v>
      </c>
      <c r="AP36" s="96"/>
      <c r="AQ36" s="97">
        <f t="shared" si="8"/>
        <v>0</v>
      </c>
      <c r="AR36" s="98">
        <f t="shared" si="30"/>
        <v>169.89</v>
      </c>
      <c r="AS36" s="98">
        <f t="shared" si="10"/>
        <v>0</v>
      </c>
      <c r="AT36" s="98">
        <f t="shared" si="11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5"/>
        <v>0.6875</v>
      </c>
      <c r="R37" s="92">
        <f t="shared" si="16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7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7">
        <f t="shared" si="18"/>
        <v>296.21335975715726</v>
      </c>
      <c r="AO37" s="95">
        <f t="shared" si="20"/>
        <v>1858.8566402428423</v>
      </c>
      <c r="AP37" s="96"/>
      <c r="AQ37" s="97">
        <f t="shared" si="8"/>
        <v>994.25749999999994</v>
      </c>
      <c r="AR37" s="98">
        <f t="shared" si="30"/>
        <v>169.89</v>
      </c>
      <c r="AS37" s="98">
        <f t="shared" si="10"/>
        <v>371.91500000000002</v>
      </c>
      <c r="AT37" s="98">
        <f t="shared" si="11"/>
        <v>183.06874999999999</v>
      </c>
      <c r="AU37" s="98">
        <f t="shared" si="19"/>
        <v>0</v>
      </c>
      <c r="AV37" s="98">
        <f t="array" ref="AV37">_xlfn.IFS(U37=0,AO37,U37&lt;0,AO37/-U37,U37&gt;0,AO37/U37)</f>
        <v>232.35708003035529</v>
      </c>
      <c r="AW37" s="234">
        <f t="shared" si="40"/>
        <v>0.2336990970954258</v>
      </c>
      <c r="AX37" s="234">
        <f t="shared" si="41"/>
        <v>1.3676913298625895</v>
      </c>
      <c r="AY37" s="99"/>
      <c r="AZ37" s="94">
        <f t="shared" si="14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5"/>
        <v>0.21875</v>
      </c>
      <c r="R38" s="92">
        <f t="shared" si="16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7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7">
        <f t="shared" si="18"/>
        <v>0</v>
      </c>
      <c r="AO38" s="95">
        <f t="shared" si="20"/>
        <v>-536.63</v>
      </c>
      <c r="AP38" s="96"/>
      <c r="AQ38" s="97">
        <f t="shared" si="8"/>
        <v>0</v>
      </c>
      <c r="AR38" s="98">
        <f t="shared" si="30"/>
        <v>105.54</v>
      </c>
      <c r="AS38" s="98">
        <f t="shared" si="10"/>
        <v>0</v>
      </c>
      <c r="AT38" s="98">
        <f t="shared" si="11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0"/>
        <v>0</v>
      </c>
      <c r="AX38" s="234">
        <f t="shared" si="41"/>
        <v>-5.0846124692059878</v>
      </c>
      <c r="AY38" s="99"/>
      <c r="AZ38" s="94">
        <f t="shared" si="14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5"/>
        <v>1.0625</v>
      </c>
      <c r="R39" s="92">
        <f t="shared" si="16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7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7">
        <f t="shared" si="18"/>
        <v>421.38162127961778</v>
      </c>
      <c r="AO39" s="95">
        <f t="shared" si="20"/>
        <v>-3912.6916212796186</v>
      </c>
      <c r="AP39" s="96"/>
      <c r="AQ39" s="97">
        <f t="shared" si="8"/>
        <v>1074.0845454545454</v>
      </c>
      <c r="AR39" s="98">
        <f t="shared" si="30"/>
        <v>105.54</v>
      </c>
      <c r="AS39" s="98">
        <f t="shared" si="10"/>
        <v>401.19181818181823</v>
      </c>
      <c r="AT39" s="98">
        <f t="shared" si="11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-355.69923829814712</v>
      </c>
      <c r="AW39" s="234">
        <f t="shared" si="40"/>
        <v>-0.33116502774706397</v>
      </c>
      <c r="AX39" s="234">
        <f t="shared" si="41"/>
        <v>-3.3702789302458509</v>
      </c>
      <c r="AY39" s="99"/>
      <c r="AZ39" s="94">
        <f t="shared" si="14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5"/>
        <v>0.28125</v>
      </c>
      <c r="R40" s="92">
        <f t="shared" si="16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7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7">
        <f t="shared" si="18"/>
        <v>0</v>
      </c>
      <c r="AO40" s="95">
        <f t="shared" si="20"/>
        <v>-843.03</v>
      </c>
      <c r="AP40" s="96"/>
      <c r="AQ40" s="97">
        <f t="shared" si="8"/>
        <v>0</v>
      </c>
      <c r="AR40" s="98">
        <f t="shared" si="30"/>
        <v>105.54</v>
      </c>
      <c r="AS40" s="98">
        <f t="shared" si="10"/>
        <v>0</v>
      </c>
      <c r="AT40" s="98">
        <f t="shared" si="11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0"/>
        <v>0</v>
      </c>
      <c r="AX40" s="234">
        <f t="shared" si="41"/>
        <v>-7.9877771461057412</v>
      </c>
      <c r="AY40" s="99"/>
      <c r="AZ40" s="94">
        <f t="shared" si="14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5"/>
        <v>9.375E-2</v>
      </c>
      <c r="R41" s="92">
        <f t="shared" si="16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7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7">
        <f t="shared" si="18"/>
        <v>41.046384905187118</v>
      </c>
      <c r="AO41" s="95">
        <f t="shared" si="20"/>
        <v>316.663615094813</v>
      </c>
      <c r="AP41" s="96"/>
      <c r="AQ41" s="97">
        <f t="shared" si="8"/>
        <v>1181.46</v>
      </c>
      <c r="AR41" s="98">
        <f t="shared" si="30"/>
        <v>123.09</v>
      </c>
      <c r="AS41" s="98">
        <f t="shared" si="10"/>
        <v>451.84000000000003</v>
      </c>
      <c r="AT41" s="98">
        <f t="shared" si="11"/>
        <v>248.82</v>
      </c>
      <c r="AU41" s="98">
        <f t="shared" si="19"/>
        <v>0</v>
      </c>
      <c r="AV41" s="98">
        <f t="array" ref="AV41">_xlfn.IFS(U41=0,AO41,U41&lt;0,AO41/-U41,U41&gt;0,AO41/U41)</f>
        <v>316.663615094813</v>
      </c>
      <c r="AW41" s="234">
        <f t="shared" si="40"/>
        <v>0.26802736875968125</v>
      </c>
      <c r="AX41" s="234">
        <f t="shared" si="41"/>
        <v>2.5726185319263384</v>
      </c>
      <c r="AY41" s="99"/>
      <c r="AZ41" s="94">
        <f t="shared" si="14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5"/>
        <v>0.3125</v>
      </c>
      <c r="R42" s="92">
        <f t="shared" si="16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7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7">
        <f t="shared" si="18"/>
        <v>82.31923262364424</v>
      </c>
      <c r="AO42" s="95">
        <f t="shared" si="20"/>
        <v>649.80076737635602</v>
      </c>
      <c r="AP42" s="96"/>
      <c r="AQ42" s="97">
        <f t="shared" si="8"/>
        <v>1176</v>
      </c>
      <c r="AR42" s="98">
        <f t="shared" si="30"/>
        <v>123.09</v>
      </c>
      <c r="AS42" s="98">
        <f t="shared" si="10"/>
        <v>438.16999999999996</v>
      </c>
      <c r="AT42" s="98">
        <f t="shared" si="11"/>
        <v>248.68</v>
      </c>
      <c r="AU42" s="98">
        <f t="shared" si="19"/>
        <v>0</v>
      </c>
      <c r="AV42" s="98">
        <f t="array" ref="AV42">_xlfn.IFS(U42=0,AO42,U42&lt;0,AO42/-U42,U42&gt;0,AO42/U42)</f>
        <v>324.90038368817801</v>
      </c>
      <c r="AW42" s="234">
        <f t="shared" si="40"/>
        <v>0.27627583646953913</v>
      </c>
      <c r="AX42" s="234">
        <f t="shared" si="41"/>
        <v>2.639535166854968</v>
      </c>
      <c r="AY42" s="99"/>
      <c r="AZ42" s="94">
        <f t="shared" si="14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5"/>
        <v>1.46875</v>
      </c>
      <c r="R43" s="92">
        <f t="shared" si="16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7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7">
        <f t="shared" si="18"/>
        <v>277.67398154880885</v>
      </c>
      <c r="AO43" s="95">
        <f t="shared" si="20"/>
        <v>-7162.9139815488097</v>
      </c>
      <c r="AP43" s="96"/>
      <c r="AQ43" s="97">
        <f t="shared" si="8"/>
        <v>1105.4585714285713</v>
      </c>
      <c r="AR43" s="98">
        <f t="shared" si="30"/>
        <v>123.09</v>
      </c>
      <c r="AS43" s="98">
        <f t="shared" si="10"/>
        <v>412.95</v>
      </c>
      <c r="AT43" s="98">
        <f t="shared" si="11"/>
        <v>267.31</v>
      </c>
      <c r="AU43" s="98">
        <f t="shared" si="19"/>
        <v>1285.7142857142858</v>
      </c>
      <c r="AV43" s="98">
        <f t="array" ref="AV43">_xlfn.IFS(U43=0,AO43,U43&lt;0,AO43/-U43,U43&gt;0,AO43/U43)</f>
        <v>-1023.2734259355442</v>
      </c>
      <c r="AW43" s="234">
        <f t="shared" si="40"/>
        <v>-0.92565515559138489</v>
      </c>
      <c r="AX43" s="234">
        <f t="shared" si="41"/>
        <v>-8.3132133068124467</v>
      </c>
      <c r="AY43" s="99"/>
      <c r="AZ43" s="94">
        <f t="shared" si="14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5"/>
        <v>2.90625</v>
      </c>
      <c r="R44" s="92">
        <f t="shared" si="16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7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7">
        <f t="shared" si="18"/>
        <v>1507.2685462811253</v>
      </c>
      <c r="AO44" s="95">
        <f t="shared" si="20"/>
        <v>5295.2814537188815</v>
      </c>
      <c r="AP44" s="96"/>
      <c r="AQ44" s="97">
        <f t="shared" si="8"/>
        <v>1008.3430000000001</v>
      </c>
      <c r="AR44" s="98">
        <f t="shared" si="30"/>
        <v>111.39</v>
      </c>
      <c r="AS44" s="98">
        <f t="shared" si="10"/>
        <v>378.97249999999997</v>
      </c>
      <c r="AT44" s="98">
        <f t="shared" si="11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132.38203634297204</v>
      </c>
      <c r="AW44" s="234">
        <f t="shared" si="40"/>
        <v>0.13128671131050845</v>
      </c>
      <c r="AX44" s="234">
        <f t="shared" si="41"/>
        <v>1.188455304273023</v>
      </c>
      <c r="AY44" s="99"/>
      <c r="AZ44" s="94">
        <f t="shared" si="14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5"/>
        <v>13.34375</v>
      </c>
      <c r="R45" s="92">
        <f t="shared" si="16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7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7">
        <f t="shared" si="18"/>
        <v>6939.5322579834356</v>
      </c>
      <c r="AO45" s="95">
        <f t="shared" si="20"/>
        <v>9299.8277420165796</v>
      </c>
      <c r="AP45" s="96"/>
      <c r="AQ45" s="97">
        <f t="shared" si="8"/>
        <v>1168.8060975609758</v>
      </c>
      <c r="AR45" s="98">
        <f t="shared" si="30"/>
        <v>107.88</v>
      </c>
      <c r="AS45" s="98">
        <f t="shared" si="10"/>
        <v>437.19225609756097</v>
      </c>
      <c r="AT45" s="98">
        <f t="shared" si="11"/>
        <v>150.68744318181811</v>
      </c>
      <c r="AU45" s="98">
        <f t="shared" si="19"/>
        <v>338.25</v>
      </c>
      <c r="AV45" s="98">
        <f t="array" ref="AV45">_xlfn.IFS(U45=0,AO45,U45&lt;0,AO45/-U45,U45&gt;0,AO45/U45)</f>
        <v>56.706266719613289</v>
      </c>
      <c r="AW45" s="234">
        <f t="shared" si="40"/>
        <v>4.8516402197033341E-2</v>
      </c>
      <c r="AX45" s="234">
        <f t="shared" si="41"/>
        <v>0.52564207192819146</v>
      </c>
      <c r="AY45" s="99"/>
      <c r="AZ45" s="94">
        <f t="shared" si="14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7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7">
        <f t="shared" si="18"/>
        <v>0</v>
      </c>
      <c r="AO46" s="95">
        <f t="shared" si="20"/>
        <v>0</v>
      </c>
      <c r="AP46" s="96"/>
      <c r="AQ46" s="97">
        <f t="shared" si="8"/>
        <v>0</v>
      </c>
      <c r="AR46" s="98">
        <f t="shared" si="30"/>
        <v>107.88</v>
      </c>
      <c r="AS46" s="98">
        <f t="shared" si="10"/>
        <v>0</v>
      </c>
      <c r="AT46" s="98">
        <f t="shared" si="11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5"/>
        <v>2.125</v>
      </c>
      <c r="R47" s="92">
        <f t="shared" si="16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7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7">
        <f t="shared" si="18"/>
        <v>1579.1954004038091</v>
      </c>
      <c r="AO47" s="95">
        <f t="shared" si="20"/>
        <v>14519.24459959619</v>
      </c>
      <c r="AP47" s="96"/>
      <c r="AQ47" s="97">
        <f t="shared" si="8"/>
        <v>1028.8034883720932</v>
      </c>
      <c r="AR47" s="98">
        <f t="shared" si="30"/>
        <v>123.09</v>
      </c>
      <c r="AS47" s="98">
        <f t="shared" si="10"/>
        <v>385.41627906976748</v>
      </c>
      <c r="AT47" s="98">
        <f t="shared" si="11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337.65685115339977</v>
      </c>
      <c r="AW47" s="234">
        <f t="shared" si="40"/>
        <v>0.32820344698450082</v>
      </c>
      <c r="AX47" s="234">
        <f t="shared" si="41"/>
        <v>2.7431704537606612</v>
      </c>
      <c r="AY47" s="99"/>
      <c r="AZ47" s="94">
        <f t="shared" si="14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5"/>
        <v>6.6875</v>
      </c>
      <c r="R48" s="92">
        <f t="shared" si="16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7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7">
        <f t="shared" si="18"/>
        <v>4214.4474778881668</v>
      </c>
      <c r="AO48" s="95">
        <f t="shared" si="20"/>
        <v>21509.292522111838</v>
      </c>
      <c r="AP48" s="96"/>
      <c r="AQ48" s="97">
        <f t="shared" si="8"/>
        <v>1207.5243298969071</v>
      </c>
      <c r="AR48" s="98">
        <f t="shared" si="30"/>
        <v>107.88</v>
      </c>
      <c r="AS48" s="98">
        <f t="shared" si="10"/>
        <v>450.26154639175252</v>
      </c>
      <c r="AT48" s="98">
        <f t="shared" si="11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221.74528373311173</v>
      </c>
      <c r="AW48" s="234">
        <f t="shared" si="40"/>
        <v>0.18363628644405311</v>
      </c>
      <c r="AX48" s="234">
        <f t="shared" si="41"/>
        <v>2.0554809393132345</v>
      </c>
      <c r="AY48" s="99"/>
      <c r="AZ48" s="94">
        <f t="shared" si="14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5"/>
        <v>8.53125</v>
      </c>
      <c r="R49" s="92">
        <f t="shared" si="16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7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7">
        <f t="shared" si="18"/>
        <v>5316.6097191223562</v>
      </c>
      <c r="AO49" s="95">
        <f t="shared" si="20"/>
        <v>21537.890280877666</v>
      </c>
      <c r="AP49" s="96"/>
      <c r="AQ49" s="97">
        <f t="shared" si="8"/>
        <v>1350.9423636363638</v>
      </c>
      <c r="AR49" s="98">
        <f t="shared" si="30"/>
        <v>123.09</v>
      </c>
      <c r="AS49" s="98">
        <f t="shared" si="10"/>
        <v>502.73354545454532</v>
      </c>
      <c r="AT49" s="98">
        <f t="shared" si="11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195.79900255343333</v>
      </c>
      <c r="AW49" s="234">
        <f t="shared" si="40"/>
        <v>0.14493512663737665</v>
      </c>
      <c r="AX49" s="234">
        <f t="shared" si="41"/>
        <v>1.5906978840964605</v>
      </c>
      <c r="AY49" s="99"/>
      <c r="AZ49" s="94">
        <f t="shared" si="14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5"/>
        <v>3.21875</v>
      </c>
      <c r="R50" s="92">
        <f t="shared" si="16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7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7">
        <f t="shared" si="18"/>
        <v>1811.2082510700213</v>
      </c>
      <c r="AO50" s="95">
        <f t="shared" si="20"/>
        <v>687.85174892998361</v>
      </c>
      <c r="AP50" s="96"/>
      <c r="AQ50" s="97">
        <f t="shared" si="8"/>
        <v>1201.0585365853658</v>
      </c>
      <c r="AR50" s="98">
        <f t="shared" si="30"/>
        <v>134.79</v>
      </c>
      <c r="AS50" s="98">
        <f t="shared" si="10"/>
        <v>446.95097560975603</v>
      </c>
      <c r="AT50" s="98">
        <f t="shared" si="11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16.776871925121551</v>
      </c>
      <c r="AW50" s="234">
        <f t="shared" si="40"/>
        <v>1.3968404881262943E-2</v>
      </c>
      <c r="AX50" s="234">
        <f t="shared" si="41"/>
        <v>0.12446674030062728</v>
      </c>
      <c r="AY50" s="99"/>
      <c r="AZ50" s="94">
        <f t="shared" si="14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5"/>
        <v>0.5625</v>
      </c>
      <c r="R51" s="92">
        <f t="shared" si="16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7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7">
        <f t="shared" si="18"/>
        <v>381.47660895331148</v>
      </c>
      <c r="AO51" s="95">
        <f t="shared" si="20"/>
        <v>-2323.7466089533118</v>
      </c>
      <c r="AP51" s="96"/>
      <c r="AQ51" s="97">
        <f t="shared" si="8"/>
        <v>1099.643</v>
      </c>
      <c r="AR51" s="98">
        <f t="shared" si="30"/>
        <v>144.15</v>
      </c>
      <c r="AS51" s="98">
        <f t="shared" si="10"/>
        <v>411.78300000000007</v>
      </c>
      <c r="AT51" s="98">
        <f t="shared" si="11"/>
        <v>357.53083333333331</v>
      </c>
      <c r="AU51" s="98">
        <f t="shared" si="19"/>
        <v>250.75</v>
      </c>
      <c r="AV51" s="98">
        <f t="array" ref="AV51">_xlfn.IFS(U51=0,AO51,U51&lt;0,AO51/-U51,U51&gt;0,AO51/U51)</f>
        <v>-232.37466089533117</v>
      </c>
      <c r="AW51" s="234">
        <f t="shared" si="40"/>
        <v>-0.21131827410835261</v>
      </c>
      <c r="AX51" s="234">
        <f t="shared" si="41"/>
        <v>-1.6120337210914406</v>
      </c>
      <c r="AY51" s="99"/>
      <c r="AZ51" s="94">
        <f t="shared" si="14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5"/>
        <v>0.4375</v>
      </c>
      <c r="R52" s="92">
        <f t="shared" si="16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7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7">
        <f t="shared" si="18"/>
        <v>0</v>
      </c>
      <c r="AO52" s="95">
        <f t="shared" si="20"/>
        <v>-839.02</v>
      </c>
      <c r="AP52" s="96"/>
      <c r="AQ52" s="97">
        <f t="shared" si="8"/>
        <v>0</v>
      </c>
      <c r="AR52" s="98">
        <f t="shared" si="30"/>
        <v>96.18</v>
      </c>
      <c r="AS52" s="98">
        <f t="shared" si="10"/>
        <v>0</v>
      </c>
      <c r="AT52" s="98">
        <f t="shared" si="11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0"/>
        <v>0</v>
      </c>
      <c r="AX52" s="234">
        <f t="shared" si="41"/>
        <v>-8.7234352256186316</v>
      </c>
      <c r="AY52" s="99"/>
      <c r="AZ52" s="94">
        <f t="shared" si="14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5"/>
        <v>0.21875</v>
      </c>
      <c r="R53" s="92">
        <f t="shared" si="16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7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7">
        <f t="shared" si="18"/>
        <v>72.977641576256815</v>
      </c>
      <c r="AO53" s="95">
        <f t="shared" si="20"/>
        <v>488.7123584237429</v>
      </c>
      <c r="AP53" s="96"/>
      <c r="AQ53" s="97">
        <f t="shared" si="8"/>
        <v>1089.4099999999999</v>
      </c>
      <c r="AR53" s="98">
        <f t="shared" si="30"/>
        <v>96.18</v>
      </c>
      <c r="AS53" s="98">
        <f t="shared" si="10"/>
        <v>404.96499999999997</v>
      </c>
      <c r="AT53" s="98">
        <f t="shared" si="11"/>
        <v>307.42</v>
      </c>
      <c r="AU53" s="98">
        <f t="shared" si="19"/>
        <v>0</v>
      </c>
      <c r="AV53" s="98">
        <f t="array" ref="AV53">_xlfn.IFS(U53=0,AO53,U53&lt;0,AO53/-U53,U53&gt;0,AO53/U53)</f>
        <v>244.35617921187145</v>
      </c>
      <c r="AW53" s="234">
        <f t="shared" si="40"/>
        <v>0.22430139177341082</v>
      </c>
      <c r="AX53" s="234">
        <f t="shared" si="41"/>
        <v>2.5406132170084366</v>
      </c>
      <c r="AY53" s="99"/>
      <c r="AZ53" s="94">
        <f t="shared" si="14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5"/>
        <v>0.40625</v>
      </c>
      <c r="R54" s="92">
        <f t="shared" si="16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7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7">
        <f t="shared" si="18"/>
        <v>255.05374344533516</v>
      </c>
      <c r="AO54" s="95">
        <f t="shared" si="20"/>
        <v>2044.0862565546643</v>
      </c>
      <c r="AP54" s="96"/>
      <c r="AQ54" s="97">
        <f t="shared" si="8"/>
        <v>990.86571428571426</v>
      </c>
      <c r="AR54" s="98">
        <f t="shared" si="30"/>
        <v>123.09</v>
      </c>
      <c r="AS54" s="98">
        <f t="shared" si="10"/>
        <v>373.60142857142858</v>
      </c>
      <c r="AT54" s="98">
        <f t="shared" si="11"/>
        <v>165.72571428571428</v>
      </c>
      <c r="AU54" s="98">
        <f t="shared" si="19"/>
        <v>0</v>
      </c>
      <c r="AV54" s="98">
        <f t="array" ref="AV54">_xlfn.IFS(U54=0,AO54,U54&lt;0,AO54/-U54,U54&gt;0,AO54/U54)</f>
        <v>292.01232236495201</v>
      </c>
      <c r="AW54" s="234">
        <f t="shared" si="40"/>
        <v>0.29470423504910054</v>
      </c>
      <c r="AX54" s="234">
        <f t="shared" si="41"/>
        <v>2.372348057234154</v>
      </c>
      <c r="AY54" s="99"/>
      <c r="AZ54" s="94">
        <f t="shared" si="14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7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7">
        <f t="shared" si="18"/>
        <v>0</v>
      </c>
      <c r="AO55" s="95">
        <f t="shared" si="20"/>
        <v>-97.32</v>
      </c>
      <c r="AP55" s="96"/>
      <c r="AQ55" s="97">
        <f t="shared" si="8"/>
        <v>0</v>
      </c>
      <c r="AR55" s="98">
        <f t="shared" si="30"/>
        <v>158.19</v>
      </c>
      <c r="AS55" s="98">
        <f t="shared" si="10"/>
        <v>0</v>
      </c>
      <c r="AT55" s="98">
        <f t="shared" si="11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0"/>
        <v>0</v>
      </c>
      <c r="AX55" s="234">
        <f t="shared" si="41"/>
        <v>-0.61520955812630373</v>
      </c>
      <c r="AY55" s="99"/>
      <c r="AZ55" s="94">
        <f t="shared" si="14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5"/>
        <v>0.15625</v>
      </c>
      <c r="R56" s="92">
        <f t="shared" si="16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7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7">
        <f t="shared" si="18"/>
        <v>73.430567202796823</v>
      </c>
      <c r="AO56" s="95">
        <f t="shared" si="20"/>
        <v>121.24943279720313</v>
      </c>
      <c r="AP56" s="96"/>
      <c r="AQ56" s="97">
        <f t="shared" si="8"/>
        <v>1049</v>
      </c>
      <c r="AR56" s="98">
        <f t="shared" si="30"/>
        <v>152.34</v>
      </c>
      <c r="AS56" s="98">
        <f t="shared" si="10"/>
        <v>393.32</v>
      </c>
      <c r="AT56" s="98">
        <f t="shared" si="11"/>
        <v>396</v>
      </c>
      <c r="AU56" s="98">
        <f t="shared" si="19"/>
        <v>0</v>
      </c>
      <c r="AV56" s="98">
        <f t="array" ref="AV56">_xlfn.IFS(U56=0,AO56,U56&lt;0,AO56/-U56,U56&gt;0,AO56/U56)</f>
        <v>60.624716398601564</v>
      </c>
      <c r="AW56" s="234">
        <f t="shared" si="40"/>
        <v>5.7792865966255068E-2</v>
      </c>
      <c r="AX56" s="234">
        <f t="shared" si="41"/>
        <v>0.39795665221610582</v>
      </c>
      <c r="AY56" s="99"/>
      <c r="AZ56" s="94">
        <f t="shared" si="14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7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7">
        <f t="shared" si="18"/>
        <v>0</v>
      </c>
      <c r="AO57" s="95">
        <f t="shared" si="20"/>
        <v>0</v>
      </c>
      <c r="AP57" s="96"/>
      <c r="AQ57" s="97">
        <f t="shared" si="8"/>
        <v>0</v>
      </c>
      <c r="AR57" s="98">
        <f t="shared" si="30"/>
        <v>93.84</v>
      </c>
      <c r="AS57" s="98">
        <f t="shared" si="10"/>
        <v>0</v>
      </c>
      <c r="AT57" s="98">
        <f t="shared" si="11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5"/>
        <v>1.21875</v>
      </c>
      <c r="R58" s="92">
        <f t="shared" si="16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7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7">
        <f t="shared" si="18"/>
        <v>340.72236107724262</v>
      </c>
      <c r="AO58" s="95">
        <f t="shared" si="20"/>
        <v>-6988.8223610772429</v>
      </c>
      <c r="AP58" s="96"/>
      <c r="AQ58" s="97">
        <f t="shared" si="8"/>
        <v>1039.0777777777778</v>
      </c>
      <c r="AR58" s="98">
        <f t="shared" si="30"/>
        <v>169.89</v>
      </c>
      <c r="AS58" s="98">
        <f t="shared" si="10"/>
        <v>389.33555555555557</v>
      </c>
      <c r="AT58" s="98">
        <f t="shared" si="11"/>
        <v>261.87700000000007</v>
      </c>
      <c r="AU58" s="98">
        <f t="shared" si="19"/>
        <v>834.8</v>
      </c>
      <c r="AV58" s="98">
        <f t="array" ref="AV58">_xlfn.IFS(U58=0,AO58,U58&lt;0,AO58/-U58,U58&gt;0,AO58/U58)</f>
        <v>-776.53581789747147</v>
      </c>
      <c r="AW58" s="234">
        <f t="shared" si="40"/>
        <v>-0.74733175370010196</v>
      </c>
      <c r="AX58" s="234">
        <f t="shared" si="41"/>
        <v>-4.5708153387337189</v>
      </c>
      <c r="AY58" s="99"/>
      <c r="AZ58" s="94">
        <f t="shared" si="14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7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7">
        <f t="shared" si="18"/>
        <v>0</v>
      </c>
      <c r="AO59" s="95">
        <f t="shared" si="20"/>
        <v>0</v>
      </c>
      <c r="AP59" s="96"/>
      <c r="AQ59" s="97">
        <f t="shared" si="8"/>
        <v>0</v>
      </c>
      <c r="AR59" s="98">
        <f t="shared" si="30"/>
        <v>158.19</v>
      </c>
      <c r="AS59" s="98">
        <f t="shared" si="10"/>
        <v>0</v>
      </c>
      <c r="AT59" s="98">
        <f t="shared" si="11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5"/>
        <v>0.3125</v>
      </c>
      <c r="R60" s="92">
        <f t="shared" si="16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7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7">
        <f t="shared" si="18"/>
        <v>72.86441016962182</v>
      </c>
      <c r="AO60" s="95">
        <f t="shared" si="20"/>
        <v>-100.45441016962174</v>
      </c>
      <c r="AP60" s="96"/>
      <c r="AQ60" s="97">
        <f t="shared" si="8"/>
        <v>1033.2649999999999</v>
      </c>
      <c r="AR60" s="98">
        <f t="shared" si="30"/>
        <v>158.19</v>
      </c>
      <c r="AS60" s="98">
        <f t="shared" si="10"/>
        <v>378.67499999999978</v>
      </c>
      <c r="AT60" s="98">
        <f t="shared" si="11"/>
        <v>340.13</v>
      </c>
      <c r="AU60" s="98">
        <f t="shared" si="19"/>
        <v>0</v>
      </c>
      <c r="AV60" s="98">
        <f t="array" ref="AV60">_xlfn.IFS(U60=0,AO60,U60&lt;0,AO60/-U60,U60&gt;0,AO60/U60)</f>
        <v>-50.227205084810869</v>
      </c>
      <c r="AW60" s="234">
        <f t="shared" si="40"/>
        <v>-4.8610187207358109E-2</v>
      </c>
      <c r="AX60" s="234">
        <f t="shared" si="41"/>
        <v>-0.31751188497889166</v>
      </c>
      <c r="AY60" s="99"/>
      <c r="AZ60" s="94">
        <f t="shared" si="14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5"/>
        <v>6.25E-2</v>
      </c>
      <c r="R61" s="92">
        <f t="shared" si="16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7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7">
        <f t="shared" si="18"/>
        <v>0</v>
      </c>
      <c r="AO61" s="95">
        <f t="shared" si="20"/>
        <v>-283.83000000000004</v>
      </c>
      <c r="AP61" s="96"/>
      <c r="AQ61" s="97">
        <f t="shared" si="8"/>
        <v>0</v>
      </c>
      <c r="AR61" s="98">
        <f t="shared" si="30"/>
        <v>128.94</v>
      </c>
      <c r="AS61" s="98">
        <f t="shared" si="10"/>
        <v>0</v>
      </c>
      <c r="AT61" s="98">
        <f t="shared" si="11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0"/>
        <v>0</v>
      </c>
      <c r="AX61" s="234">
        <f t="shared" si="41"/>
        <v>-2.2012563983248028</v>
      </c>
      <c r="AY61" s="99"/>
      <c r="AZ61" s="94">
        <f t="shared" si="14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7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7">
        <f t="shared" si="18"/>
        <v>0</v>
      </c>
      <c r="AO62" s="95">
        <f t="shared" si="20"/>
        <v>0</v>
      </c>
      <c r="AP62" s="96"/>
      <c r="AQ62" s="97">
        <f t="shared" si="8"/>
        <v>0</v>
      </c>
      <c r="AR62" s="98">
        <f t="shared" si="30"/>
        <v>175.74</v>
      </c>
      <c r="AS62" s="98">
        <f t="shared" si="10"/>
        <v>0</v>
      </c>
      <c r="AT62" s="98">
        <f t="shared" si="11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7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7">
        <f t="shared" si="18"/>
        <v>0</v>
      </c>
      <c r="AO63" s="95">
        <f t="shared" si="20"/>
        <v>0</v>
      </c>
      <c r="AP63" s="96"/>
      <c r="AQ63" s="97">
        <f t="shared" si="8"/>
        <v>0</v>
      </c>
      <c r="AR63" s="98">
        <f t="shared" si="30"/>
        <v>140.63999999999999</v>
      </c>
      <c r="AS63" s="98">
        <f t="shared" si="10"/>
        <v>0</v>
      </c>
      <c r="AT63" s="98">
        <f t="shared" si="11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7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7">
        <f t="shared" si="18"/>
        <v>0</v>
      </c>
      <c r="AO64" s="95">
        <f t="shared" si="20"/>
        <v>0</v>
      </c>
      <c r="AP64" s="96"/>
      <c r="AQ64" s="97">
        <f t="shared" si="8"/>
        <v>0</v>
      </c>
      <c r="AR64" s="98">
        <f t="shared" si="30"/>
        <v>99.69</v>
      </c>
      <c r="AS64" s="98">
        <f t="shared" si="10"/>
        <v>0</v>
      </c>
      <c r="AT64" s="98">
        <f t="shared" si="11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5"/>
        <v>6.25E-2</v>
      </c>
      <c r="R65" s="92">
        <f t="shared" si="16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7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7">
        <f t="shared" si="18"/>
        <v>0</v>
      </c>
      <c r="AO65" s="95">
        <f t="shared" si="20"/>
        <v>-96.4</v>
      </c>
      <c r="AP65" s="96"/>
      <c r="AQ65" s="97">
        <f t="shared" si="8"/>
        <v>0</v>
      </c>
      <c r="AR65" s="98">
        <f t="shared" si="30"/>
        <v>99.69</v>
      </c>
      <c r="AS65" s="98">
        <f t="shared" si="10"/>
        <v>0</v>
      </c>
      <c r="AT65" s="98">
        <f t="shared" si="11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0"/>
        <v>0</v>
      </c>
      <c r="AX65" s="234">
        <f t="shared" si="41"/>
        <v>-0.96699769284782833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5"/>
        <v>0</v>
      </c>
      <c r="R66" s="92">
        <f t="shared" si="16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7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7">
        <f t="shared" si="18"/>
        <v>0</v>
      </c>
      <c r="AO66" s="95">
        <f t="shared" si="20"/>
        <v>0</v>
      </c>
      <c r="AP66" s="96"/>
      <c r="AQ66" s="97">
        <f t="shared" si="8"/>
        <v>0</v>
      </c>
      <c r="AR66" s="98">
        <f t="shared" si="30"/>
        <v>97.35</v>
      </c>
      <c r="AS66" s="98">
        <f t="shared" si="10"/>
        <v>0</v>
      </c>
      <c r="AT66" s="98">
        <f t="shared" si="11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4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5"/>
        <v>0.28125</v>
      </c>
      <c r="R67" s="92">
        <f t="shared" si="16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3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4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5">Y67+Z67</f>
        <v>6262.53</v>
      </c>
      <c r="AB67" s="92">
        <f t="shared" si="17"/>
        <v>5947.83</v>
      </c>
      <c r="AC67" s="234">
        <f t="shared" ref="AC67:AC98" si="46">AA67/$AA$126</f>
        <v>7.3907019287803319E-4</v>
      </c>
      <c r="AD67" s="92">
        <f t="shared" ref="AD67:AD98" si="47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8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49">IFERROR($AL$126*H67/$H$126,0)</f>
        <v>0</v>
      </c>
      <c r="AM67" s="93">
        <f>'Юнит 6'!AM67+'Юнит 7'!AM67+'Юнит 8'!AM67+'Юнит 9'!AM67</f>
        <v>0</v>
      </c>
      <c r="AN67" s="327">
        <f t="shared" si="18"/>
        <v>219.27261894867544</v>
      </c>
      <c r="AO67" s="95">
        <f t="shared" si="20"/>
        <v>1840.8873810513248</v>
      </c>
      <c r="AP67" s="96"/>
      <c r="AQ67" s="97">
        <f t="shared" si="8"/>
        <v>1043.7549999999999</v>
      </c>
      <c r="AR67" s="98">
        <f t="shared" si="30"/>
        <v>161.69999999999999</v>
      </c>
      <c r="AS67" s="98">
        <f t="shared" si="10"/>
        <v>388.89666666666659</v>
      </c>
      <c r="AT67" s="98">
        <f t="shared" si="11"/>
        <v>128.39857142857144</v>
      </c>
      <c r="AU67" s="98">
        <f t="shared" si="19"/>
        <v>0</v>
      </c>
      <c r="AV67" s="98">
        <f t="array" ref="AV67">_xlfn.IFS(U67=0,AO67,U67&lt;0,AO67/-U67,U67&gt;0,AO67/U67)</f>
        <v>306.81456350855416</v>
      </c>
      <c r="AW67" s="234">
        <f t="shared" si="40"/>
        <v>0.29395266466608944</v>
      </c>
      <c r="AX67" s="234">
        <f t="shared" si="41"/>
        <v>1.8974308194715781</v>
      </c>
      <c r="AY67" s="99"/>
      <c r="AZ67" s="94">
        <f t="shared" si="14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3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4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5"/>
        <v>0</v>
      </c>
      <c r="AB68" s="92">
        <f t="shared" ref="AB68:AB98" si="52">N68*O68*P68/100</f>
        <v>0</v>
      </c>
      <c r="AC68" s="234">
        <f t="shared" si="46"/>
        <v>0</v>
      </c>
      <c r="AD68" s="92">
        <f t="shared" si="47"/>
        <v>0</v>
      </c>
      <c r="AE68" s="93">
        <f>'Юнит 6'!AE68+'Юнит 7'!AE68+'Юнит 8'!AE68+'Юнит 9'!AE68</f>
        <v>0</v>
      </c>
      <c r="AF68" s="234">
        <f t="shared" si="48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49"/>
        <v>0</v>
      </c>
      <c r="AM68" s="93">
        <f>'Юнит 6'!AM68+'Юнит 7'!AM68+'Юнит 8'!AM68+'Юнит 9'!AM68</f>
        <v>0</v>
      </c>
      <c r="AN68" s="327">
        <f t="shared" ref="AN68:AN103" si="53">307190.66*X68/$X$126</f>
        <v>0</v>
      </c>
      <c r="AO68" s="95">
        <f t="shared" si="20"/>
        <v>0</v>
      </c>
      <c r="AP68" s="96"/>
      <c r="AQ68" s="97">
        <f t="shared" si="8"/>
        <v>0</v>
      </c>
      <c r="AR68" s="98">
        <f t="shared" si="30"/>
        <v>161.69999999999999</v>
      </c>
      <c r="AS68" s="98">
        <f t="shared" si="10"/>
        <v>0</v>
      </c>
      <c r="AT68" s="98">
        <f t="shared" si="11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0"/>
        <v>9.375E-2</v>
      </c>
      <c r="R69" s="92">
        <f t="shared" si="51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3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4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5"/>
        <v>0</v>
      </c>
      <c r="AB69" s="92">
        <f t="shared" si="52"/>
        <v>0</v>
      </c>
      <c r="AC69" s="234">
        <f t="shared" si="46"/>
        <v>0</v>
      </c>
      <c r="AD69" s="92">
        <f t="shared" si="47"/>
        <v>0</v>
      </c>
      <c r="AE69" s="93">
        <f>'Юнит 6'!AE69+'Юнит 7'!AE69+'Юнит 8'!AE69+'Юнит 9'!AE69</f>
        <v>0</v>
      </c>
      <c r="AF69" s="234">
        <f t="shared" si="48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49"/>
        <v>0</v>
      </c>
      <c r="AM69" s="93">
        <f>'Юнит 6'!AM69+'Юнит 7'!AM69+'Юнит 8'!AM69+'Юнит 9'!AM69</f>
        <v>0</v>
      </c>
      <c r="AN69" s="327">
        <f t="shared" si="53"/>
        <v>0</v>
      </c>
      <c r="AO69" s="95">
        <f t="shared" ref="AO69:AO98" si="54">AA69-AD69-AE69-AG69-AH69-AI69-AK69-AL69-AN69-AM69</f>
        <v>-220.98000000000002</v>
      </c>
      <c r="AP69" s="96"/>
      <c r="AQ69" s="97">
        <f t="shared" si="8"/>
        <v>0</v>
      </c>
      <c r="AR69" s="98">
        <f t="shared" si="30"/>
        <v>140.63999999999999</v>
      </c>
      <c r="AS69" s="98">
        <f t="shared" si="10"/>
        <v>0</v>
      </c>
      <c r="AT69" s="98">
        <f t="shared" si="11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0"/>
        <v>0</v>
      </c>
      <c r="AX69" s="234">
        <f t="shared" si="41"/>
        <v>-1.5712457337883963</v>
      </c>
      <c r="AY69" s="99"/>
      <c r="AZ69" s="94">
        <f t="shared" si="14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0"/>
        <v>0.28125</v>
      </c>
      <c r="R70" s="92">
        <f t="shared" si="51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3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4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5"/>
        <v>2096</v>
      </c>
      <c r="AB70" s="92">
        <f t="shared" si="52"/>
        <v>2735.28</v>
      </c>
      <c r="AC70" s="234">
        <f t="shared" si="46"/>
        <v>2.4735867521151315E-4</v>
      </c>
      <c r="AD70" s="92">
        <f t="shared" si="47"/>
        <v>234.48</v>
      </c>
      <c r="AE70" s="93">
        <f>'Юнит 6'!AE70+'Юнит 7'!AE70+'Юнит 8'!AE70+'Юнит 9'!AE70</f>
        <v>786.18</v>
      </c>
      <c r="AF70" s="234">
        <f t="shared" si="48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49"/>
        <v>0</v>
      </c>
      <c r="AM70" s="93">
        <f>'Юнит 6'!AM70+'Юнит 7'!AM70+'Юнит 8'!AM70+'Юнит 9'!AM70</f>
        <v>0</v>
      </c>
      <c r="AN70" s="327">
        <f t="shared" si="53"/>
        <v>73.996724235971811</v>
      </c>
      <c r="AO70" s="95">
        <f t="shared" si="54"/>
        <v>408.54327576402829</v>
      </c>
      <c r="AP70" s="96"/>
      <c r="AQ70" s="97">
        <f t="shared" si="8"/>
        <v>1048</v>
      </c>
      <c r="AR70" s="98">
        <f t="shared" si="30"/>
        <v>117.24</v>
      </c>
      <c r="AS70" s="98">
        <f t="shared" si="10"/>
        <v>393.09</v>
      </c>
      <c r="AT70" s="98">
        <f t="shared" si="11"/>
        <v>296.40000000000003</v>
      </c>
      <c r="AU70" s="98">
        <f t="shared" si="19"/>
        <v>0</v>
      </c>
      <c r="AV70" s="98">
        <f t="array" ref="AV70">_xlfn.IFS(U70=0,AO70,U70&lt;0,AO70/-U70,U70&gt;0,AO70/U70)</f>
        <v>204.27163788201415</v>
      </c>
      <c r="AW70" s="234">
        <f t="shared" si="40"/>
        <v>0.19491568500192188</v>
      </c>
      <c r="AX70" s="234">
        <f t="shared" si="41"/>
        <v>1.7423374094337611</v>
      </c>
      <c r="AY70" s="99"/>
      <c r="AZ70" s="94">
        <f t="shared" si="14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0"/>
        <v>1</v>
      </c>
      <c r="R71" s="92">
        <f t="shared" si="51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3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4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5"/>
        <v>3488.84</v>
      </c>
      <c r="AB71" s="92">
        <f t="shared" si="52"/>
        <v>4187.5200000000004</v>
      </c>
      <c r="AC71" s="234">
        <f t="shared" si="46"/>
        <v>4.1173417959204943E-4</v>
      </c>
      <c r="AD71" s="92">
        <f t="shared" si="47"/>
        <v>615.45000000000005</v>
      </c>
      <c r="AE71" s="93">
        <f>'Юнит 6'!AE71+'Юнит 7'!AE71+'Юнит 8'!AE71+'Юнит 9'!AE71</f>
        <v>1308.5300000000002</v>
      </c>
      <c r="AF71" s="234">
        <f t="shared" si="48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49"/>
        <v>0</v>
      </c>
      <c r="AM71" s="93">
        <f>'Юнит 6'!AM71+'Юнит 7'!AM71+'Юнит 8'!AM71+'Юнит 9'!AM71</f>
        <v>0</v>
      </c>
      <c r="AN71" s="327">
        <f t="shared" si="53"/>
        <v>135.51817824593263</v>
      </c>
      <c r="AO71" s="95">
        <f t="shared" si="54"/>
        <v>-1475.0481782459328</v>
      </c>
      <c r="AP71" s="96"/>
      <c r="AQ71" s="97">
        <f t="shared" si="8"/>
        <v>697.76800000000003</v>
      </c>
      <c r="AR71" s="98">
        <f t="shared" si="30"/>
        <v>123.09</v>
      </c>
      <c r="AS71" s="98">
        <f t="shared" si="10"/>
        <v>261.70600000000002</v>
      </c>
      <c r="AT71" s="98">
        <f t="shared" si="11"/>
        <v>414.91285714285721</v>
      </c>
      <c r="AU71" s="98">
        <f t="shared" ref="AU71:AU98" si="55">IF(S71=0,0,(AH71+AI71+AJ71)/S71)</f>
        <v>0</v>
      </c>
      <c r="AV71" s="98">
        <f t="array" ref="AV71">_xlfn.IFS(U71=0,AO71,U71&lt;0,AO71/-U71,U71&gt;0,AO71/U71)</f>
        <v>-295.00963564918658</v>
      </c>
      <c r="AW71" s="234">
        <f t="shared" si="40"/>
        <v>-0.42279043414026807</v>
      </c>
      <c r="AX71" s="234">
        <f t="shared" si="41"/>
        <v>-2.3966986404190962</v>
      </c>
      <c r="AY71" s="99"/>
      <c r="AZ71" s="94">
        <f t="shared" si="14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0"/>
        <v>0.90625</v>
      </c>
      <c r="R72" s="92">
        <f t="shared" si="51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3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4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5"/>
        <v>5022</v>
      </c>
      <c r="AB72" s="92">
        <f t="shared" si="52"/>
        <v>5097.33</v>
      </c>
      <c r="AC72" s="234">
        <f t="shared" si="46"/>
        <v>5.9266949757262361E-4</v>
      </c>
      <c r="AD72" s="92">
        <f t="shared" si="47"/>
        <v>738.54</v>
      </c>
      <c r="AE72" s="93">
        <f>'Юнит 6'!AE72+'Юнит 7'!AE72+'Юнит 8'!AE72+'Юнит 9'!AE72</f>
        <v>1887.4499999999998</v>
      </c>
      <c r="AF72" s="234">
        <f t="shared" si="48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49"/>
        <v>0</v>
      </c>
      <c r="AM72" s="93">
        <f>'Юнит 6'!AM72+'Юнит 7'!AM72+'Юнит 8'!AM72+'Юнит 9'!AM72</f>
        <v>0</v>
      </c>
      <c r="AN72" s="327">
        <f t="shared" si="53"/>
        <v>183.49149445201581</v>
      </c>
      <c r="AO72" s="95">
        <f t="shared" si="54"/>
        <v>-242.34149445201572</v>
      </c>
      <c r="AP72" s="96"/>
      <c r="AQ72" s="97">
        <f t="shared" si="8"/>
        <v>837</v>
      </c>
      <c r="AR72" s="98">
        <f t="shared" si="30"/>
        <v>123.09</v>
      </c>
      <c r="AS72" s="98">
        <f t="shared" si="10"/>
        <v>314.57499999999999</v>
      </c>
      <c r="AT72" s="98">
        <f t="shared" si="11"/>
        <v>409.14333333333337</v>
      </c>
      <c r="AU72" s="98">
        <f t="shared" si="55"/>
        <v>0</v>
      </c>
      <c r="AV72" s="98">
        <f t="array" ref="AV72">_xlfn.IFS(U72=0,AO72,U72&lt;0,AO72/-U72,U72&gt;0,AO72/U72)</f>
        <v>-40.390249075335952</v>
      </c>
      <c r="AW72" s="234">
        <f t="shared" si="40"/>
        <v>-4.8255972610915118E-2</v>
      </c>
      <c r="AX72" s="234">
        <f t="shared" si="41"/>
        <v>-0.3281359092967418</v>
      </c>
      <c r="AY72" s="99"/>
      <c r="AZ72" s="94">
        <f t="shared" si="14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0"/>
        <v>0.96875</v>
      </c>
      <c r="R73" s="92">
        <f t="shared" si="51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3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4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5"/>
        <v>5625.07</v>
      </c>
      <c r="AB73" s="92">
        <f t="shared" si="52"/>
        <v>7004.76</v>
      </c>
      <c r="AC73" s="234">
        <f t="shared" si="46"/>
        <v>6.6384058357444003E-4</v>
      </c>
      <c r="AD73" s="92">
        <f t="shared" si="47"/>
        <v>861.63</v>
      </c>
      <c r="AE73" s="93">
        <f>'Юнит 6'!AE73+'Юнит 7'!AE73+'Юнит 8'!AE73+'Юнит 9'!AE73</f>
        <v>2097.4399999999996</v>
      </c>
      <c r="AF73" s="234">
        <f t="shared" si="48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49"/>
        <v>0</v>
      </c>
      <c r="AM73" s="93">
        <f>'Юнит 6'!AM73+'Юнит 7'!AM73+'Юнит 8'!AM73+'Юнит 9'!AM73</f>
        <v>0</v>
      </c>
      <c r="AN73" s="327">
        <f t="shared" si="53"/>
        <v>209.80420872585688</v>
      </c>
      <c r="AO73" s="95">
        <f t="shared" si="54"/>
        <v>267.26579127414328</v>
      </c>
      <c r="AP73" s="96"/>
      <c r="AQ73" s="97">
        <f t="shared" si="8"/>
        <v>803.58142857142855</v>
      </c>
      <c r="AR73" s="98">
        <f t="shared" si="30"/>
        <v>123.09</v>
      </c>
      <c r="AS73" s="98">
        <f t="shared" si="10"/>
        <v>299.63428571428568</v>
      </c>
      <c r="AT73" s="98">
        <f t="shared" si="11"/>
        <v>312.70428571428567</v>
      </c>
      <c r="AU73" s="98">
        <f t="shared" si="55"/>
        <v>0</v>
      </c>
      <c r="AV73" s="98">
        <f t="array" ref="AV73">_xlfn.IFS(U73=0,AO73,U73&lt;0,AO73/-U73,U73&gt;0,AO73/U73)</f>
        <v>38.180827324877612</v>
      </c>
      <c r="AW73" s="234">
        <f t="shared" si="40"/>
        <v>4.7513327171776226E-2</v>
      </c>
      <c r="AX73" s="234">
        <f t="shared" si="41"/>
        <v>0.31018626472400368</v>
      </c>
      <c r="AY73" s="99"/>
      <c r="AZ73" s="94">
        <f t="shared" si="14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0"/>
        <v>6.25E-2</v>
      </c>
      <c r="R74" s="92">
        <f t="shared" si="51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3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4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5"/>
        <v>781</v>
      </c>
      <c r="AB74" s="92">
        <f t="shared" si="52"/>
        <v>781</v>
      </c>
      <c r="AC74" s="234">
        <f t="shared" si="46"/>
        <v>9.216943002871746E-5</v>
      </c>
      <c r="AD74" s="92">
        <f t="shared" si="47"/>
        <v>134.79</v>
      </c>
      <c r="AE74" s="93">
        <f>'Юнит 6'!AE74+'Юнит 7'!AE74+'Юнит 8'!AE74+'Юнит 9'!AE74</f>
        <v>295.20999999999998</v>
      </c>
      <c r="AF74" s="234">
        <f t="shared" si="48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49"/>
        <v>0</v>
      </c>
      <c r="AM74" s="93">
        <f>'Юнит 6'!AM74+'Юнит 7'!AM74+'Юнит 8'!AM74+'Юнит 9'!AM74</f>
        <v>0</v>
      </c>
      <c r="AN74" s="327">
        <f t="shared" si="53"/>
        <v>28.421083065384739</v>
      </c>
      <c r="AO74" s="95">
        <f t="shared" si="54"/>
        <v>182.21891693461529</v>
      </c>
      <c r="AP74" s="96"/>
      <c r="AQ74" s="97">
        <f t="shared" si="8"/>
        <v>781</v>
      </c>
      <c r="AR74" s="98">
        <f t="shared" si="30"/>
        <v>134.79</v>
      </c>
      <c r="AS74" s="98">
        <f t="shared" si="10"/>
        <v>295.20999999999998</v>
      </c>
      <c r="AT74" s="98">
        <f t="shared" si="11"/>
        <v>140.36000000000001</v>
      </c>
      <c r="AU74" s="98">
        <f t="shared" si="55"/>
        <v>0</v>
      </c>
      <c r="AV74" s="98">
        <f t="array" ref="AV74">_xlfn.IFS(U74=0,AO74,U74&lt;0,AO74/-U74,U74&gt;0,AO74/U74)</f>
        <v>182.21891693461529</v>
      </c>
      <c r="AW74" s="234">
        <f t="shared" si="40"/>
        <v>0.23331487443612714</v>
      </c>
      <c r="AX74" s="234">
        <f t="shared" si="41"/>
        <v>1.3518726681105075</v>
      </c>
      <c r="AY74" s="99"/>
      <c r="AZ74" s="94">
        <f t="shared" si="14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0"/>
        <v>0.15625</v>
      </c>
      <c r="R75" s="92">
        <f t="shared" si="51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3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4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5"/>
        <v>740.11</v>
      </c>
      <c r="AB75" s="92">
        <f t="shared" si="52"/>
        <v>1258.95</v>
      </c>
      <c r="AC75" s="234">
        <f t="shared" si="46"/>
        <v>8.7343811598660789E-5</v>
      </c>
      <c r="AD75" s="92">
        <f t="shared" si="47"/>
        <v>134.79</v>
      </c>
      <c r="AE75" s="93">
        <f>'Юнит 6'!AE75+'Юнит 7'!AE75+'Юнит 8'!AE75+'Юнит 9'!AE75</f>
        <v>275.7</v>
      </c>
      <c r="AF75" s="234">
        <f t="shared" si="48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49"/>
        <v>0</v>
      </c>
      <c r="AM75" s="93">
        <f>'Юнит 6'!AM75+'Юнит 7'!AM75+'Юнит 8'!AM75+'Юнит 9'!AM75</f>
        <v>0</v>
      </c>
      <c r="AN75" s="327">
        <f t="shared" si="53"/>
        <v>25.816760712779757</v>
      </c>
      <c r="AO75" s="95">
        <f t="shared" si="54"/>
        <v>-68.326760712779688</v>
      </c>
      <c r="AP75" s="96"/>
      <c r="AQ75" s="97">
        <f t="shared" si="8"/>
        <v>740.11</v>
      </c>
      <c r="AR75" s="98">
        <f t="shared" si="30"/>
        <v>134.79</v>
      </c>
      <c r="AS75" s="98">
        <f t="shared" si="10"/>
        <v>275.7</v>
      </c>
      <c r="AT75" s="98">
        <f t="shared" si="11"/>
        <v>186.065</v>
      </c>
      <c r="AU75" s="98">
        <f t="shared" si="55"/>
        <v>0</v>
      </c>
      <c r="AV75" s="98">
        <f t="array" ref="AV75">_xlfn.IFS(U75=0,AO75,U75&lt;0,AO75/-U75,U75&gt;0,AO75/U75)</f>
        <v>-68.326760712779688</v>
      </c>
      <c r="AW75" s="234">
        <f t="shared" si="40"/>
        <v>-9.2319737218494125E-2</v>
      </c>
      <c r="AX75" s="234">
        <f t="shared" si="41"/>
        <v>-0.50691268427019576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0"/>
        <v>0.4375</v>
      </c>
      <c r="R76" s="92">
        <f t="shared" si="51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3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4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5"/>
        <v>1050</v>
      </c>
      <c r="AB76" s="92">
        <f t="shared" si="52"/>
        <v>1176</v>
      </c>
      <c r="AC76" s="234">
        <f t="shared" si="46"/>
        <v>1.2391536687599659E-4</v>
      </c>
      <c r="AD76" s="92">
        <f t="shared" si="47"/>
        <v>123.09</v>
      </c>
      <c r="AE76" s="93">
        <f>'Юнит 6'!AE76+'Юнит 7'!AE76+'Юнит 8'!AE76+'Юнит 9'!AE76</f>
        <v>392.54999999999995</v>
      </c>
      <c r="AF76" s="234">
        <f t="shared" si="48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49"/>
        <v>0</v>
      </c>
      <c r="AM76" s="93">
        <f>'Юнит 6'!AM76+'Юнит 7'!AM76+'Юнит 8'!AM76+'Юнит 9'!AM76</f>
        <v>0</v>
      </c>
      <c r="AN76" s="327">
        <f t="shared" si="53"/>
        <v>39.064835289074637</v>
      </c>
      <c r="AO76" s="95">
        <f t="shared" si="54"/>
        <v>-816.02483528907453</v>
      </c>
      <c r="AP76" s="96"/>
      <c r="AQ76" s="97">
        <f t="shared" si="8"/>
        <v>1050</v>
      </c>
      <c r="AR76" s="98">
        <f t="shared" si="30"/>
        <v>123.09</v>
      </c>
      <c r="AS76" s="98">
        <f t="shared" si="10"/>
        <v>392.54999999999995</v>
      </c>
      <c r="AT76" s="98">
        <f t="shared" si="11"/>
        <v>437.10666666666663</v>
      </c>
      <c r="AU76" s="98">
        <f t="shared" si="55"/>
        <v>0</v>
      </c>
      <c r="AV76" s="98">
        <f t="array" ref="AV76">_xlfn.IFS(U76=0,AO76,U76&lt;0,AO76/-U76,U76&gt;0,AO76/U76)</f>
        <v>-816.02483528907453</v>
      </c>
      <c r="AW76" s="234">
        <f t="shared" si="40"/>
        <v>-0.77716650979911861</v>
      </c>
      <c r="AX76" s="234">
        <f t="shared" si="41"/>
        <v>-6.6294974026247013</v>
      </c>
      <c r="AY76" s="99"/>
      <c r="AZ76" s="94">
        <f t="shared" si="14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0"/>
        <v>6.25E-2</v>
      </c>
      <c r="R77" s="92">
        <f t="shared" si="51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3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4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5"/>
        <v>0</v>
      </c>
      <c r="AB77" s="92">
        <f t="shared" si="52"/>
        <v>0</v>
      </c>
      <c r="AC77" s="234">
        <f t="shared" si="46"/>
        <v>0</v>
      </c>
      <c r="AD77" s="92">
        <f t="shared" si="47"/>
        <v>0</v>
      </c>
      <c r="AE77" s="93">
        <f>'Юнит 6'!AE77+'Юнит 7'!AE77+'Юнит 8'!AE77+'Юнит 9'!AE77</f>
        <v>0</v>
      </c>
      <c r="AF77" s="234">
        <f t="shared" si="48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49"/>
        <v>0</v>
      </c>
      <c r="AM77" s="93">
        <f>'Юнит 6'!AM77+'Юнит 7'!AM77+'Юнит 8'!AM77+'Юнит 9'!AM77</f>
        <v>0</v>
      </c>
      <c r="AN77" s="327">
        <f t="shared" si="53"/>
        <v>0</v>
      </c>
      <c r="AO77" s="95">
        <f t="shared" si="54"/>
        <v>-115.07</v>
      </c>
      <c r="AP77" s="96"/>
      <c r="AQ77" s="97">
        <f t="shared" si="8"/>
        <v>0</v>
      </c>
      <c r="AR77" s="98">
        <f t="shared" si="30"/>
        <v>123.09</v>
      </c>
      <c r="AS77" s="98">
        <f t="shared" si="10"/>
        <v>0</v>
      </c>
      <c r="AT77" s="98">
        <f t="shared" si="11"/>
        <v>115.07</v>
      </c>
      <c r="AU77" s="98">
        <f t="shared" si="55"/>
        <v>0</v>
      </c>
      <c r="AV77" s="98">
        <f t="array" ref="AV77">_xlfn.IFS(U77=0,AO77,U77&lt;0,AO77/-U77,U77&gt;0,AO77/U77)</f>
        <v>-115.07</v>
      </c>
      <c r="AW77" s="234">
        <f t="shared" si="40"/>
        <v>0</v>
      </c>
      <c r="AX77" s="234">
        <f t="shared" si="41"/>
        <v>-0.93484442278007951</v>
      </c>
      <c r="AY77" s="99"/>
      <c r="AZ77" s="94">
        <f t="shared" si="14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0"/>
        <v>0.5</v>
      </c>
      <c r="R78" s="92">
        <f t="shared" si="51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3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4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5"/>
        <v>4450</v>
      </c>
      <c r="AB78" s="92">
        <f t="shared" si="52"/>
        <v>4605.12</v>
      </c>
      <c r="AC78" s="234">
        <f t="shared" si="46"/>
        <v>5.2516512628398551E-4</v>
      </c>
      <c r="AD78" s="92">
        <f t="shared" si="47"/>
        <v>492.36</v>
      </c>
      <c r="AE78" s="93">
        <f>'Юнит 6'!AE78+'Юнит 7'!AE78+'Юнит 8'!AE78+'Юнит 9'!AE78</f>
        <v>1652.11</v>
      </c>
      <c r="AF78" s="234">
        <f t="shared" si="48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49"/>
        <v>0</v>
      </c>
      <c r="AM78" s="93">
        <f>'Юнит 6'!AM78+'Юнит 7'!AM78+'Юнит 8'!AM78+'Юнит 9'!AM78</f>
        <v>0</v>
      </c>
      <c r="AN78" s="327">
        <f t="shared" si="53"/>
        <v>158.58058499231603</v>
      </c>
      <c r="AO78" s="95">
        <f t="shared" si="54"/>
        <v>990.11941500768376</v>
      </c>
      <c r="AP78" s="96"/>
      <c r="AQ78" s="97">
        <f t="shared" si="8"/>
        <v>1112.5</v>
      </c>
      <c r="AR78" s="98">
        <f t="shared" si="30"/>
        <v>123.09</v>
      </c>
      <c r="AS78" s="98">
        <f t="shared" si="10"/>
        <v>413.02749999999997</v>
      </c>
      <c r="AT78" s="98">
        <f t="shared" si="11"/>
        <v>289.20749999999998</v>
      </c>
      <c r="AU78" s="98">
        <f t="shared" si="55"/>
        <v>0</v>
      </c>
      <c r="AV78" s="98">
        <f t="array" ref="AV78">_xlfn.IFS(U78=0,AO78,U78&lt;0,AO78/-U78,U78&gt;0,AO78/U78)</f>
        <v>247.52985375192094</v>
      </c>
      <c r="AW78" s="234">
        <f t="shared" si="40"/>
        <v>0.22249874494554692</v>
      </c>
      <c r="AX78" s="234">
        <f t="shared" si="41"/>
        <v>2.0109663965547235</v>
      </c>
      <c r="AY78" s="99"/>
      <c r="AZ78" s="94">
        <f t="shared" si="14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0"/>
        <v>0.1875</v>
      </c>
      <c r="R79" s="92">
        <f t="shared" si="51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3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4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5"/>
        <v>1500</v>
      </c>
      <c r="AB79" s="92">
        <f t="shared" si="52"/>
        <v>2250</v>
      </c>
      <c r="AC79" s="234">
        <f t="shared" si="46"/>
        <v>1.7702195267999511E-4</v>
      </c>
      <c r="AD79" s="92">
        <f t="shared" si="47"/>
        <v>164.04</v>
      </c>
      <c r="AE79" s="93">
        <f>'Юнит 6'!AE79+'Юнит 7'!AE79+'Юнит 8'!AE79+'Юнит 9'!AE79</f>
        <v>548.98</v>
      </c>
      <c r="AF79" s="234">
        <f t="shared" si="48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49"/>
        <v>0</v>
      </c>
      <c r="AM79" s="93">
        <f>'Юнит 6'!AM79+'Юнит 7'!AM79+'Юнит 8'!AM79+'Юнит 9'!AM79</f>
        <v>0</v>
      </c>
      <c r="AN79" s="327">
        <f t="shared" si="53"/>
        <v>53.275376821767011</v>
      </c>
      <c r="AO79" s="95">
        <f t="shared" si="54"/>
        <v>158.73462317823299</v>
      </c>
      <c r="AP79" s="96"/>
      <c r="AQ79" s="97">
        <f t="shared" si="8"/>
        <v>1500</v>
      </c>
      <c r="AR79" s="98">
        <f t="shared" si="30"/>
        <v>164.04</v>
      </c>
      <c r="AS79" s="98">
        <f t="shared" si="10"/>
        <v>548.98</v>
      </c>
      <c r="AT79" s="98">
        <f t="shared" si="11"/>
        <v>287.48500000000001</v>
      </c>
      <c r="AU79" s="98">
        <f t="shared" si="55"/>
        <v>0</v>
      </c>
      <c r="AV79" s="98">
        <f t="array" ref="AV79">_xlfn.IFS(U79=0,AO79,U79&lt;0,AO79/-U79,U79&gt;0,AO79/U79)</f>
        <v>158.73462317823299</v>
      </c>
      <c r="AW79" s="234">
        <f t="shared" si="40"/>
        <v>0.10582308211882199</v>
      </c>
      <c r="AX79" s="234">
        <f t="shared" si="41"/>
        <v>0.96765802961614855</v>
      </c>
      <c r="AY79" s="99"/>
      <c r="AZ79" s="94">
        <f t="shared" si="14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0"/>
        <v>0.71875</v>
      </c>
      <c r="R80" s="92">
        <f t="shared" si="51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3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4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5"/>
        <v>6447.6</v>
      </c>
      <c r="AB80" s="92">
        <f t="shared" si="52"/>
        <v>8523.57</v>
      </c>
      <c r="AC80" s="234">
        <f t="shared" si="46"/>
        <v>7.60911161399691E-4</v>
      </c>
      <c r="AD80" s="92">
        <f t="shared" si="47"/>
        <v>984.24</v>
      </c>
      <c r="AE80" s="93">
        <f>'Юнит 6'!AE80+'Юнит 7'!AE80+'Юнит 8'!AE80+'Юнит 9'!AE80</f>
        <v>2430.67</v>
      </c>
      <c r="AF80" s="234">
        <f t="shared" si="48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49"/>
        <v>0</v>
      </c>
      <c r="AM80" s="93">
        <f>'Юнит 6'!AM80+'Юнит 7'!AM80+'Юнит 8'!AM80+'Юнит 9'!AM80</f>
        <v>0</v>
      </c>
      <c r="AN80" s="327">
        <f t="shared" si="53"/>
        <v>237.85445893451197</v>
      </c>
      <c r="AO80" s="95">
        <f t="shared" si="54"/>
        <v>-4700.0544589345109</v>
      </c>
      <c r="AP80" s="96"/>
      <c r="AQ80" s="97">
        <f t="shared" si="8"/>
        <v>1074.6000000000001</v>
      </c>
      <c r="AR80" s="98">
        <f t="shared" si="30"/>
        <v>164.04</v>
      </c>
      <c r="AS80" s="98">
        <f t="shared" si="10"/>
        <v>405.11166666666668</v>
      </c>
      <c r="AT80" s="98">
        <f t="shared" si="11"/>
        <v>287.48166666666663</v>
      </c>
      <c r="AU80" s="98">
        <f t="shared" si="55"/>
        <v>961.66666666666663</v>
      </c>
      <c r="AV80" s="98">
        <f t="array" ref="AV80">_xlfn.IFS(U80=0,AO80,U80&lt;0,AO80/-U80,U80&gt;0,AO80/U80)</f>
        <v>-783.34240982241852</v>
      </c>
      <c r="AW80" s="234">
        <f t="shared" si="40"/>
        <v>-0.72896185540891345</v>
      </c>
      <c r="AX80" s="234">
        <f t="shared" si="41"/>
        <v>-4.7753133980883842</v>
      </c>
      <c r="AY80" s="99"/>
      <c r="AZ80" s="94">
        <f t="shared" si="14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0"/>
        <v>1.6875</v>
      </c>
      <c r="R81" s="92">
        <f t="shared" si="51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3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4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5"/>
        <v>19088</v>
      </c>
      <c r="AB81" s="92">
        <f t="shared" si="52"/>
        <v>23075.279999999999</v>
      </c>
      <c r="AC81" s="234">
        <f t="shared" si="46"/>
        <v>2.2526633551704978E-3</v>
      </c>
      <c r="AD81" s="92">
        <f t="shared" si="47"/>
        <v>2063.04</v>
      </c>
      <c r="AE81" s="93">
        <f>'Юнит 6'!AE81+'Юнит 7'!AE81+'Юнит 8'!AE81+'Юнит 9'!AE81</f>
        <v>7076.9299999999994</v>
      </c>
      <c r="AF81" s="234">
        <f t="shared" si="48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49"/>
        <v>0</v>
      </c>
      <c r="AM81" s="93">
        <f>'Юнит 6'!AM81+'Юнит 7'!AM81+'Юнит 8'!AM81+'Юнит 9'!AM81</f>
        <v>0</v>
      </c>
      <c r="AN81" s="327">
        <f t="shared" si="53"/>
        <v>666.81975367350879</v>
      </c>
      <c r="AO81" s="95">
        <f t="shared" si="54"/>
        <v>-8790.2897536735109</v>
      </c>
      <c r="AP81" s="96"/>
      <c r="AQ81" s="97">
        <f t="shared" si="8"/>
        <v>1193</v>
      </c>
      <c r="AR81" s="98">
        <f t="shared" si="30"/>
        <v>128.94</v>
      </c>
      <c r="AS81" s="98">
        <f t="shared" si="10"/>
        <v>442.30812499999996</v>
      </c>
      <c r="AT81" s="98">
        <f t="shared" si="11"/>
        <v>229.14705882352939</v>
      </c>
      <c r="AU81" s="98">
        <f t="shared" si="55"/>
        <v>833.88235294117646</v>
      </c>
      <c r="AV81" s="98">
        <f t="array" ref="AV81">_xlfn.IFS(U81=0,AO81,U81&lt;0,AO81/-U81,U81&gt;0,AO81/U81)</f>
        <v>-549.39310960459443</v>
      </c>
      <c r="AW81" s="234">
        <f t="shared" si="40"/>
        <v>-0.46051392255204898</v>
      </c>
      <c r="AX81" s="234">
        <f t="shared" si="41"/>
        <v>-4.2608431022537179</v>
      </c>
      <c r="AY81" s="99"/>
      <c r="AZ81" s="94">
        <f t="shared" si="14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0"/>
        <v>6.25E-2</v>
      </c>
      <c r="R82" s="92">
        <f t="shared" si="51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3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4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5"/>
        <v>1174</v>
      </c>
      <c r="AB82" s="92">
        <f t="shared" si="52"/>
        <v>1174</v>
      </c>
      <c r="AC82" s="234">
        <f t="shared" si="46"/>
        <v>1.3854918163087618E-4</v>
      </c>
      <c r="AD82" s="92">
        <f t="shared" si="47"/>
        <v>128.94</v>
      </c>
      <c r="AE82" s="93">
        <f>'Юнит 6'!AE82+'Юнит 7'!AE82+'Юнит 8'!AE82+'Юнит 9'!AE82</f>
        <v>434.85</v>
      </c>
      <c r="AF82" s="234">
        <f t="shared" si="48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49"/>
        <v>0</v>
      </c>
      <c r="AM82" s="93">
        <f>'Юнит 6'!AM82+'Юнит 7'!AM82+'Юнит 8'!AM82+'Юнит 9'!AM82</f>
        <v>0</v>
      </c>
      <c r="AN82" s="327">
        <f t="shared" si="53"/>
        <v>45.349178357317079</v>
      </c>
      <c r="AO82" s="95">
        <f t="shared" si="54"/>
        <v>398.86082164268282</v>
      </c>
      <c r="AP82" s="96"/>
      <c r="AQ82" s="97">
        <f t="shared" si="8"/>
        <v>1174</v>
      </c>
      <c r="AR82" s="98">
        <f t="shared" si="30"/>
        <v>128.94</v>
      </c>
      <c r="AS82" s="98">
        <f t="shared" si="10"/>
        <v>434.85</v>
      </c>
      <c r="AT82" s="98">
        <f t="shared" si="11"/>
        <v>166</v>
      </c>
      <c r="AU82" s="98">
        <f t="shared" si="55"/>
        <v>0</v>
      </c>
      <c r="AV82" s="98">
        <f t="array" ref="AV82">_xlfn.IFS(U82=0,AO82,U82&lt;0,AO82/-U82,U82&gt;0,AO82/U82)</f>
        <v>398.86082164268282</v>
      </c>
      <c r="AW82" s="234">
        <f t="shared" si="40"/>
        <v>0.33974516323908249</v>
      </c>
      <c r="AX82" s="234">
        <f t="shared" si="41"/>
        <v>3.0933831366735136</v>
      </c>
      <c r="AY82" s="99"/>
      <c r="AZ82" s="94">
        <f t="shared" si="14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0"/>
        <v>0.28125</v>
      </c>
      <c r="R83" s="92">
        <f t="shared" si="51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3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4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5"/>
        <v>2750</v>
      </c>
      <c r="AB83" s="92">
        <f t="shared" si="52"/>
        <v>4950</v>
      </c>
      <c r="AC83" s="234">
        <f t="shared" si="46"/>
        <v>3.2454024657999102E-4</v>
      </c>
      <c r="AD83" s="92">
        <f t="shared" si="47"/>
        <v>246.18</v>
      </c>
      <c r="AE83" s="93">
        <f>'Юнит 6'!AE83+'Юнит 7'!AE83+'Юнит 8'!AE83+'Юнит 9'!AE83</f>
        <v>1034.04</v>
      </c>
      <c r="AF83" s="234">
        <f t="shared" si="48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49"/>
        <v>0</v>
      </c>
      <c r="AM83" s="93">
        <f>'Юнит 6'!AM83+'Юнит 7'!AM83+'Юнит 8'!AM83+'Юнит 9'!AM83</f>
        <v>0</v>
      </c>
      <c r="AN83" s="327">
        <f t="shared" si="53"/>
        <v>91.547592264396656</v>
      </c>
      <c r="AO83" s="95">
        <f t="shared" si="54"/>
        <v>948.38240773560369</v>
      </c>
      <c r="AP83" s="96"/>
      <c r="AQ83" s="97">
        <f t="shared" si="8"/>
        <v>1375</v>
      </c>
      <c r="AR83" s="98">
        <f t="shared" si="30"/>
        <v>123.09</v>
      </c>
      <c r="AS83" s="98">
        <f t="shared" si="10"/>
        <v>517.02</v>
      </c>
      <c r="AT83" s="98">
        <f t="shared" si="11"/>
        <v>214.92500000000001</v>
      </c>
      <c r="AU83" s="98">
        <f t="shared" si="55"/>
        <v>0</v>
      </c>
      <c r="AV83" s="98">
        <f t="array" ref="AV83">_xlfn.IFS(U83=0,AO83,U83&lt;0,AO83/-U83,U83&gt;0,AO83/U83)</f>
        <v>474.19120386780185</v>
      </c>
      <c r="AW83" s="234">
        <f t="shared" si="40"/>
        <v>0.34486633008567408</v>
      </c>
      <c r="AX83" s="234">
        <f t="shared" si="41"/>
        <v>3.8523942145405949</v>
      </c>
      <c r="AY83" s="99"/>
      <c r="AZ83" s="94">
        <f t="shared" si="14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0"/>
        <v>3.125E-2</v>
      </c>
      <c r="R84" s="92">
        <f t="shared" si="51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3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4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5"/>
        <v>0</v>
      </c>
      <c r="AB84" s="92">
        <f t="shared" si="52"/>
        <v>0</v>
      </c>
      <c r="AC84" s="234">
        <f t="shared" si="46"/>
        <v>0</v>
      </c>
      <c r="AD84" s="92">
        <f t="shared" si="47"/>
        <v>0</v>
      </c>
      <c r="AE84" s="93">
        <f>'Юнит 6'!AE84+'Юнит 7'!AE84+'Юнит 8'!AE84+'Юнит 9'!AE84</f>
        <v>0</v>
      </c>
      <c r="AF84" s="234">
        <f t="shared" si="48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49"/>
        <v>0</v>
      </c>
      <c r="AM84" s="93">
        <f>'Юнит 6'!AM84+'Юнит 7'!AM84+'Юнит 8'!AM84+'Юнит 9'!AM84</f>
        <v>0</v>
      </c>
      <c r="AN84" s="327">
        <f t="shared" si="53"/>
        <v>0</v>
      </c>
      <c r="AO84" s="95">
        <f t="shared" si="54"/>
        <v>-108</v>
      </c>
      <c r="AP84" s="96"/>
      <c r="AQ84" s="97">
        <f t="shared" si="8"/>
        <v>0</v>
      </c>
      <c r="AR84" s="98">
        <f t="shared" si="30"/>
        <v>146.49</v>
      </c>
      <c r="AS84" s="98">
        <f t="shared" si="10"/>
        <v>0</v>
      </c>
      <c r="AT84" s="98">
        <f t="shared" si="11"/>
        <v>108</v>
      </c>
      <c r="AU84" s="98">
        <f t="shared" si="55"/>
        <v>0</v>
      </c>
      <c r="AV84" s="98">
        <f t="array" ref="AV84">_xlfn.IFS(U84=0,AO84,U84&lt;0,AO84/-U84,U84&gt;0,AO84/U84)</f>
        <v>-108</v>
      </c>
      <c r="AW84" s="234">
        <f t="shared" si="40"/>
        <v>0</v>
      </c>
      <c r="AX84" s="234">
        <f t="shared" si="41"/>
        <v>-0.73725168953512177</v>
      </c>
      <c r="AY84" s="99"/>
      <c r="AZ84" s="94">
        <f t="shared" si="14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0"/>
        <v>0.625</v>
      </c>
      <c r="R85" s="92">
        <f t="shared" si="51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3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4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5"/>
        <v>0</v>
      </c>
      <c r="AB85" s="92">
        <f t="shared" si="52"/>
        <v>2419.1999999999998</v>
      </c>
      <c r="AC85" s="234">
        <f t="shared" si="46"/>
        <v>0</v>
      </c>
      <c r="AD85" s="92">
        <f t="shared" si="47"/>
        <v>0</v>
      </c>
      <c r="AE85" s="93">
        <f>'Юнит 6'!AE85+'Юнит 7'!AE85+'Юнит 8'!AE85+'Юнит 9'!AE85</f>
        <v>-25.170000000000073</v>
      </c>
      <c r="AF85" s="234">
        <f t="shared" si="48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49"/>
        <v>0</v>
      </c>
      <c r="AM85" s="93">
        <f>'Юнит 6'!AM85+'Юнит 7'!AM85+'Юнит 8'!AM85+'Юнит 9'!AM85</f>
        <v>20</v>
      </c>
      <c r="AN85" s="327">
        <f t="shared" si="53"/>
        <v>-18.456719281504828</v>
      </c>
      <c r="AO85" s="95">
        <f t="shared" si="54"/>
        <v>-2678.9732807184955</v>
      </c>
      <c r="AP85" s="96"/>
      <c r="AQ85" s="97">
        <f t="shared" si="8"/>
        <v>0</v>
      </c>
      <c r="AR85" s="98">
        <f t="shared" si="30"/>
        <v>103.2</v>
      </c>
      <c r="AS85" s="98">
        <f t="shared" si="10"/>
        <v>0</v>
      </c>
      <c r="AT85" s="98">
        <f t="shared" si="11"/>
        <v>900.86666666666679</v>
      </c>
      <c r="AU85" s="98">
        <f t="shared" si="55"/>
        <v>0</v>
      </c>
      <c r="AV85" s="98">
        <f t="array" ref="AV85">_xlfn.IFS(U85=0,AO85,U85&lt;0,AO85/-U85,U85&gt;0,AO85/U85)</f>
        <v>-2678.9732807184955</v>
      </c>
      <c r="AW85" s="234">
        <f t="shared" si="40"/>
        <v>0</v>
      </c>
      <c r="AX85" s="234">
        <f t="shared" si="41"/>
        <v>-25.959043417814879</v>
      </c>
      <c r="AY85" s="99"/>
      <c r="AZ85" s="94">
        <f t="shared" si="14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0"/>
        <v>9.375E-2</v>
      </c>
      <c r="R86" s="92">
        <f t="shared" si="51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3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4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5"/>
        <v>2757.0299999999997</v>
      </c>
      <c r="AB86" s="92">
        <f t="shared" si="52"/>
        <v>2799.93</v>
      </c>
      <c r="AC86" s="234">
        <f t="shared" si="46"/>
        <v>3.2536988946488461E-4</v>
      </c>
      <c r="AD86" s="92">
        <f t="shared" si="47"/>
        <v>300</v>
      </c>
      <c r="AE86" s="93">
        <f>'Юнит 6'!AE86+'Юнит 7'!AE86+'Юнит 8'!AE86+'Юнит 9'!AE86</f>
        <v>1012.9100000000001</v>
      </c>
      <c r="AF86" s="234">
        <f t="shared" si="48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49"/>
        <v>0</v>
      </c>
      <c r="AM86" s="93">
        <f>'Юнит 6'!AM86+'Юнит 7'!AM86+'Юнит 8'!AM86+'Юнит 9'!AM86</f>
        <v>0</v>
      </c>
      <c r="AN86" s="327">
        <f t="shared" si="53"/>
        <v>104.26461154357338</v>
      </c>
      <c r="AO86" s="95">
        <f t="shared" si="54"/>
        <v>1107.6853884564262</v>
      </c>
      <c r="AP86" s="96"/>
      <c r="AQ86" s="97">
        <f t="shared" si="8"/>
        <v>1378.5149999999999</v>
      </c>
      <c r="AR86" s="98">
        <f t="shared" si="30"/>
        <v>150</v>
      </c>
      <c r="AS86" s="98">
        <f t="shared" si="10"/>
        <v>506.45500000000004</v>
      </c>
      <c r="AT86" s="98">
        <f t="shared" si="11"/>
        <v>116.08499999999999</v>
      </c>
      <c r="AU86" s="98">
        <f t="shared" si="55"/>
        <v>0</v>
      </c>
      <c r="AV86" s="98">
        <f t="array" ref="AV86">_xlfn.IFS(U86=0,AO86,U86&lt;0,AO86/-U86,U86&gt;0,AO86/U86)</f>
        <v>553.84269422821308</v>
      </c>
      <c r="AW86" s="234">
        <f t="shared" si="40"/>
        <v>0.40176762257081944</v>
      </c>
      <c r="AX86" s="234">
        <f t="shared" si="41"/>
        <v>3.6922846281880872</v>
      </c>
      <c r="AY86" s="99"/>
      <c r="AZ86" s="94">
        <f t="shared" si="14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0"/>
        <v>0.53125</v>
      </c>
      <c r="R87" s="92">
        <f t="shared" si="51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3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4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5"/>
        <v>4059.25</v>
      </c>
      <c r="AB87" s="92">
        <f t="shared" si="52"/>
        <v>9349.49</v>
      </c>
      <c r="AC87" s="234">
        <f t="shared" si="46"/>
        <v>4.7905090761084679E-4</v>
      </c>
      <c r="AD87" s="92">
        <f t="shared" si="47"/>
        <v>450</v>
      </c>
      <c r="AE87" s="93">
        <f>'Юнит 6'!AE87+'Юнит 7'!AE87+'Юнит 8'!AE87+'Юнит 9'!AE87</f>
        <v>1513.6599999999999</v>
      </c>
      <c r="AF87" s="234">
        <f t="shared" si="48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49"/>
        <v>0</v>
      </c>
      <c r="AM87" s="93">
        <f>'Юнит 6'!AM87+'Юнит 7'!AM87+'Юнит 8'!AM87+'Юнит 9'!AM87</f>
        <v>0</v>
      </c>
      <c r="AN87" s="327">
        <f t="shared" si="53"/>
        <v>152.02278807705008</v>
      </c>
      <c r="AO87" s="95">
        <f t="shared" si="54"/>
        <v>-4602.6727880770495</v>
      </c>
      <c r="AP87" s="96"/>
      <c r="AQ87" s="97">
        <f t="shared" si="8"/>
        <v>1353.0833333333333</v>
      </c>
      <c r="AR87" s="98">
        <f t="shared" si="30"/>
        <v>150</v>
      </c>
      <c r="AS87" s="98">
        <f t="shared" si="10"/>
        <v>504.55333333333328</v>
      </c>
      <c r="AT87" s="98">
        <f t="shared" si="11"/>
        <v>182.08</v>
      </c>
      <c r="AU87" s="98">
        <f t="shared" si="55"/>
        <v>2000</v>
      </c>
      <c r="AV87" s="98">
        <f t="array" ref="AV87">_xlfn.IFS(U87=0,AO87,U87&lt;0,AO87/-U87,U87&gt;0,AO87/U87)</f>
        <v>-1534.2242626923498</v>
      </c>
      <c r="AW87" s="234">
        <f t="shared" si="40"/>
        <v>-1.1338727075388433</v>
      </c>
      <c r="AX87" s="234">
        <f t="shared" si="41"/>
        <v>-10.228161751282332</v>
      </c>
      <c r="AY87" s="99"/>
      <c r="AZ87" s="94">
        <f t="shared" si="14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0"/>
        <v>1.625</v>
      </c>
      <c r="R88" s="92">
        <f t="shared" si="51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3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4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5"/>
        <v>18754.839999999997</v>
      </c>
      <c r="AB88" s="92">
        <f t="shared" si="52"/>
        <v>21570.12</v>
      </c>
      <c r="AC88" s="234">
        <f t="shared" si="46"/>
        <v>2.2133455993339191E-3</v>
      </c>
      <c r="AD88" s="92">
        <f t="shared" si="47"/>
        <v>2250</v>
      </c>
      <c r="AE88" s="93">
        <f>'Юнит 6'!AE88+'Юнит 7'!AE88+'Юнит 8'!AE88+'Юнит 9'!AE88</f>
        <v>7001.3099999999995</v>
      </c>
      <c r="AF88" s="234">
        <f t="shared" si="48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49"/>
        <v>0</v>
      </c>
      <c r="AM88" s="93">
        <f>'Юнит 6'!AM88+'Юнит 7'!AM88+'Юнит 8'!AM88+'Юнит 9'!AM88</f>
        <v>0</v>
      </c>
      <c r="AN88" s="327">
        <f t="shared" si="53"/>
        <v>677.18552279390985</v>
      </c>
      <c r="AO88" s="95">
        <f t="shared" si="54"/>
        <v>1958.9844772060874</v>
      </c>
      <c r="AP88" s="96"/>
      <c r="AQ88" s="97">
        <f t="shared" si="8"/>
        <v>1250.3226666666665</v>
      </c>
      <c r="AR88" s="98">
        <f t="shared" si="30"/>
        <v>150</v>
      </c>
      <c r="AS88" s="98">
        <f t="shared" si="10"/>
        <v>466.75399999999996</v>
      </c>
      <c r="AT88" s="98">
        <f t="shared" si="11"/>
        <v>279.49176470588236</v>
      </c>
      <c r="AU88" s="98">
        <f t="shared" si="55"/>
        <v>124.47058823529412</v>
      </c>
      <c r="AV88" s="98">
        <f t="array" ref="AV88">_xlfn.IFS(U88=0,AO88,U88&lt;0,AO88/-U88,U88&gt;0,AO88/U88)</f>
        <v>130.59896514707251</v>
      </c>
      <c r="AW88" s="234">
        <f t="shared" si="40"/>
        <v>0.10445220952064042</v>
      </c>
      <c r="AX88" s="234">
        <f t="shared" si="41"/>
        <v>0.87065976764715003</v>
      </c>
      <c r="AY88" s="99"/>
      <c r="AZ88" s="94">
        <f t="shared" si="14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0"/>
        <v>0.40625</v>
      </c>
      <c r="R89" s="92">
        <f t="shared" si="51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3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4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5"/>
        <v>11986.400000000001</v>
      </c>
      <c r="AB89" s="92">
        <f t="shared" si="52"/>
        <v>13099.84</v>
      </c>
      <c r="AC89" s="234">
        <f t="shared" si="46"/>
        <v>1.4145706224023291E-3</v>
      </c>
      <c r="AD89" s="92">
        <f t="shared" si="47"/>
        <v>1359.12</v>
      </c>
      <c r="AE89" s="93">
        <f>'Юнит 6'!AE89+'Юнит 7'!AE89+'Юнит 8'!AE89+'Юнит 9'!AE89</f>
        <v>4462.5300000000007</v>
      </c>
      <c r="AF89" s="234">
        <f t="shared" si="48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49"/>
        <v>0</v>
      </c>
      <c r="AM89" s="93">
        <f>'Юнит 6'!AM89+'Юнит 7'!AM89+'Юнит 8'!AM89+'Юнит 9'!AM89</f>
        <v>0</v>
      </c>
      <c r="AN89" s="327">
        <f t="shared" si="53"/>
        <v>443.44929011871272</v>
      </c>
      <c r="AO89" s="95">
        <f t="shared" si="54"/>
        <v>4771.4107098812892</v>
      </c>
      <c r="AP89" s="96"/>
      <c r="AQ89" s="97">
        <f t="shared" si="8"/>
        <v>1498.3000000000002</v>
      </c>
      <c r="AR89" s="98">
        <f t="shared" si="30"/>
        <v>169.89</v>
      </c>
      <c r="AS89" s="98">
        <f t="shared" si="10"/>
        <v>557.81625000000008</v>
      </c>
      <c r="AT89" s="98">
        <f t="shared" si="11"/>
        <v>118.73625</v>
      </c>
      <c r="AU89" s="98">
        <f t="shared" si="55"/>
        <v>0</v>
      </c>
      <c r="AV89" s="98">
        <f t="array" ref="AV89">_xlfn.IFS(U89=0,AO89,U89&lt;0,AO89/-U89,U89&gt;0,AO89/U89)</f>
        <v>596.42633873516115</v>
      </c>
      <c r="AW89" s="234">
        <f t="shared" si="40"/>
        <v>0.39806870368762004</v>
      </c>
      <c r="AX89" s="234">
        <f t="shared" si="41"/>
        <v>3.510661832569081</v>
      </c>
      <c r="AY89" s="99"/>
      <c r="AZ89" s="94">
        <f t="shared" si="14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3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4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5"/>
        <v>0</v>
      </c>
      <c r="AB90" s="92">
        <f t="shared" si="52"/>
        <v>0</v>
      </c>
      <c r="AC90" s="234">
        <f t="shared" si="46"/>
        <v>0</v>
      </c>
      <c r="AD90" s="92">
        <f t="shared" si="47"/>
        <v>0</v>
      </c>
      <c r="AE90" s="93">
        <f>'Юнит 6'!AE90+'Юнит 7'!AE90+'Юнит 8'!AE90+'Юнит 9'!AE90</f>
        <v>0</v>
      </c>
      <c r="AF90" s="234">
        <f t="shared" si="48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49"/>
        <v>0</v>
      </c>
      <c r="AM90" s="93">
        <f>'Юнит 6'!AM90+'Юнит 7'!AM90+'Юнит 8'!AM90+'Юнит 9'!AM90</f>
        <v>0</v>
      </c>
      <c r="AN90" s="327">
        <f t="shared" si="53"/>
        <v>0</v>
      </c>
      <c r="AO90" s="95">
        <f t="shared" si="54"/>
        <v>0</v>
      </c>
      <c r="AP90" s="96"/>
      <c r="AQ90" s="97">
        <f t="shared" si="8"/>
        <v>0</v>
      </c>
      <c r="AR90" s="98">
        <f t="shared" si="30"/>
        <v>107.88</v>
      </c>
      <c r="AS90" s="98">
        <f t="shared" si="10"/>
        <v>0</v>
      </c>
      <c r="AT90" s="98">
        <f t="shared" si="11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4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0"/>
        <v>0.75</v>
      </c>
      <c r="R91" s="92">
        <f t="shared" si="51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3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4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5"/>
        <v>2149.63</v>
      </c>
      <c r="AB91" s="92">
        <f t="shared" si="52"/>
        <v>2580</v>
      </c>
      <c r="AC91" s="234">
        <f t="shared" si="46"/>
        <v>2.5368780009299863E-4</v>
      </c>
      <c r="AD91" s="92">
        <f t="shared" si="47"/>
        <v>187.68</v>
      </c>
      <c r="AE91" s="93">
        <f>'Юнит 6'!AE91+'Юнит 7'!AE91+'Юнит 8'!AE91+'Юнит 9'!AE91</f>
        <v>780.99000000000024</v>
      </c>
      <c r="AF91" s="234">
        <f t="shared" si="48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49"/>
        <v>0</v>
      </c>
      <c r="AM91" s="93">
        <f>'Юнит 6'!AM91+'Юнит 7'!AM91+'Юнит 8'!AM91+'Юнит 9'!AM91</f>
        <v>0</v>
      </c>
      <c r="AN91" s="327">
        <f t="shared" si="53"/>
        <v>86.763565334067948</v>
      </c>
      <c r="AO91" s="95">
        <f t="shared" si="54"/>
        <v>-1211.593565334068</v>
      </c>
      <c r="AP91" s="96"/>
      <c r="AQ91" s="97">
        <f t="shared" si="8"/>
        <v>1074.8150000000001</v>
      </c>
      <c r="AR91" s="98">
        <f t="shared" si="30"/>
        <v>93.84</v>
      </c>
      <c r="AS91" s="98">
        <f t="shared" si="10"/>
        <v>390.49500000000012</v>
      </c>
      <c r="AT91" s="98">
        <f t="shared" si="11"/>
        <v>1152.895</v>
      </c>
      <c r="AU91" s="98">
        <f t="shared" si="55"/>
        <v>0</v>
      </c>
      <c r="AV91" s="98">
        <f t="array" ref="AV91">_xlfn.IFS(U91=0,AO91,U91&lt;0,AO91/-U91,U91&gt;0,AO91/U91)</f>
        <v>-605.79678266703399</v>
      </c>
      <c r="AW91" s="234">
        <f t="shared" si="40"/>
        <v>-0.56362888745229078</v>
      </c>
      <c r="AX91" s="234">
        <f t="shared" si="41"/>
        <v>-6.4556349389070116</v>
      </c>
      <c r="AY91" s="99"/>
      <c r="AZ91" s="94">
        <f t="shared" si="14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0"/>
        <v>0.125</v>
      </c>
      <c r="R92" s="92">
        <f t="shared" si="51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3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4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5"/>
        <v>0</v>
      </c>
      <c r="AB92" s="92">
        <f t="shared" si="52"/>
        <v>0</v>
      </c>
      <c r="AC92" s="234">
        <f t="shared" si="46"/>
        <v>0</v>
      </c>
      <c r="AD92" s="92">
        <f t="shared" si="47"/>
        <v>0</v>
      </c>
      <c r="AE92" s="93">
        <f>'Юнит 6'!AE92+'Юнит 7'!AE92+'Юнит 8'!AE92+'Юнит 9'!AE92</f>
        <v>0</v>
      </c>
      <c r="AF92" s="234">
        <f t="shared" si="48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49"/>
        <v>0</v>
      </c>
      <c r="AM92" s="93">
        <f>'Юнит 6'!AM92+'Юнит 7'!AM92+'Юнит 8'!AM92+'Юнит 9'!AM92</f>
        <v>0</v>
      </c>
      <c r="AN92" s="327">
        <f t="shared" si="53"/>
        <v>0</v>
      </c>
      <c r="AO92" s="95">
        <f t="shared" si="54"/>
        <v>-324.84000000000003</v>
      </c>
      <c r="AP92" s="96"/>
      <c r="AQ92" s="97">
        <f t="shared" si="8"/>
        <v>0</v>
      </c>
      <c r="AR92" s="98">
        <f t="shared" si="30"/>
        <v>139.47</v>
      </c>
      <c r="AS92" s="98">
        <f t="shared" si="10"/>
        <v>0</v>
      </c>
      <c r="AT92" s="98">
        <f t="shared" si="11"/>
        <v>324.84000000000003</v>
      </c>
      <c r="AU92" s="98">
        <f t="shared" si="55"/>
        <v>0</v>
      </c>
      <c r="AV92" s="98">
        <f t="array" ref="AV92">_xlfn.IFS(U92=0,AO92,U92&lt;0,AO92/-U92,U92&gt;0,AO92/U92)</f>
        <v>-324.84000000000003</v>
      </c>
      <c r="AW92" s="234">
        <f t="shared" si="40"/>
        <v>0</v>
      </c>
      <c r="AX92" s="234">
        <f t="shared" si="41"/>
        <v>-2.3291030329103037</v>
      </c>
      <c r="AY92" s="99"/>
      <c r="AZ92" s="94">
        <f t="shared" si="14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0"/>
        <v>9.375E-2</v>
      </c>
      <c r="R93" s="92">
        <f t="shared" si="51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3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4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5"/>
        <v>0</v>
      </c>
      <c r="AB93" s="92">
        <f t="shared" si="52"/>
        <v>0</v>
      </c>
      <c r="AC93" s="234">
        <f t="shared" si="46"/>
        <v>0</v>
      </c>
      <c r="AD93" s="92">
        <f t="shared" si="47"/>
        <v>0</v>
      </c>
      <c r="AE93" s="93">
        <f>'Юнит 6'!AE93+'Юнит 7'!AE93+'Юнит 8'!AE93+'Юнит 9'!AE93</f>
        <v>0</v>
      </c>
      <c r="AF93" s="234">
        <f t="shared" si="48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49"/>
        <v>0</v>
      </c>
      <c r="AM93" s="93">
        <f>'Юнит 6'!AM93+'Юнит 7'!AM93+'Юнит 8'!AM93+'Юнит 9'!AM93</f>
        <v>0</v>
      </c>
      <c r="AN93" s="327">
        <f t="shared" si="53"/>
        <v>0</v>
      </c>
      <c r="AO93" s="95">
        <f t="shared" si="54"/>
        <v>-91.41</v>
      </c>
      <c r="AP93" s="96"/>
      <c r="AQ93" s="97">
        <f t="shared" si="8"/>
        <v>0</v>
      </c>
      <c r="AR93" s="98">
        <f t="shared" si="30"/>
        <v>139.47</v>
      </c>
      <c r="AS93" s="98">
        <f t="shared" si="10"/>
        <v>0</v>
      </c>
      <c r="AT93" s="98">
        <f t="shared" si="11"/>
        <v>91.41</v>
      </c>
      <c r="AU93" s="98">
        <f t="shared" si="55"/>
        <v>0</v>
      </c>
      <c r="AV93" s="98">
        <f t="array" ref="AV93">_xlfn.IFS(U93=0,AO93,U93&lt;0,AO93/-U93,U93&gt;0,AO93/U93)</f>
        <v>-91.41</v>
      </c>
      <c r="AW93" s="234">
        <f t="shared" si="40"/>
        <v>0</v>
      </c>
      <c r="AX93" s="234">
        <f t="shared" si="41"/>
        <v>-0.65540976554097652</v>
      </c>
      <c r="AY93" s="99"/>
      <c r="AZ93" s="94">
        <f t="shared" si="14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0"/>
        <v>9.375E-2</v>
      </c>
      <c r="R94" s="92">
        <f t="shared" si="51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3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4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5"/>
        <v>1258.0899999999999</v>
      </c>
      <c r="AB94" s="92">
        <f t="shared" si="52"/>
        <v>1945.5</v>
      </c>
      <c r="AC94" s="234">
        <f t="shared" si="46"/>
        <v>1.484730322981167E-4</v>
      </c>
      <c r="AD94" s="92">
        <f t="shared" si="47"/>
        <v>400.08</v>
      </c>
      <c r="AE94" s="93">
        <f>'Юнит 6'!AE94+'Юнит 7'!AE94+'Юнит 8'!AE94+'Юнит 9'!AE94</f>
        <v>464.82999999999993</v>
      </c>
      <c r="AF94" s="234">
        <f t="shared" si="48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49"/>
        <v>0</v>
      </c>
      <c r="AM94" s="93">
        <f>'Юнит 6'!AM94+'Юнит 7'!AM94+'Юнит 8'!AM94+'Юнит 9'!AM94</f>
        <v>0</v>
      </c>
      <c r="AN94" s="327">
        <f t="shared" si="53"/>
        <v>46.085182500444574</v>
      </c>
      <c r="AO94" s="95">
        <f t="shared" si="54"/>
        <v>176.18481749955549</v>
      </c>
      <c r="AP94" s="96"/>
      <c r="AQ94" s="97">
        <f t="shared" si="8"/>
        <v>1258.0899999999999</v>
      </c>
      <c r="AR94" s="98">
        <f t="shared" si="30"/>
        <v>400.08</v>
      </c>
      <c r="AS94" s="98">
        <f t="shared" si="10"/>
        <v>464.82999999999993</v>
      </c>
      <c r="AT94" s="98">
        <f t="shared" si="11"/>
        <v>170.91</v>
      </c>
      <c r="AU94" s="98">
        <f t="shared" si="55"/>
        <v>0</v>
      </c>
      <c r="AV94" s="98">
        <f t="array" ref="AV94">_xlfn.IFS(U94=0,AO94,U94&lt;0,AO94/-U94,U94&gt;0,AO94/U94)</f>
        <v>176.18481749955549</v>
      </c>
      <c r="AW94" s="234">
        <f t="shared" si="40"/>
        <v>0.14004150537684545</v>
      </c>
      <c r="AX94" s="234">
        <f t="shared" si="41"/>
        <v>0.44037396895509773</v>
      </c>
      <c r="AY94" s="99"/>
      <c r="AZ94" s="94">
        <f t="shared" si="14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3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4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5"/>
        <v>1647</v>
      </c>
      <c r="AB95" s="92">
        <f t="shared" si="52"/>
        <v>0</v>
      </c>
      <c r="AC95" s="234">
        <f t="shared" si="46"/>
        <v>1.9437010404263464E-4</v>
      </c>
      <c r="AD95" s="92">
        <f t="shared" si="47"/>
        <v>400.08</v>
      </c>
      <c r="AE95" s="93">
        <f>'Юнит 6'!AE95+'Юнит 7'!AE95+'Юнит 8'!AE95+'Юнит 9'!AE95</f>
        <v>607.45000000000005</v>
      </c>
      <c r="AF95" s="234">
        <f t="shared" si="48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49"/>
        <v>0</v>
      </c>
      <c r="AM95" s="93">
        <f>'Юнит 6'!AM95+'Юнит 7'!AM95+'Юнит 8'!AM95+'Юнит 9'!AM95</f>
        <v>0</v>
      </c>
      <c r="AN95" s="327">
        <f t="shared" si="53"/>
        <v>58.031095900436966</v>
      </c>
      <c r="AO95" s="95">
        <f t="shared" si="54"/>
        <v>546.63890409956309</v>
      </c>
      <c r="AP95" s="96"/>
      <c r="AQ95" s="97">
        <f t="shared" si="8"/>
        <v>1647</v>
      </c>
      <c r="AR95" s="98">
        <f t="shared" si="30"/>
        <v>400.08</v>
      </c>
      <c r="AS95" s="98">
        <f t="shared" si="10"/>
        <v>607.45000000000005</v>
      </c>
      <c r="AT95" s="98">
        <f t="shared" si="11"/>
        <v>34.799999999999997</v>
      </c>
      <c r="AU95" s="98">
        <f t="shared" si="55"/>
        <v>0</v>
      </c>
      <c r="AV95" s="98">
        <f t="array" ref="AV95">_xlfn.IFS(U95=0,AO95,U95&lt;0,AO95/-U95,U95&gt;0,AO95/U95)</f>
        <v>546.63890409956309</v>
      </c>
      <c r="AW95" s="234">
        <f t="shared" si="40"/>
        <v>0.33189975962329271</v>
      </c>
      <c r="AX95" s="234">
        <f t="shared" si="41"/>
        <v>1.3663239954498179</v>
      </c>
      <c r="AY95" s="99"/>
      <c r="AZ95" s="94">
        <f t="shared" si="14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3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4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5"/>
        <v>0</v>
      </c>
      <c r="AB96" s="92">
        <f t="shared" si="52"/>
        <v>0</v>
      </c>
      <c r="AC96" s="234">
        <f t="shared" si="46"/>
        <v>0</v>
      </c>
      <c r="AD96" s="92">
        <f t="shared" si="47"/>
        <v>0</v>
      </c>
      <c r="AE96" s="93">
        <f>'Юнит 6'!AE96+'Юнит 7'!AE96+'Юнит 8'!AE96+'Юнит 9'!AE96</f>
        <v>0</v>
      </c>
      <c r="AF96" s="234">
        <f t="shared" si="48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49"/>
        <v>0</v>
      </c>
      <c r="AM96" s="93">
        <f>'Юнит 6'!AM96+'Юнит 7'!AM96+'Юнит 8'!AM96+'Юнит 9'!AM96</f>
        <v>0</v>
      </c>
      <c r="AN96" s="327">
        <f t="shared" si="53"/>
        <v>0</v>
      </c>
      <c r="AO96" s="95">
        <f t="shared" si="54"/>
        <v>0</v>
      </c>
      <c r="AP96" s="96"/>
      <c r="AQ96" s="97">
        <f t="shared" si="8"/>
        <v>0</v>
      </c>
      <c r="AR96" s="98">
        <f t="shared" si="30"/>
        <v>300.08</v>
      </c>
      <c r="AS96" s="98">
        <f t="shared" si="10"/>
        <v>0</v>
      </c>
      <c r="AT96" s="98">
        <f t="shared" si="11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4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0"/>
        <v>3.125E-2</v>
      </c>
      <c r="R97" s="92">
        <f t="shared" si="51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3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4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5"/>
        <v>0</v>
      </c>
      <c r="AB97" s="92">
        <f t="shared" si="52"/>
        <v>0</v>
      </c>
      <c r="AC97" s="234">
        <f t="shared" si="46"/>
        <v>0</v>
      </c>
      <c r="AD97" s="92">
        <f t="shared" si="47"/>
        <v>0</v>
      </c>
      <c r="AE97" s="93">
        <f>'Юнит 6'!AE97+'Юнит 7'!AE97+'Юнит 8'!AE97+'Юнит 9'!AE97</f>
        <v>0</v>
      </c>
      <c r="AF97" s="234">
        <f t="shared" si="48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49"/>
        <v>0</v>
      </c>
      <c r="AM97" s="93">
        <f>'Юнит 6'!AM97+'Юнит 7'!AM97+'Юнит 8'!AM97+'Юнит 9'!AM97</f>
        <v>0</v>
      </c>
      <c r="AN97" s="327">
        <f t="shared" si="53"/>
        <v>0</v>
      </c>
      <c r="AO97" s="95">
        <f t="shared" si="54"/>
        <v>0</v>
      </c>
      <c r="AP97" s="96"/>
      <c r="AQ97" s="97">
        <f t="shared" si="8"/>
        <v>0</v>
      </c>
      <c r="AR97" s="98">
        <f t="shared" si="30"/>
        <v>400.08</v>
      </c>
      <c r="AS97" s="98">
        <f t="shared" si="10"/>
        <v>0</v>
      </c>
      <c r="AT97" s="98">
        <f t="shared" si="11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4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0"/>
        <v>0.15625</v>
      </c>
      <c r="R98" s="92">
        <f t="shared" si="51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3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4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5"/>
        <v>1756</v>
      </c>
      <c r="AB98" s="92">
        <f t="shared" si="52"/>
        <v>4390</v>
      </c>
      <c r="AC98" s="234">
        <f t="shared" si="46"/>
        <v>2.0723369927071428E-4</v>
      </c>
      <c r="AD98" s="92">
        <f t="shared" si="47"/>
        <v>600.16</v>
      </c>
      <c r="AE98" s="93">
        <f>'Юнит 6'!AE98+'Юнит 7'!AE98+'Юнит 8'!AE98+'Юнит 9'!AE98</f>
        <v>666.44</v>
      </c>
      <c r="AF98" s="234">
        <f t="shared" si="48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49"/>
        <v>0</v>
      </c>
      <c r="AM98" s="93">
        <f>'Юнит 6'!AM98+'Юнит 7'!AM98+'Юнит 8'!AM98+'Юнит 9'!AM98</f>
        <v>0</v>
      </c>
      <c r="AN98" s="327">
        <f t="shared" si="53"/>
        <v>67.146224134554387</v>
      </c>
      <c r="AO98" s="95">
        <f t="shared" si="54"/>
        <v>234.72377586544573</v>
      </c>
      <c r="AP98" s="96"/>
      <c r="AQ98" s="97">
        <f t="shared" ref="AQ98" si="56">IF(U98=0,0,AA98/U98)</f>
        <v>878</v>
      </c>
      <c r="AR98" s="98">
        <f t="shared" si="30"/>
        <v>300.08</v>
      </c>
      <c r="AS98" s="98">
        <f t="shared" ref="AS98" si="57">IF(U98=0,0,AE98/U98)</f>
        <v>333.22</v>
      </c>
      <c r="AT98" s="98">
        <f t="shared" ref="AT98" si="58">IF(S98=0,AG98/1,AG98/S98)</f>
        <v>93.765000000000001</v>
      </c>
      <c r="AU98" s="98">
        <f t="shared" si="55"/>
        <v>0</v>
      </c>
      <c r="AV98" s="98">
        <f t="array" ref="AV98">_xlfn.IFS(U98=0,AO98,U98&lt;0,AO98/-U98,U98&gt;0,AO98/U98)</f>
        <v>117.36188793272287</v>
      </c>
      <c r="AW98" s="234">
        <f t="shared" si="40"/>
        <v>0.13366957623316955</v>
      </c>
      <c r="AX98" s="234">
        <f t="shared" si="41"/>
        <v>0.39110199924261152</v>
      </c>
      <c r="AY98" s="99"/>
      <c r="AZ98" s="94">
        <f t="shared" ref="AZ98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0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1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2">N99/32</f>
        <v>3.125E-2</v>
      </c>
      <c r="R99" s="92">
        <f t="shared" ref="R99:R103" si="63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4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5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6">Y99+Z99</f>
        <v>0</v>
      </c>
      <c r="AB99" s="92">
        <f t="shared" ref="AB99:AB103" si="67">N99*O99*P99/100</f>
        <v>0</v>
      </c>
      <c r="AC99" s="234">
        <f t="shared" ref="AC99:AC103" si="68">AA99/$AA$126</f>
        <v>0</v>
      </c>
      <c r="AD99" s="92">
        <f t="shared" ref="AD99:AD103" si="69">U99*K99</f>
        <v>0</v>
      </c>
      <c r="AE99" s="93">
        <f>'Юнит 6'!AE99+'Юнит 7'!AE99+'Юнит 8'!AE99+'Юнит 9'!AE99</f>
        <v>0</v>
      </c>
      <c r="AF99" s="234">
        <f t="shared" ref="AF99:AF103" si="70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1">IFERROR($AL$126*H99/$H$126,0)</f>
        <v>0</v>
      </c>
      <c r="AM99" s="93">
        <f>'Юнит 6'!AM99+'Юнит 7'!AM99+'Юнит 8'!AM99+'Юнит 9'!AM99</f>
        <v>476</v>
      </c>
      <c r="AN99" s="327">
        <f t="shared" si="53"/>
        <v>0</v>
      </c>
      <c r="AO99" s="95">
        <f t="shared" ref="AO99:AO103" si="72">AA99-AD99-AE99-AG99-AH99-AI99-AK99-AL99-AN99-AM99</f>
        <v>-476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8">IF(AQ99=0,0,AV99/AQ99)</f>
        <v>0</v>
      </c>
      <c r="AX99" s="234">
        <f t="shared" ref="AX99:AX103" si="79">IF(AR99=0,0,AV99/AR99)</f>
        <v>-3.3291369422296828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1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2"/>
        <v>0</v>
      </c>
      <c r="R100" s="92">
        <f t="shared" si="63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4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5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6"/>
        <v>0</v>
      </c>
      <c r="AB100" s="92">
        <f t="shared" si="67"/>
        <v>0</v>
      </c>
      <c r="AC100" s="234">
        <f t="shared" si="68"/>
        <v>0</v>
      </c>
      <c r="AD100" s="92">
        <f t="shared" si="69"/>
        <v>0</v>
      </c>
      <c r="AE100" s="93">
        <f>'Юнит 6'!AE100+'Юнит 7'!AE100+'Юнит 8'!AE100+'Юнит 9'!AE100</f>
        <v>0</v>
      </c>
      <c r="AF100" s="234">
        <f t="shared" si="70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1"/>
        <v>0</v>
      </c>
      <c r="AM100" s="93">
        <f>'Юнит 6'!AM100+'Юнит 7'!AM100+'Юнит 8'!AM100+'Юнит 9'!AM100</f>
        <v>0</v>
      </c>
      <c r="AN100" s="327">
        <f t="shared" si="53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0"/>
        <v>0</v>
      </c>
      <c r="F101" s="93"/>
      <c r="G101" s="93"/>
      <c r="H101" s="93"/>
      <c r="I101" s="93"/>
      <c r="J101" s="93"/>
      <c r="K101" s="92">
        <v>123.09</v>
      </c>
      <c r="L101" s="92">
        <f t="shared" si="61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2"/>
        <v>6.25E-2</v>
      </c>
      <c r="R101" s="92">
        <f t="shared" si="63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4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5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6"/>
        <v>1799.94</v>
      </c>
      <c r="AB101" s="92">
        <f t="shared" si="67"/>
        <v>1800</v>
      </c>
      <c r="AC101" s="234">
        <f t="shared" si="68"/>
        <v>2.1241926233788694E-4</v>
      </c>
      <c r="AD101" s="92">
        <f t="shared" si="69"/>
        <v>246.18</v>
      </c>
      <c r="AE101" s="93">
        <f>'Юнит 6'!AE101+'Юнит 7'!AE101+'Юнит 8'!AE101+'Юнит 9'!AE101</f>
        <v>748.51</v>
      </c>
      <c r="AF101" s="234">
        <f t="shared" si="70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1"/>
        <v>0</v>
      </c>
      <c r="AM101" s="93">
        <f>'Юнит 6'!AM101+'Юнит 7'!AM101+'Юнит 8'!AM101+'Юнит 9'!AM101</f>
        <v>0</v>
      </c>
      <c r="AN101" s="327">
        <f t="shared" si="53"/>
        <v>71.049310721262785</v>
      </c>
      <c r="AO101" s="95">
        <f t="shared" si="72"/>
        <v>617.62068927873713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308.81034463936857</v>
      </c>
      <c r="AW101" s="234">
        <f t="shared" si="78"/>
        <v>0.3431340429562858</v>
      </c>
      <c r="AX101" s="234">
        <f t="shared" si="79"/>
        <v>2.5088174883367338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0"/>
        <v>0</v>
      </c>
      <c r="F102" s="93"/>
      <c r="G102" s="93"/>
      <c r="H102" s="93"/>
      <c r="I102" s="93"/>
      <c r="J102" s="93"/>
      <c r="K102" s="92">
        <v>123.09</v>
      </c>
      <c r="L102" s="92">
        <f t="shared" si="61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2"/>
        <v>3.125E-2</v>
      </c>
      <c r="R102" s="92">
        <f t="shared" si="63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4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5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6"/>
        <v>0</v>
      </c>
      <c r="AB102" s="92">
        <f t="shared" si="67"/>
        <v>0</v>
      </c>
      <c r="AC102" s="234">
        <f t="shared" si="68"/>
        <v>0</v>
      </c>
      <c r="AD102" s="92">
        <f t="shared" si="69"/>
        <v>0</v>
      </c>
      <c r="AE102" s="93">
        <f>'Юнит 6'!AE102+'Юнит 7'!AE102+'Юнит 8'!AE102+'Юнит 9'!AE102</f>
        <v>0</v>
      </c>
      <c r="AF102" s="234">
        <f t="shared" si="70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1"/>
        <v>0</v>
      </c>
      <c r="AM102" s="93">
        <f>'Юнит 6'!AM102+'Юнит 7'!AM102+'Юнит 8'!AM102+'Юнит 9'!AM102</f>
        <v>0</v>
      </c>
      <c r="AN102" s="327">
        <f t="shared" si="53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0"/>
        <v>0</v>
      </c>
      <c r="F103" s="93"/>
      <c r="G103" s="93"/>
      <c r="H103" s="93"/>
      <c r="I103" s="93"/>
      <c r="J103" s="93"/>
      <c r="K103" s="93">
        <v>107.88</v>
      </c>
      <c r="L103" s="92">
        <f t="shared" si="61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2"/>
        <v>3.125E-2</v>
      </c>
      <c r="R103" s="92">
        <f t="shared" si="63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4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5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6"/>
        <v>0</v>
      </c>
      <c r="AB103" s="92">
        <f t="shared" si="67"/>
        <v>0</v>
      </c>
      <c r="AC103" s="234">
        <f t="shared" si="68"/>
        <v>0</v>
      </c>
      <c r="AD103" s="92">
        <f t="shared" si="69"/>
        <v>0</v>
      </c>
      <c r="AE103" s="93">
        <f>'Юнит 6'!AE103+'Юнит 7'!AE103+'Юнит 8'!AE103+'Юнит 9'!AE103</f>
        <v>0</v>
      </c>
      <c r="AF103" s="234">
        <f t="shared" si="70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1"/>
        <v>0</v>
      </c>
      <c r="AM103" s="93">
        <f>'Юнит 6'!AM103+'Юнит 7'!AM103+'Юнит 8'!AM103+'Юнит 9'!AM103</f>
        <v>336</v>
      </c>
      <c r="AN103" s="327">
        <f t="shared" si="53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1">AVERAGE(AQ7:AQ98)</f>
        <v>705.32433657244417</v>
      </c>
      <c r="AR104" s="111">
        <f t="shared" si="81"/>
        <v>141.22217391304349</v>
      </c>
      <c r="AS104" s="111">
        <f t="shared" si="81"/>
        <v>263.0616590140512</v>
      </c>
      <c r="AT104" s="111">
        <f t="shared" si="81"/>
        <v>189.44570517328921</v>
      </c>
      <c r="AU104" s="111">
        <f t="shared" si="81"/>
        <v>126.87432104904731</v>
      </c>
      <c r="AV104" s="111">
        <f t="shared" si="81"/>
        <v>-39.472597601125017</v>
      </c>
      <c r="AW104" s="112">
        <f t="shared" si="81"/>
        <v>1.6738531869393409E-2</v>
      </c>
      <c r="AX104" s="112">
        <f t="shared" si="81"/>
        <v>-0.43340384138948612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2">SUM(E3:E103)</f>
        <v>0</v>
      </c>
      <c r="F105" s="116">
        <f t="shared" si="82"/>
        <v>0</v>
      </c>
      <c r="G105" s="116">
        <f t="shared" si="82"/>
        <v>0</v>
      </c>
      <c r="H105" s="116">
        <f t="shared" si="82"/>
        <v>0</v>
      </c>
      <c r="I105" s="116">
        <f t="shared" si="82"/>
        <v>0</v>
      </c>
      <c r="J105" s="116">
        <f t="shared" si="82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3">SUM(S3:S103)</f>
        <v>7967</v>
      </c>
      <c r="T105" s="116">
        <f t="shared" si="83"/>
        <v>-171</v>
      </c>
      <c r="U105" s="116">
        <f t="shared" si="83"/>
        <v>7796</v>
      </c>
      <c r="V105" s="116">
        <f t="shared" si="83"/>
        <v>5543477.6099999994</v>
      </c>
      <c r="W105" s="116">
        <f t="shared" si="83"/>
        <v>-118993.17</v>
      </c>
      <c r="X105" s="116">
        <f t="shared" si="83"/>
        <v>5424484.4399999995</v>
      </c>
      <c r="Y105" s="116">
        <f t="shared" si="83"/>
        <v>8658079.7899999991</v>
      </c>
      <c r="Z105" s="116">
        <f t="shared" si="83"/>
        <v>-186633.46</v>
      </c>
      <c r="AA105" s="238">
        <f t="shared" si="83"/>
        <v>8471446.3300000001</v>
      </c>
      <c r="AB105" s="116">
        <f t="shared" si="83"/>
        <v>9835516.5999999996</v>
      </c>
      <c r="AC105" s="239">
        <f t="shared" si="83"/>
        <v>0.99975464757358568</v>
      </c>
      <c r="AD105" s="117">
        <f t="shared" si="83"/>
        <v>974318.92000000051</v>
      </c>
      <c r="AE105" s="116">
        <f t="shared" si="83"/>
        <v>3161035.1400000006</v>
      </c>
      <c r="AF105" s="239">
        <f>AE105/AA105</f>
        <v>0.37313995944302941</v>
      </c>
      <c r="AG105" s="116">
        <f t="shared" ref="AG105:AO105" si="84">SUM(AG3:AG103)</f>
        <v>933157.65999999992</v>
      </c>
      <c r="AH105" s="116">
        <f t="shared" si="84"/>
        <v>541649</v>
      </c>
      <c r="AI105" s="116">
        <f t="shared" si="84"/>
        <v>609161</v>
      </c>
      <c r="AJ105" s="116">
        <f t="shared" si="84"/>
        <v>3624</v>
      </c>
      <c r="AK105" s="116">
        <f t="shared" si="84"/>
        <v>0</v>
      </c>
      <c r="AL105" s="117">
        <f t="shared" si="84"/>
        <v>0</v>
      </c>
      <c r="AM105" s="116">
        <f t="shared" si="84"/>
        <v>2684.1099999999997</v>
      </c>
      <c r="AN105" s="117">
        <f t="shared" si="84"/>
        <v>307111.00170543225</v>
      </c>
      <c r="AO105" s="117">
        <f t="shared" si="84"/>
        <v>1942329.498294567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5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6">N107/32</f>
        <v>0</v>
      </c>
      <c r="R107" s="92">
        <f t="shared" ref="R107:R111" si="87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8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89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0">Y107+Z107</f>
        <v>0</v>
      </c>
      <c r="AB107" s="92">
        <f t="shared" ref="AB107:AB111" si="91">N107*O107*P107/100</f>
        <v>0</v>
      </c>
      <c r="AC107" s="234">
        <f t="shared" ref="AC107:AC111" si="92">AA107/$AA$126</f>
        <v>0</v>
      </c>
      <c r="AD107" s="92">
        <f t="shared" ref="AD107:AD111" si="93">U107*K107</f>
        <v>0</v>
      </c>
      <c r="AE107" s="93">
        <f>'Юнит 6'!AE107+'Юнит 7'!AE107+'Юнит 8'!AE107+'Юнит 9'!AE107</f>
        <v>0</v>
      </c>
      <c r="AF107" s="234">
        <f t="shared" ref="AF107:AF111" si="94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5">IFERROR($AL$126*H107/$H$126,0)</f>
        <v>0</v>
      </c>
      <c r="AM107" s="93">
        <f>'Юнит 6'!AM107+'Юнит 7'!AM107+'Юнит 8'!AM107+'Юнит 9'!AM107</f>
        <v>0</v>
      </c>
      <c r="AN107" s="327">
        <f t="shared" ref="AN107:AN111" si="96">307190.66*X107/$X$126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5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6"/>
        <v>3.125E-2</v>
      </c>
      <c r="R108" s="92">
        <f t="shared" si="87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8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89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0"/>
        <v>2079</v>
      </c>
      <c r="AB108" s="92">
        <f t="shared" si="91"/>
        <v>2079</v>
      </c>
      <c r="AC108" s="234">
        <f t="shared" si="92"/>
        <v>2.4535242641447324E-4</v>
      </c>
      <c r="AD108" s="92">
        <f t="shared" si="93"/>
        <v>579.17999999999995</v>
      </c>
      <c r="AE108" s="93">
        <f>'Юнит 6'!AE108+'Юнит 7'!AE108+'Юнит 8'!AE108+'Юнит 9'!AE108</f>
        <v>763.08999999999992</v>
      </c>
      <c r="AF108" s="234">
        <f t="shared" si="94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5"/>
        <v>33389.21</v>
      </c>
      <c r="AM108" s="93">
        <f>'Юнит 6'!AM108+'Юнит 7'!AM108+'Юнит 8'!AM108+'Юнит 9'!AM108</f>
        <v>0</v>
      </c>
      <c r="AN108" s="327">
        <f t="shared" si="96"/>
        <v>79.658294567721754</v>
      </c>
      <c r="AO108" s="95">
        <f t="shared" si="97"/>
        <v>-32856.478294567722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-32856.478294567722</v>
      </c>
      <c r="AW108" s="234">
        <f t="shared" si="103"/>
        <v>-15.803981863668938</v>
      </c>
      <c r="AX108" s="234">
        <f t="shared" si="104"/>
        <v>-56.729304006643403</v>
      </c>
      <c r="AY108" s="99"/>
      <c r="AZ108" s="94">
        <f t="shared" si="105"/>
        <v>-65712.956589135443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5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6"/>
        <v>0</v>
      </c>
      <c r="R109" s="92">
        <f t="shared" si="87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8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89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0"/>
        <v>0</v>
      </c>
      <c r="AB109" s="92">
        <f t="shared" si="91"/>
        <v>0</v>
      </c>
      <c r="AC109" s="234">
        <f t="shared" si="92"/>
        <v>0</v>
      </c>
      <c r="AD109" s="92">
        <f t="shared" si="93"/>
        <v>0</v>
      </c>
      <c r="AE109" s="93">
        <f>'Юнит 6'!AE109+'Юнит 7'!AE109+'Юнит 8'!AE109+'Юнит 9'!AE109</f>
        <v>0</v>
      </c>
      <c r="AF109" s="234">
        <f t="shared" si="94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5"/>
        <v>0</v>
      </c>
      <c r="AM109" s="93">
        <f>'Юнит 6'!AM109+'Юнит 7'!AM109+'Юнит 8'!AM109+'Юнит 9'!AM109</f>
        <v>0</v>
      </c>
      <c r="AN109" s="327">
        <f t="shared" si="96"/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5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6"/>
        <v>0</v>
      </c>
      <c r="R110" s="92">
        <f t="shared" si="87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8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89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0"/>
        <v>0</v>
      </c>
      <c r="AB110" s="92">
        <f t="shared" si="91"/>
        <v>0</v>
      </c>
      <c r="AC110" s="234">
        <f t="shared" si="92"/>
        <v>0</v>
      </c>
      <c r="AD110" s="92">
        <f t="shared" si="93"/>
        <v>0</v>
      </c>
      <c r="AE110" s="93">
        <f>'Юнит 6'!AE110+'Юнит 7'!AE110+'Юнит 8'!AE110+'Юнит 9'!AE110</f>
        <v>0</v>
      </c>
      <c r="AF110" s="234">
        <f t="shared" si="94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5"/>
        <v>0</v>
      </c>
      <c r="AM110" s="93">
        <f>'Юнит 6'!AM110+'Юнит 7'!AM110+'Юнит 8'!AM110+'Юнит 9'!AM110</f>
        <v>0</v>
      </c>
      <c r="AN110" s="327">
        <f t="shared" si="96"/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5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6"/>
        <v>0</v>
      </c>
      <c r="R111" s="92">
        <f t="shared" si="87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8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89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0"/>
        <v>0</v>
      </c>
      <c r="AB111" s="92">
        <f t="shared" si="91"/>
        <v>0</v>
      </c>
      <c r="AC111" s="234">
        <f t="shared" si="92"/>
        <v>0</v>
      </c>
      <c r="AD111" s="92">
        <f t="shared" si="93"/>
        <v>0</v>
      </c>
      <c r="AE111" s="93">
        <f>'Юнит 6'!AE111+'Юнит 7'!AE111+'Юнит 8'!AE111+'Юнит 9'!AE111</f>
        <v>0</v>
      </c>
      <c r="AF111" s="234">
        <f t="shared" si="94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5"/>
        <v>0</v>
      </c>
      <c r="AM111" s="93">
        <f>'Юнит 6'!AM111+'Юнит 7'!AM111+'Юнит 8'!AM111+'Юнит 9'!AM111</f>
        <v>0</v>
      </c>
      <c r="AN111" s="327">
        <f t="shared" si="96"/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-6571.2956589135447</v>
      </c>
      <c r="AW112" s="246">
        <f t="shared" si="107"/>
        <v>-3.1607963727337873</v>
      </c>
      <c r="AX112" s="246">
        <f t="shared" si="107"/>
        <v>-11.34586080132868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79.658294567721754</v>
      </c>
      <c r="AO113" s="253">
        <f t="shared" si="110"/>
        <v>-32856.478294567722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-65712.956589135443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7">
        <f t="shared" ref="AN115:AN122" si="122">307190.66*X115/$X$126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7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7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7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7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7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7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7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5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307190.65999999997</v>
      </c>
      <c r="AO126" s="267">
        <f>AO105+AO113+AO124+AO125</f>
        <v>1909303.0199999993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5"/>
      <c r="AB127" s="147"/>
      <c r="AE127" s="148"/>
      <c r="AG127" s="160"/>
      <c r="AH127" s="340"/>
      <c r="AI127" s="340"/>
      <c r="AJ127" s="300"/>
      <c r="AK127" s="30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41">
        <f>Сводная!AD9+SUM(Сводная!T9:T16)+SUM(Сводная!V9:V16)</f>
        <v>1909303.0199999984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223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21"/>
      <c r="AL1" s="226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49"/>
      <c r="AI125" s="449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49">
        <f>AH106+AH114+AH125</f>
        <v>0</v>
      </c>
      <c r="AI127" s="449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223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18"/>
      <c r="AL1" s="226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6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49"/>
      <c r="AI125" s="449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49">
        <f>AH106+AH114+AH125</f>
        <v>0</v>
      </c>
      <c r="AI127" s="449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01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97"/>
      <c r="AL1" s="302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6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298"/>
      <c r="AK106" s="298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8"/>
      <c r="AI112" s="298"/>
      <c r="AJ112" s="298"/>
      <c r="AK112" s="298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299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49"/>
      <c r="AI125" s="449"/>
      <c r="AJ125" s="300"/>
      <c r="AK125" s="30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49">
        <f>AH106+AH114+AH125</f>
        <v>0</v>
      </c>
      <c r="AI127" s="449"/>
      <c r="AJ127" s="300"/>
      <c r="AK127" s="30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301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97"/>
      <c r="AL1" s="302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6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46"/>
      <c r="AI106" s="446"/>
      <c r="AJ106" s="298"/>
      <c r="AK106" s="298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8"/>
      <c r="AI112" s="298"/>
      <c r="AJ112" s="298"/>
      <c r="AK112" s="298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47"/>
      <c r="AI114" s="448"/>
      <c r="AJ114" s="299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49"/>
      <c r="AI125" s="449"/>
      <c r="AJ125" s="300"/>
      <c r="AK125" s="30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49">
        <f>AH106+AH114+AH125</f>
        <v>0</v>
      </c>
      <c r="AI127" s="449"/>
      <c r="AJ127" s="300"/>
      <c r="AK127" s="30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108" activePane="bottomRight" state="frozen"/>
      <selection pane="topRight" activeCell="D1" sqref="D1"/>
      <selection pane="bottomLeft" activeCell="A3" sqref="A3"/>
      <selection pane="bottomRight" activeCell="AG119" sqref="AG11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223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18"/>
      <c r="AL1" s="226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8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7">
        <f>96625.98*Y3/Y$121</f>
        <v>8847.5949543820716</v>
      </c>
      <c r="AO3" s="95">
        <f>AA3-AD3-AE3-AG3-AH3-AI3-AK3-AL3-AN3-AM3</f>
        <v>22712.027609475699</v>
      </c>
      <c r="AP3" s="96"/>
      <c r="AQ3" s="97">
        <f t="shared" ref="AQ3:AQ97" si="8">IF(U3=0,0,AA3/U3)</f>
        <v>1316.4835443037975</v>
      </c>
      <c r="AR3" s="98">
        <f t="shared" ref="AR3:AR19" si="9">K3</f>
        <v>142.97999999999999</v>
      </c>
      <c r="AS3" s="98">
        <f t="shared" ref="AS3:AS97" si="10">IF(U3=0,0,AE3/U3)</f>
        <v>485.09373417721497</v>
      </c>
      <c r="AT3" s="98">
        <f t="shared" ref="AT3:AT97" si="11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143.74701018655506</v>
      </c>
      <c r="AW3" s="234">
        <f t="shared" ref="AW3" si="12">IF(AQ3=0,0,AV3/AQ3)</f>
        <v>0.10919013063894657</v>
      </c>
      <c r="AX3" s="234">
        <f t="shared" ref="AX3" si="13">IF(AR3=0,0,AV3/AR3)</f>
        <v>1.0053644578721155</v>
      </c>
      <c r="AY3" s="99"/>
      <c r="AZ3" s="94">
        <f t="shared" ref="AZ3:AZ97" si="14">AV3*E3</f>
        <v>127503.59803547434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5">N4/32</f>
        <v>31.65625</v>
      </c>
      <c r="R4" s="92">
        <f t="shared" ref="R4:R67" si="16">U4/32</f>
        <v>18.8125</v>
      </c>
      <c r="S4" s="93">
        <v>607</v>
      </c>
      <c r="T4" s="93">
        <v>-5</v>
      </c>
      <c r="U4" s="92">
        <f t="shared" ref="U4:U67" si="17">S4+T4</f>
        <v>602</v>
      </c>
      <c r="V4" s="93">
        <v>295794.19000000035</v>
      </c>
      <c r="W4" s="93">
        <v>-2554.87</v>
      </c>
      <c r="X4" s="92">
        <f t="shared" ref="X4:X67" si="18">V4+W4</f>
        <v>293239.32000000036</v>
      </c>
      <c r="Y4" s="93">
        <v>395383.81000000011</v>
      </c>
      <c r="Z4" s="93">
        <v>-3316.59</v>
      </c>
      <c r="AA4" s="92">
        <f t="shared" ref="AA4:AA67" si="19">Y4+Z4</f>
        <v>392067.22000000009</v>
      </c>
      <c r="AB4" s="92">
        <f t="shared" ref="AB4:AB67" si="20">N4*O4*P4/100</f>
        <v>519121.98</v>
      </c>
      <c r="AC4" s="234">
        <f t="shared" ref="AC4:AC67" si="21">AA4/$AA$121</f>
        <v>0.17463435141690725</v>
      </c>
      <c r="AD4" s="92">
        <f t="shared" ref="AD4:AD67" si="22">U4*K4</f>
        <v>74100.180000000008</v>
      </c>
      <c r="AE4" s="93">
        <v>146969.56000000096</v>
      </c>
      <c r="AF4" s="234">
        <f t="shared" ref="AF4:AF67" si="23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4">IFERROR($AL$121*H4/$H$121,0)</f>
        <v>1120.1866913344475</v>
      </c>
      <c r="AM4" s="93">
        <v>0</v>
      </c>
      <c r="AN4" s="327">
        <f t="shared" ref="AN4:AN5" si="25">96625.98*Y4/Y$121</f>
        <v>16586.484821704609</v>
      </c>
      <c r="AO4" s="95">
        <f t="shared" ref="AO4:AO67" si="26">AA4-AD4-AE4-AG4-AH4-AI4-AK4-AL4-AN4-AM4</f>
        <v>95679.538486959951</v>
      </c>
      <c r="AP4" s="96"/>
      <c r="AQ4" s="97">
        <f t="shared" si="8"/>
        <v>651.27445182724273</v>
      </c>
      <c r="AR4" s="98">
        <f t="shared" si="9"/>
        <v>123.09</v>
      </c>
      <c r="AS4" s="98">
        <f t="shared" si="10"/>
        <v>244.13548172757635</v>
      </c>
      <c r="AT4" s="98">
        <f t="shared" si="11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158.93611044345508</v>
      </c>
      <c r="AW4" s="234">
        <f>IF(AQ4=0,0,AV4/AQ4)</f>
        <v>0.24403860768303948</v>
      </c>
      <c r="AX4" s="234">
        <f>IF(AR4=0,0,AV4/AR4)</f>
        <v>1.2912187053656274</v>
      </c>
      <c r="AY4" s="99"/>
      <c r="AZ4" s="94">
        <f t="shared" si="14"/>
        <v>55468.702544765823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5"/>
        <v>10.65625</v>
      </c>
      <c r="R5" s="92">
        <f t="shared" si="16"/>
        <v>6.28125</v>
      </c>
      <c r="S5" s="93">
        <v>205</v>
      </c>
      <c r="T5" s="93">
        <v>-4</v>
      </c>
      <c r="U5" s="92">
        <f t="shared" si="17"/>
        <v>201</v>
      </c>
      <c r="V5" s="93">
        <v>164275.78000000003</v>
      </c>
      <c r="W5" s="93">
        <v>-3499</v>
      </c>
      <c r="X5" s="92">
        <f t="shared" si="18"/>
        <v>160776.78000000003</v>
      </c>
      <c r="Y5" s="93">
        <v>217576.03000000006</v>
      </c>
      <c r="Z5" s="93">
        <v>-4380.6000000000004</v>
      </c>
      <c r="AA5" s="92">
        <f t="shared" si="19"/>
        <v>213195.43000000005</v>
      </c>
      <c r="AB5" s="92">
        <f t="shared" si="20"/>
        <v>258638.27</v>
      </c>
      <c r="AC5" s="234">
        <f t="shared" si="21"/>
        <v>9.4961383517598461E-2</v>
      </c>
      <c r="AD5" s="92">
        <f t="shared" si="22"/>
        <v>24741.09</v>
      </c>
      <c r="AE5" s="93">
        <v>79363.80000000009</v>
      </c>
      <c r="AF5" s="234">
        <f t="shared" si="23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4"/>
        <v>2336.6645022678445</v>
      </c>
      <c r="AM5" s="93">
        <v>0</v>
      </c>
      <c r="AN5" s="327">
        <f t="shared" si="25"/>
        <v>9127.3881931628566</v>
      </c>
      <c r="AO5" s="95">
        <f t="shared" si="26"/>
        <v>47568.917304569288</v>
      </c>
      <c r="AP5" s="96"/>
      <c r="AQ5" s="97">
        <f t="shared" si="8"/>
        <v>1060.6737810945276</v>
      </c>
      <c r="AR5" s="98">
        <f t="shared" si="9"/>
        <v>123.09</v>
      </c>
      <c r="AS5" s="98">
        <f t="shared" si="10"/>
        <v>394.84477611940343</v>
      </c>
      <c r="AT5" s="98">
        <f t="shared" si="11"/>
        <v>84.939365853658444</v>
      </c>
      <c r="AU5" s="98">
        <f t="shared" si="27"/>
        <v>159.2439024390244</v>
      </c>
      <c r="AV5" s="98">
        <f t="array" ref="AV5">_xlfn.IFS(U5=0,AO5,U5&lt;0,AO5/-U5,U5&gt;0,AO5/U5)</f>
        <v>236.66128012223527</v>
      </c>
      <c r="AW5" s="234">
        <f>IF(AQ5=0,0,AV5/AQ5)</f>
        <v>0.2231235317969493</v>
      </c>
      <c r="AX5" s="234">
        <f>IF(AR5=0,0,AV5/AR5)</f>
        <v>1.9226686174525571</v>
      </c>
      <c r="AY5" s="99"/>
      <c r="AZ5" s="94">
        <f t="shared" si="14"/>
        <v>172289.41192898728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5"/>
        <v>9.84375</v>
      </c>
      <c r="R6" s="92">
        <f t="shared" si="16"/>
        <v>5.53125</v>
      </c>
      <c r="S6" s="93">
        <v>183</v>
      </c>
      <c r="T6" s="93">
        <v>-6</v>
      </c>
      <c r="U6" s="92">
        <f t="shared" si="17"/>
        <v>177</v>
      </c>
      <c r="V6" s="93">
        <v>139934.35</v>
      </c>
      <c r="W6" s="93">
        <v>-4767</v>
      </c>
      <c r="X6" s="92">
        <f t="shared" si="18"/>
        <v>135167.35</v>
      </c>
      <c r="Y6" s="93">
        <v>182610.13000000003</v>
      </c>
      <c r="Z6" s="93">
        <v>-6305.51</v>
      </c>
      <c r="AA6" s="92">
        <f t="shared" si="19"/>
        <v>176304.62000000002</v>
      </c>
      <c r="AB6" s="92">
        <f t="shared" si="20"/>
        <v>227738.7</v>
      </c>
      <c r="AC6" s="234">
        <f t="shared" si="21"/>
        <v>7.8529500542035349E-2</v>
      </c>
      <c r="AD6" s="92">
        <f t="shared" si="22"/>
        <v>21786.93</v>
      </c>
      <c r="AE6" s="93">
        <v>65784.11000000003</v>
      </c>
      <c r="AF6" s="234">
        <f t="shared" si="23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4"/>
        <v>1678.6751850083554</v>
      </c>
      <c r="AM6" s="93">
        <v>0</v>
      </c>
      <c r="AN6" s="327">
        <f>96625.98*Y6/Y$121</f>
        <v>7660.5568385172501</v>
      </c>
      <c r="AO6" s="95">
        <f t="shared" si="26"/>
        <v>29310.497976474406</v>
      </c>
      <c r="AP6" s="96"/>
      <c r="AQ6" s="97">
        <f t="shared" si="8"/>
        <v>996.07129943502844</v>
      </c>
      <c r="AR6" s="98">
        <f t="shared" si="9"/>
        <v>123.09</v>
      </c>
      <c r="AS6" s="98">
        <f t="shared" si="10"/>
        <v>371.66163841807929</v>
      </c>
      <c r="AT6" s="98">
        <f t="shared" si="11"/>
        <v>91.556557377049089</v>
      </c>
      <c r="AU6" s="98">
        <f t="shared" si="27"/>
        <v>182.12568306010928</v>
      </c>
      <c r="AV6" s="98">
        <f t="array" ref="AV6">_xlfn.IFS(U6=0,AO6,U6&lt;0,AO6/-U6,U6&gt;0,AO6/U6)</f>
        <v>165.59603376539212</v>
      </c>
      <c r="AW6" s="234">
        <f t="shared" ref="AW6" si="30">IF(AQ6=0,0,AV6/AQ6)</f>
        <v>0.166249177001002</v>
      </c>
      <c r="AX6" s="234">
        <f t="shared" ref="AX6" si="31">IF(AR6=0,0,AV6/AR6)</f>
        <v>1.345324833580243</v>
      </c>
      <c r="AY6" s="99"/>
      <c r="AZ6" s="94">
        <f t="shared" si="14"/>
        <v>86606.725659300078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5"/>
        <v>10.21875</v>
      </c>
      <c r="R7" s="92">
        <f t="shared" si="16"/>
        <v>4.96875</v>
      </c>
      <c r="S7" s="93">
        <v>165</v>
      </c>
      <c r="T7" s="93">
        <v>-6</v>
      </c>
      <c r="U7" s="92">
        <f t="shared" si="17"/>
        <v>159</v>
      </c>
      <c r="V7" s="93">
        <v>119332.73999999999</v>
      </c>
      <c r="W7" s="93">
        <v>-5120</v>
      </c>
      <c r="X7" s="92">
        <f t="shared" si="18"/>
        <v>114212.73999999999</v>
      </c>
      <c r="Y7" s="93">
        <v>160648.13999999996</v>
      </c>
      <c r="Z7" s="93">
        <v>-6530.72</v>
      </c>
      <c r="AA7" s="92">
        <f t="shared" si="19"/>
        <v>154117.41999999995</v>
      </c>
      <c r="AB7" s="92">
        <f t="shared" si="20"/>
        <v>208086.45</v>
      </c>
      <c r="AC7" s="234">
        <f t="shared" si="21"/>
        <v>6.8646890917703027E-2</v>
      </c>
      <c r="AD7" s="92">
        <f t="shared" si="22"/>
        <v>18641.16</v>
      </c>
      <c r="AE7" s="93">
        <v>56930.909999999967</v>
      </c>
      <c r="AF7" s="234">
        <f t="shared" si="23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4"/>
        <v>1415.4794581045594</v>
      </c>
      <c r="AM7" s="93">
        <v>0</v>
      </c>
      <c r="AN7" s="327">
        <f t="shared" ref="AN7:AN70" si="32">96625.98*Y7/Y$121</f>
        <v>6739.2439152859479</v>
      </c>
      <c r="AO7" s="95">
        <f t="shared" si="26"/>
        <v>29165.516626609522</v>
      </c>
      <c r="AP7" s="96"/>
      <c r="AQ7" s="97">
        <f t="shared" si="8"/>
        <v>969.29194968553429</v>
      </c>
      <c r="AR7" s="98">
        <f t="shared" si="9"/>
        <v>117.24</v>
      </c>
      <c r="AS7" s="98">
        <f t="shared" si="10"/>
        <v>358.05603773584886</v>
      </c>
      <c r="AT7" s="98">
        <f t="shared" si="11"/>
        <v>100.41278787878757</v>
      </c>
      <c r="AU7" s="98">
        <f t="shared" si="27"/>
        <v>149.43636363636364</v>
      </c>
      <c r="AV7" s="98">
        <f t="array" ref="AV7">_xlfn.IFS(U7=0,AO7,U7&lt;0,AO7/-U7,U7&gt;0,AO7/U7)</f>
        <v>183.4309221799341</v>
      </c>
      <c r="AW7" s="234">
        <f>IF(AQ7=0,0,AV7/AQ7)</f>
        <v>0.18924218058289277</v>
      </c>
      <c r="AX7" s="234">
        <f>IF(AR7=0,0,AV7/AR7)</f>
        <v>1.5645762724320549</v>
      </c>
      <c r="AY7" s="99"/>
      <c r="AZ7" s="94">
        <f t="shared" si="14"/>
        <v>80893.036681350932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5"/>
        <v>8.9375</v>
      </c>
      <c r="R8" s="92">
        <f t="shared" si="16"/>
        <v>3.71875</v>
      </c>
      <c r="S8" s="93">
        <v>123</v>
      </c>
      <c r="T8" s="93">
        <v>-4</v>
      </c>
      <c r="U8" s="92">
        <f t="shared" si="17"/>
        <v>119</v>
      </c>
      <c r="V8" s="93">
        <v>117745.48999999999</v>
      </c>
      <c r="W8" s="93">
        <v>-4240</v>
      </c>
      <c r="X8" s="92">
        <f t="shared" si="18"/>
        <v>113505.48999999999</v>
      </c>
      <c r="Y8" s="93">
        <v>159228.43</v>
      </c>
      <c r="Z8" s="93">
        <v>-5400</v>
      </c>
      <c r="AA8" s="92">
        <f t="shared" si="19"/>
        <v>153828.43</v>
      </c>
      <c r="AB8" s="92">
        <f t="shared" si="20"/>
        <v>190687.64</v>
      </c>
      <c r="AC8" s="234">
        <f t="shared" si="21"/>
        <v>6.8518169161224732E-2</v>
      </c>
      <c r="AD8" s="92">
        <f t="shared" si="22"/>
        <v>20216.91</v>
      </c>
      <c r="AE8" s="93">
        <v>56810.78</v>
      </c>
      <c r="AF8" s="234">
        <f t="shared" si="23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4"/>
        <v>1595.222881355932</v>
      </c>
      <c r="AM8" s="93">
        <v>0</v>
      </c>
      <c r="AN8" s="327">
        <f t="shared" si="32"/>
        <v>6679.6865996583265</v>
      </c>
      <c r="AO8" s="95">
        <f t="shared" si="26"/>
        <v>-5869.7194810142564</v>
      </c>
      <c r="AP8" s="96"/>
      <c r="AQ8" s="97">
        <f t="shared" si="8"/>
        <v>1292.675882352941</v>
      </c>
      <c r="AR8" s="98">
        <f t="shared" si="9"/>
        <v>169.89</v>
      </c>
      <c r="AS8" s="98">
        <f t="shared" si="10"/>
        <v>477.401512605042</v>
      </c>
      <c r="AT8" s="98">
        <f t="shared" si="11"/>
        <v>143.63861788617879</v>
      </c>
      <c r="AU8" s="98">
        <f t="shared" si="27"/>
        <v>461.20325203252031</v>
      </c>
      <c r="AV8" s="98">
        <f t="array" ref="AV8">_xlfn.IFS(U8=0,AO8,U8&lt;0,AO8/-U8,U8&gt;0,AO8/U8)</f>
        <v>-49.325373790035769</v>
      </c>
      <c r="AW8" s="234">
        <f>IF(AQ8=0,0,AV8/AQ8)</f>
        <v>-3.8157572569740568E-2</v>
      </c>
      <c r="AX8" s="234">
        <f>IF(AR8=0,0,AV8/AR8)</f>
        <v>-0.29033712278554225</v>
      </c>
      <c r="AY8" s="99"/>
      <c r="AZ8" s="94">
        <f t="shared" si="14"/>
        <v>-24514.710773647777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5"/>
        <v>10</v>
      </c>
      <c r="R9" s="92">
        <f t="shared" si="16"/>
        <v>3.8125</v>
      </c>
      <c r="S9" s="93">
        <v>124</v>
      </c>
      <c r="T9" s="93">
        <v>-2</v>
      </c>
      <c r="U9" s="92">
        <f t="shared" si="17"/>
        <v>122</v>
      </c>
      <c r="V9" s="93">
        <v>117699.29000000001</v>
      </c>
      <c r="W9" s="93">
        <v>-2139</v>
      </c>
      <c r="X9" s="92">
        <f t="shared" si="18"/>
        <v>115560.29000000001</v>
      </c>
      <c r="Y9" s="93">
        <v>156839.69</v>
      </c>
      <c r="Z9" s="93">
        <v>-2600</v>
      </c>
      <c r="AA9" s="92">
        <f t="shared" si="19"/>
        <v>154239.69</v>
      </c>
      <c r="AB9" s="92">
        <f t="shared" si="20"/>
        <v>204979.20000000001</v>
      </c>
      <c r="AC9" s="234">
        <f t="shared" si="21"/>
        <v>6.8701352349464034E-2</v>
      </c>
      <c r="AD9" s="92">
        <f t="shared" si="22"/>
        <v>15016.98</v>
      </c>
      <c r="AE9" s="93">
        <v>56899.760000000017</v>
      </c>
      <c r="AF9" s="234">
        <f t="shared" si="23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4"/>
        <v>1319.1883385056099</v>
      </c>
      <c r="AM9" s="93">
        <v>0</v>
      </c>
      <c r="AN9" s="327">
        <f t="shared" si="32"/>
        <v>6579.4781471346923</v>
      </c>
      <c r="AO9" s="95">
        <f t="shared" si="26"/>
        <v>5673.9035143597048</v>
      </c>
      <c r="AP9" s="96"/>
      <c r="AQ9" s="97">
        <f t="shared" si="8"/>
        <v>1264.2597540983606</v>
      </c>
      <c r="AR9" s="98">
        <f t="shared" si="9"/>
        <v>123.09</v>
      </c>
      <c r="AS9" s="98">
        <f t="shared" si="10"/>
        <v>466.39147540983618</v>
      </c>
      <c r="AT9" s="98">
        <f t="shared" si="11"/>
        <v>153.47080645161267</v>
      </c>
      <c r="AU9" s="98">
        <f t="shared" si="27"/>
        <v>400.96774193548384</v>
      </c>
      <c r="AV9" s="98">
        <f t="array" ref="AV9">_xlfn.IFS(U9=0,AO9,U9&lt;0,AO9/-U9,U9&gt;0,AO9/U9)</f>
        <v>46.507405855407413</v>
      </c>
      <c r="AW9" s="234">
        <f>IF(AQ9=0,0,AV9/AQ9)</f>
        <v>3.6786274105969123E-2</v>
      </c>
      <c r="AX9" s="234">
        <f>IF(AR9=0,0,AV9/AR9)</f>
        <v>0.3778325278690991</v>
      </c>
      <c r="AY9" s="99"/>
      <c r="AZ9" s="94">
        <f t="shared" si="14"/>
        <v>19114.543806572448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5"/>
        <v>6.46875</v>
      </c>
      <c r="R10" s="92">
        <f t="shared" si="16"/>
        <v>2.75</v>
      </c>
      <c r="S10" s="93">
        <v>88</v>
      </c>
      <c r="T10" s="93">
        <v>0</v>
      </c>
      <c r="U10" s="92">
        <f t="shared" si="17"/>
        <v>88</v>
      </c>
      <c r="V10" s="93">
        <v>54824.52</v>
      </c>
      <c r="W10" s="93">
        <v>0</v>
      </c>
      <c r="X10" s="92">
        <f t="shared" si="18"/>
        <v>54824.52</v>
      </c>
      <c r="Y10" s="93">
        <v>74862.429999999993</v>
      </c>
      <c r="Z10" s="93">
        <v>0</v>
      </c>
      <c r="AA10" s="92">
        <f t="shared" si="19"/>
        <v>74862.429999999993</v>
      </c>
      <c r="AB10" s="92">
        <f t="shared" si="20"/>
        <v>110848.5</v>
      </c>
      <c r="AC10" s="234">
        <f t="shared" si="21"/>
        <v>3.3345179708070508E-2</v>
      </c>
      <c r="AD10" s="92">
        <f t="shared" si="22"/>
        <v>10831.92</v>
      </c>
      <c r="AE10" s="93">
        <v>27936.629999999983</v>
      </c>
      <c r="AF10" s="234">
        <f t="shared" si="23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4"/>
        <v>1543.8676175698256</v>
      </c>
      <c r="AM10" s="93">
        <v>0</v>
      </c>
      <c r="AN10" s="327">
        <f t="shared" si="32"/>
        <v>3140.5043087397112</v>
      </c>
      <c r="AO10" s="95">
        <f t="shared" si="26"/>
        <v>-1368.1819263095126</v>
      </c>
      <c r="AP10" s="96"/>
      <c r="AQ10" s="97">
        <f t="shared" si="8"/>
        <v>850.70943181818177</v>
      </c>
      <c r="AR10" s="98">
        <f t="shared" si="9"/>
        <v>123.09</v>
      </c>
      <c r="AS10" s="98">
        <f t="shared" si="10"/>
        <v>317.46170454545432</v>
      </c>
      <c r="AT10" s="98">
        <f t="shared" si="11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-15.547521889880825</v>
      </c>
      <c r="AW10" s="234">
        <f>IF(AQ10=0,0,AV10/AQ10)</f>
        <v>-1.8275948647532715E-2</v>
      </c>
      <c r="AX10" s="234">
        <f>IF(AR10=0,0,AV10/AR10)</f>
        <v>-0.12631019489707387</v>
      </c>
      <c r="AY10" s="99"/>
      <c r="AZ10" s="94">
        <f t="shared" si="14"/>
        <v>-7478.3580290326763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3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4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5"/>
        <v>4.625</v>
      </c>
      <c r="R11" s="92">
        <f t="shared" si="16"/>
        <v>2.5</v>
      </c>
      <c r="S11" s="93">
        <v>81</v>
      </c>
      <c r="T11" s="93">
        <v>-1</v>
      </c>
      <c r="U11" s="92">
        <f t="shared" si="17"/>
        <v>80</v>
      </c>
      <c r="V11" s="93">
        <v>69516.260000000009</v>
      </c>
      <c r="W11" s="93">
        <v>-957</v>
      </c>
      <c r="X11" s="92">
        <f t="shared" si="18"/>
        <v>68559.260000000009</v>
      </c>
      <c r="Y11" s="93">
        <v>92972.43</v>
      </c>
      <c r="Z11" s="93">
        <v>-1197</v>
      </c>
      <c r="AA11" s="92">
        <f t="shared" si="19"/>
        <v>91775.43</v>
      </c>
      <c r="AB11" s="92">
        <f t="shared" si="20"/>
        <v>115434.08</v>
      </c>
      <c r="AC11" s="234">
        <f t="shared" si="21"/>
        <v>4.087855825860108E-2</v>
      </c>
      <c r="AD11" s="92">
        <f t="shared" si="22"/>
        <v>9847.2000000000007</v>
      </c>
      <c r="AE11" s="93">
        <v>33981.659999999989</v>
      </c>
      <c r="AF11" s="234">
        <f t="shared" si="23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4"/>
        <v>1617.6908092623537</v>
      </c>
      <c r="AM11" s="93">
        <v>0</v>
      </c>
      <c r="AN11" s="327">
        <f t="shared" si="32"/>
        <v>3900.2249460644171</v>
      </c>
      <c r="AO11" s="95">
        <f t="shared" si="26"/>
        <v>15180.48424467324</v>
      </c>
      <c r="AP11" s="96"/>
      <c r="AQ11" s="97">
        <f t="shared" si="8"/>
        <v>1147.192875</v>
      </c>
      <c r="AR11" s="98">
        <f t="shared" si="9"/>
        <v>123.09</v>
      </c>
      <c r="AS11" s="98">
        <f t="shared" si="10"/>
        <v>424.77074999999985</v>
      </c>
      <c r="AT11" s="98">
        <f t="shared" si="11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189.75605305841549</v>
      </c>
      <c r="AW11" s="234">
        <f t="shared" ref="AW11:AW28" si="35">IF(AQ11=0,0,AV11/AQ11)</f>
        <v>0.1654090233592285</v>
      </c>
      <c r="AX11" s="234">
        <f t="shared" ref="AX11:AX28" si="36">IF(AR11=0,0,AV11/AR11)</f>
        <v>1.5416041356602119</v>
      </c>
      <c r="AY11" s="99"/>
      <c r="AZ11" s="94">
        <f t="shared" si="14"/>
        <v>95637.050741441402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3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5"/>
        <v>3.9375</v>
      </c>
      <c r="R12" s="92">
        <f t="shared" si="16"/>
        <v>1.46875</v>
      </c>
      <c r="S12" s="93">
        <v>51</v>
      </c>
      <c r="T12" s="93">
        <v>-4</v>
      </c>
      <c r="U12" s="92">
        <f t="shared" si="17"/>
        <v>47</v>
      </c>
      <c r="V12" s="93">
        <v>40291.090000000004</v>
      </c>
      <c r="W12" s="93">
        <v>-2990</v>
      </c>
      <c r="X12" s="92">
        <f t="shared" si="18"/>
        <v>37301.090000000004</v>
      </c>
      <c r="Y12" s="93">
        <v>54935.169999999991</v>
      </c>
      <c r="Z12" s="93">
        <v>-4233.84</v>
      </c>
      <c r="AA12" s="92">
        <f t="shared" si="19"/>
        <v>50701.329999999987</v>
      </c>
      <c r="AB12" s="92">
        <f t="shared" si="20"/>
        <v>69529.320000000007</v>
      </c>
      <c r="AC12" s="234">
        <f t="shared" si="21"/>
        <v>2.2583356702262889E-2</v>
      </c>
      <c r="AD12" s="92">
        <f t="shared" si="22"/>
        <v>5510.28</v>
      </c>
      <c r="AE12" s="93">
        <v>18835.239999999994</v>
      </c>
      <c r="AF12" s="234">
        <f t="shared" si="23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4"/>
        <v>1794.2245285270947</v>
      </c>
      <c r="AM12" s="93">
        <v>0</v>
      </c>
      <c r="AN12" s="327">
        <f t="shared" si="32"/>
        <v>2304.5489985610739</v>
      </c>
      <c r="AO12" s="95">
        <f t="shared" si="26"/>
        <v>-5498.1535270881732</v>
      </c>
      <c r="AP12" s="96"/>
      <c r="AQ12" s="97">
        <f t="shared" si="8"/>
        <v>1078.7517021276592</v>
      </c>
      <c r="AR12" s="98">
        <f t="shared" si="9"/>
        <v>117.24</v>
      </c>
      <c r="AS12" s="98">
        <f t="shared" si="10"/>
        <v>400.74978723404246</v>
      </c>
      <c r="AT12" s="98">
        <f t="shared" si="11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-116.98198993804624</v>
      </c>
      <c r="AW12" s="234">
        <f t="shared" si="35"/>
        <v>-0.10844199801244218</v>
      </c>
      <c r="AX12" s="234">
        <f t="shared" si="36"/>
        <v>-0.99779930005157147</v>
      </c>
      <c r="AY12" s="99"/>
      <c r="AZ12" s="94">
        <f t="shared" si="14"/>
        <v>-65392.932375367847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3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7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5"/>
        <v>4.375</v>
      </c>
      <c r="R13" s="92">
        <f t="shared" si="16"/>
        <v>2.21875</v>
      </c>
      <c r="S13" s="93">
        <v>73</v>
      </c>
      <c r="T13" s="93">
        <v>-2</v>
      </c>
      <c r="U13" s="92">
        <f t="shared" si="17"/>
        <v>71</v>
      </c>
      <c r="V13" s="93">
        <v>69275.539999999994</v>
      </c>
      <c r="W13" s="93">
        <v>-2006</v>
      </c>
      <c r="X13" s="92">
        <f t="shared" si="18"/>
        <v>67269.539999999994</v>
      </c>
      <c r="Y13" s="93">
        <v>91790.159999999989</v>
      </c>
      <c r="Z13" s="93">
        <v>-2464</v>
      </c>
      <c r="AA13" s="92">
        <f t="shared" si="19"/>
        <v>89326.159999999989</v>
      </c>
      <c r="AB13" s="92">
        <f t="shared" si="20"/>
        <v>103002.2</v>
      </c>
      <c r="AC13" s="234">
        <f t="shared" si="21"/>
        <v>3.9787605850249042E-2</v>
      </c>
      <c r="AD13" s="92">
        <f t="shared" si="22"/>
        <v>8739.39</v>
      </c>
      <c r="AE13" s="93">
        <v>33015.949999999983</v>
      </c>
      <c r="AF13" s="234">
        <f t="shared" si="23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4"/>
        <v>2051.0008474576271</v>
      </c>
      <c r="AM13" s="93">
        <v>0</v>
      </c>
      <c r="AN13" s="327">
        <f t="shared" si="32"/>
        <v>3850.628318903186</v>
      </c>
      <c r="AO13" s="95">
        <f t="shared" si="26"/>
        <v>5851.5908336391876</v>
      </c>
      <c r="AP13" s="96"/>
      <c r="AQ13" s="97">
        <f t="shared" si="8"/>
        <v>1258.1149295774646</v>
      </c>
      <c r="AR13" s="98">
        <f t="shared" si="9"/>
        <v>123.09</v>
      </c>
      <c r="AS13" s="98">
        <f t="shared" si="10"/>
        <v>465.01338028168988</v>
      </c>
      <c r="AT13" s="98">
        <f t="shared" si="11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82.416772304777297</v>
      </c>
      <c r="AW13" s="234">
        <f t="shared" si="35"/>
        <v>6.5508142672193556E-2</v>
      </c>
      <c r="AX13" s="234">
        <f t="shared" si="36"/>
        <v>0.6695651336808619</v>
      </c>
      <c r="AY13" s="99"/>
      <c r="AZ13" s="94">
        <f t="shared" si="14"/>
        <v>52664.317502752696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3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7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5"/>
        <v>1.8125</v>
      </c>
      <c r="R14" s="92">
        <f t="shared" si="16"/>
        <v>0.78125</v>
      </c>
      <c r="S14" s="93">
        <v>25</v>
      </c>
      <c r="T14" s="93">
        <v>0</v>
      </c>
      <c r="U14" s="92">
        <f t="shared" si="17"/>
        <v>25</v>
      </c>
      <c r="V14" s="93">
        <v>17287.419999999998</v>
      </c>
      <c r="W14" s="93">
        <v>0</v>
      </c>
      <c r="X14" s="92">
        <f t="shared" si="18"/>
        <v>17287.419999999998</v>
      </c>
      <c r="Y14" s="93">
        <v>23975.08</v>
      </c>
      <c r="Z14" s="93">
        <v>0</v>
      </c>
      <c r="AA14" s="92">
        <f t="shared" si="19"/>
        <v>23975.08</v>
      </c>
      <c r="AB14" s="92">
        <f t="shared" si="20"/>
        <v>35895.040000000001</v>
      </c>
      <c r="AC14" s="234">
        <f t="shared" si="21"/>
        <v>1.0678966086398307E-2</v>
      </c>
      <c r="AD14" s="92">
        <f t="shared" si="22"/>
        <v>3077.25</v>
      </c>
      <c r="AE14" s="93">
        <v>8980.0300000000007</v>
      </c>
      <c r="AF14" s="234">
        <f t="shared" si="23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4"/>
        <v>1659.4169610885651</v>
      </c>
      <c r="AM14" s="93">
        <v>0</v>
      </c>
      <c r="AN14" s="327">
        <f t="shared" si="32"/>
        <v>1005.7627309503483</v>
      </c>
      <c r="AO14" s="95">
        <f t="shared" si="26"/>
        <v>-8885.6396920389125</v>
      </c>
      <c r="AP14" s="96"/>
      <c r="AQ14" s="97">
        <f t="shared" si="8"/>
        <v>959.00320000000011</v>
      </c>
      <c r="AR14" s="98">
        <f t="shared" si="9"/>
        <v>123.09</v>
      </c>
      <c r="AS14" s="98">
        <f t="shared" si="10"/>
        <v>359.20120000000003</v>
      </c>
      <c r="AT14" s="98">
        <f t="shared" si="11"/>
        <v>137.29040000000003</v>
      </c>
      <c r="AU14" s="98">
        <f t="shared" si="27"/>
        <v>588.24</v>
      </c>
      <c r="AV14" s="98">
        <f t="array" ref="AV14">_xlfn.IFS(U14=0,AO14,U14&lt;0,AO14/-U14,U14&gt;0,AO14/U14)</f>
        <v>-355.42558768155652</v>
      </c>
      <c r="AW14" s="234">
        <f t="shared" si="35"/>
        <v>-0.37061981407523614</v>
      </c>
      <c r="AX14" s="234">
        <f t="shared" si="36"/>
        <v>-2.8875261002644934</v>
      </c>
      <c r="AY14" s="99"/>
      <c r="AZ14" s="94">
        <f t="shared" si="14"/>
        <v>-183755.02883136473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3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7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5"/>
        <v>1.84375</v>
      </c>
      <c r="R15" s="92">
        <f t="shared" si="16"/>
        <v>0.90625</v>
      </c>
      <c r="S15" s="93">
        <v>29</v>
      </c>
      <c r="T15" s="93">
        <v>0</v>
      </c>
      <c r="U15" s="92">
        <f t="shared" si="17"/>
        <v>29</v>
      </c>
      <c r="V15" s="93">
        <v>19497.380000000005</v>
      </c>
      <c r="W15" s="93">
        <v>0</v>
      </c>
      <c r="X15" s="92">
        <f t="shared" si="18"/>
        <v>19497.380000000005</v>
      </c>
      <c r="Y15" s="93">
        <v>26728.139999999996</v>
      </c>
      <c r="Z15" s="93">
        <v>0</v>
      </c>
      <c r="AA15" s="92">
        <f t="shared" si="19"/>
        <v>26728.139999999996</v>
      </c>
      <c r="AB15" s="92">
        <f t="shared" si="20"/>
        <v>39948.9</v>
      </c>
      <c r="AC15" s="234">
        <f t="shared" si="21"/>
        <v>1.1905232458557218E-2</v>
      </c>
      <c r="AD15" s="92">
        <f t="shared" si="22"/>
        <v>3569.61</v>
      </c>
      <c r="AE15" s="93">
        <v>9983.7599999999984</v>
      </c>
      <c r="AF15" s="234">
        <f t="shared" si="23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4"/>
        <v>1977.177655765099</v>
      </c>
      <c r="AM15" s="93">
        <v>0</v>
      </c>
      <c r="AN15" s="327">
        <f t="shared" si="32"/>
        <v>1121.2545309389263</v>
      </c>
      <c r="AO15" s="95">
        <f t="shared" si="26"/>
        <v>-5881.4721867040298</v>
      </c>
      <c r="AP15" s="96"/>
      <c r="AQ15" s="97">
        <f t="shared" si="8"/>
        <v>921.65999999999985</v>
      </c>
      <c r="AR15" s="98">
        <f t="shared" si="9"/>
        <v>123.09</v>
      </c>
      <c r="AS15" s="98">
        <f t="shared" si="10"/>
        <v>344.26758620689651</v>
      </c>
      <c r="AT15" s="98">
        <f t="shared" si="11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-202.80938574841483</v>
      </c>
      <c r="AW15" s="234">
        <f t="shared" si="35"/>
        <v>-0.22004794148429449</v>
      </c>
      <c r="AX15" s="234">
        <f t="shared" si="36"/>
        <v>-1.6476511962662672</v>
      </c>
      <c r="AY15" s="99"/>
      <c r="AZ15" s="94">
        <f t="shared" si="14"/>
        <v>-124930.58162102354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3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7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5"/>
        <v>3.6875</v>
      </c>
      <c r="R16" s="92">
        <f t="shared" si="16"/>
        <v>1.8125</v>
      </c>
      <c r="S16" s="93">
        <v>59</v>
      </c>
      <c r="T16" s="93">
        <v>-1</v>
      </c>
      <c r="U16" s="92">
        <f t="shared" si="17"/>
        <v>58</v>
      </c>
      <c r="V16" s="93">
        <v>43122.340000000004</v>
      </c>
      <c r="W16" s="93">
        <v>-898</v>
      </c>
      <c r="X16" s="92">
        <f t="shared" si="18"/>
        <v>42224.340000000004</v>
      </c>
      <c r="Y16" s="93">
        <v>57195.08</v>
      </c>
      <c r="Z16" s="93">
        <v>-1136</v>
      </c>
      <c r="AA16" s="92">
        <f t="shared" si="19"/>
        <v>56059.08</v>
      </c>
      <c r="AB16" s="92">
        <f t="shared" si="20"/>
        <v>78904.240000000005</v>
      </c>
      <c r="AC16" s="234">
        <f t="shared" si="21"/>
        <v>2.4969802568111956E-2</v>
      </c>
      <c r="AD16" s="92">
        <f t="shared" si="22"/>
        <v>6799.92</v>
      </c>
      <c r="AE16" s="93">
        <v>20854.03000000001</v>
      </c>
      <c r="AF16" s="234">
        <f t="shared" si="23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4"/>
        <v>988.58882788254948</v>
      </c>
      <c r="AM16" s="93">
        <v>0</v>
      </c>
      <c r="AN16" s="327">
        <f t="shared" si="32"/>
        <v>2399.3529889253191</v>
      </c>
      <c r="AO16" s="95">
        <f t="shared" si="26"/>
        <v>1262.8281831921245</v>
      </c>
      <c r="AP16" s="96"/>
      <c r="AQ16" s="97">
        <f t="shared" si="8"/>
        <v>966.53586206896557</v>
      </c>
      <c r="AR16" s="98">
        <f t="shared" si="9"/>
        <v>117.24</v>
      </c>
      <c r="AS16" s="98">
        <f t="shared" si="10"/>
        <v>359.55224137931049</v>
      </c>
      <c r="AT16" s="98">
        <f t="shared" si="11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21.772899710209042</v>
      </c>
      <c r="AW16" s="234">
        <f t="shared" si="35"/>
        <v>2.2526737563158802E-2</v>
      </c>
      <c r="AX16" s="234">
        <f t="shared" si="36"/>
        <v>0.18571221178956879</v>
      </c>
      <c r="AY16" s="99"/>
      <c r="AZ16" s="94">
        <f t="shared" si="14"/>
        <v>6706.0531107443849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3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7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5"/>
        <v>2.28125</v>
      </c>
      <c r="R17" s="92">
        <f t="shared" si="16"/>
        <v>0.90625</v>
      </c>
      <c r="S17" s="93">
        <v>30</v>
      </c>
      <c r="T17" s="93">
        <v>-1</v>
      </c>
      <c r="U17" s="92">
        <f t="shared" si="17"/>
        <v>29</v>
      </c>
      <c r="V17" s="93">
        <v>26326.12</v>
      </c>
      <c r="W17" s="93">
        <v>-872</v>
      </c>
      <c r="X17" s="92">
        <f t="shared" si="18"/>
        <v>25454.12</v>
      </c>
      <c r="Y17" s="93">
        <v>34304.389999999992</v>
      </c>
      <c r="Z17" s="93">
        <v>-1136</v>
      </c>
      <c r="AA17" s="92">
        <f t="shared" si="19"/>
        <v>33168.389999999992</v>
      </c>
      <c r="AB17" s="92">
        <f t="shared" si="20"/>
        <v>37066.480000000003</v>
      </c>
      <c r="AC17" s="234">
        <f t="shared" si="21"/>
        <v>1.4773844840160394E-2</v>
      </c>
      <c r="AD17" s="92">
        <f t="shared" si="22"/>
        <v>3569.61</v>
      </c>
      <c r="AE17" s="93">
        <v>12244.149999999989</v>
      </c>
      <c r="AF17" s="234">
        <f t="shared" si="23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4"/>
        <v>304.92187873000717</v>
      </c>
      <c r="AM17" s="93">
        <v>0</v>
      </c>
      <c r="AN17" s="327">
        <f t="shared" si="32"/>
        <v>1439.0807859655026</v>
      </c>
      <c r="AO17" s="95">
        <f t="shared" si="26"/>
        <v>161.4073353044937</v>
      </c>
      <c r="AP17" s="96"/>
      <c r="AQ17" s="97">
        <f t="shared" si="8"/>
        <v>1143.7375862068964</v>
      </c>
      <c r="AR17" s="98">
        <f t="shared" si="9"/>
        <v>123.09</v>
      </c>
      <c r="AS17" s="98">
        <f t="shared" si="10"/>
        <v>422.21206896551683</v>
      </c>
      <c r="AT17" s="98">
        <f t="shared" si="11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5.5657701829135755</v>
      </c>
      <c r="AW17" s="234">
        <f t="shared" si="35"/>
        <v>4.8662999712827098E-3</v>
      </c>
      <c r="AX17" s="234">
        <f t="shared" si="36"/>
        <v>4.5217078421590506E-2</v>
      </c>
      <c r="AY17" s="99"/>
      <c r="AZ17" s="94">
        <f t="shared" si="14"/>
        <v>528.74816737678964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3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7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5"/>
        <v>2.03125</v>
      </c>
      <c r="R18" s="92">
        <f t="shared" si="16"/>
        <v>1</v>
      </c>
      <c r="S18" s="93">
        <v>32</v>
      </c>
      <c r="T18" s="93">
        <v>0</v>
      </c>
      <c r="U18" s="92">
        <f t="shared" si="17"/>
        <v>32</v>
      </c>
      <c r="V18" s="93">
        <v>27780.260000000002</v>
      </c>
      <c r="W18" s="93">
        <v>0</v>
      </c>
      <c r="X18" s="92">
        <f t="shared" si="18"/>
        <v>27780.260000000002</v>
      </c>
      <c r="Y18" s="93">
        <v>36890.899999999994</v>
      </c>
      <c r="Z18" s="93">
        <v>0</v>
      </c>
      <c r="AA18" s="92">
        <f t="shared" si="19"/>
        <v>36890.899999999994</v>
      </c>
      <c r="AB18" s="92">
        <f t="shared" si="20"/>
        <v>45676.800000000003</v>
      </c>
      <c r="AC18" s="234">
        <f t="shared" si="21"/>
        <v>1.6431923063310372E-2</v>
      </c>
      <c r="AD18" s="92">
        <f t="shared" si="22"/>
        <v>3938.88</v>
      </c>
      <c r="AE18" s="93">
        <v>13665.269999999993</v>
      </c>
      <c r="AF18" s="234">
        <f t="shared" si="23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4"/>
        <v>1171.5419551205539</v>
      </c>
      <c r="AM18" s="93">
        <v>0</v>
      </c>
      <c r="AN18" s="327">
        <f t="shared" si="32"/>
        <v>1547.5857570117053</v>
      </c>
      <c r="AO18" s="95">
        <f t="shared" si="26"/>
        <v>6247.342287867742</v>
      </c>
      <c r="AP18" s="96"/>
      <c r="AQ18" s="97">
        <f t="shared" si="8"/>
        <v>1152.8406249999998</v>
      </c>
      <c r="AR18" s="98">
        <f t="shared" si="9"/>
        <v>123.09</v>
      </c>
      <c r="AS18" s="98">
        <f t="shared" si="10"/>
        <v>427.03968749999979</v>
      </c>
      <c r="AT18" s="98">
        <f t="shared" si="11"/>
        <v>110.41500000000005</v>
      </c>
      <c r="AU18" s="98">
        <f t="shared" si="27"/>
        <v>212.09375</v>
      </c>
      <c r="AV18" s="98">
        <f t="array" ref="AV18">_xlfn.IFS(U18=0,AO18,U18&lt;0,AO18/-U18,U18&gt;0,AO18/U18)</f>
        <v>195.22944649586694</v>
      </c>
      <c r="AW18" s="234">
        <f t="shared" si="35"/>
        <v>0.16934643198912858</v>
      </c>
      <c r="AX18" s="234">
        <f t="shared" si="36"/>
        <v>1.5860707327635628</v>
      </c>
      <c r="AY18" s="99"/>
      <c r="AZ18" s="94">
        <f t="shared" si="14"/>
        <v>71258.747970991433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3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7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7">
        <f t="shared" si="32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5"/>
        <v>0</v>
      </c>
      <c r="AX19" s="234">
        <f t="shared" si="36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3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7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v>0</v>
      </c>
      <c r="T20" s="93">
        <v>0</v>
      </c>
      <c r="U20" s="92">
        <f t="shared" si="17"/>
        <v>0</v>
      </c>
      <c r="V20" s="93">
        <v>0</v>
      </c>
      <c r="W20" s="93">
        <v>0</v>
      </c>
      <c r="X20" s="92">
        <f t="shared" si="18"/>
        <v>0</v>
      </c>
      <c r="Y20" s="93">
        <v>0</v>
      </c>
      <c r="Z20" s="93">
        <v>0</v>
      </c>
      <c r="AA20" s="92">
        <f t="shared" si="19"/>
        <v>0</v>
      </c>
      <c r="AB20" s="92">
        <f t="shared" si="20"/>
        <v>0</v>
      </c>
      <c r="AC20" s="234">
        <f t="shared" si="21"/>
        <v>0</v>
      </c>
      <c r="AD20" s="92">
        <f t="shared" si="22"/>
        <v>0</v>
      </c>
      <c r="AE20" s="93">
        <v>0</v>
      </c>
      <c r="AF20" s="234">
        <f t="shared" si="23"/>
        <v>0</v>
      </c>
      <c r="AG20" s="93">
        <v>0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7">
        <f t="shared" si="32"/>
        <v>0</v>
      </c>
      <c r="AO20" s="95">
        <f t="shared" si="26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5"/>
        <v>0</v>
      </c>
      <c r="AX20" s="234">
        <f t="shared" si="36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3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7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3.2097039866316543</v>
      </c>
      <c r="AM21" s="93">
        <v>0</v>
      </c>
      <c r="AN21" s="327">
        <f t="shared" si="32"/>
        <v>0</v>
      </c>
      <c r="AO21" s="95">
        <f t="shared" si="26"/>
        <v>-3.2097039866316543</v>
      </c>
      <c r="AP21" s="96"/>
      <c r="AQ21" s="97">
        <f t="shared" si="8"/>
        <v>0</v>
      </c>
      <c r="AR21" s="98">
        <f t="shared" ref="AR21:AR98" si="38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5"/>
        <v>0</v>
      </c>
      <c r="AX21" s="234">
        <f t="shared" si="36"/>
        <v>-2.7377209029611518E-2</v>
      </c>
      <c r="AY21" s="99"/>
      <c r="AZ21" s="94">
        <f t="shared" si="14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3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7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5"/>
        <v>6.25E-2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96.4</v>
      </c>
      <c r="AH22" s="93"/>
      <c r="AI22" s="93"/>
      <c r="AJ22" s="93"/>
      <c r="AK22" s="93"/>
      <c r="AL22" s="122">
        <f t="shared" si="24"/>
        <v>9.6291119598949617</v>
      </c>
      <c r="AM22" s="93">
        <v>0</v>
      </c>
      <c r="AN22" s="327">
        <f t="shared" si="32"/>
        <v>0</v>
      </c>
      <c r="AO22" s="95">
        <f t="shared" si="26"/>
        <v>-106.02911195989496</v>
      </c>
      <c r="AP22" s="96"/>
      <c r="AQ22" s="97">
        <f t="shared" si="8"/>
        <v>0</v>
      </c>
      <c r="AR22" s="98">
        <f t="shared" si="38"/>
        <v>117.24</v>
      </c>
      <c r="AS22" s="98">
        <f t="shared" si="10"/>
        <v>0</v>
      </c>
      <c r="AT22" s="98">
        <f t="shared" si="11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5"/>
        <v>0</v>
      </c>
      <c r="AX22" s="234">
        <f t="shared" si="36"/>
        <v>-0.90437659467668852</v>
      </c>
      <c r="AY22" s="99"/>
      <c r="AZ22" s="94">
        <f t="shared" si="14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3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7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7">
        <f t="shared" si="32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8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5"/>
        <v>0</v>
      </c>
      <c r="AX23" s="234">
        <f t="shared" si="36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3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7"/>
        <v>0</v>
      </c>
      <c r="M24" s="89"/>
      <c r="N24" s="89">
        <v>3</v>
      </c>
      <c r="O24" s="89">
        <v>931</v>
      </c>
      <c r="P24" s="89">
        <v>67</v>
      </c>
      <c r="Q24" s="233">
        <f t="shared" si="15"/>
        <v>9.375E-2</v>
      </c>
      <c r="R24" s="92">
        <f t="shared" si="16"/>
        <v>0.125</v>
      </c>
      <c r="S24" s="93">
        <v>4</v>
      </c>
      <c r="T24" s="93">
        <v>0</v>
      </c>
      <c r="U24" s="92">
        <f t="shared" si="17"/>
        <v>4</v>
      </c>
      <c r="V24" s="93">
        <v>3006</v>
      </c>
      <c r="W24" s="93">
        <v>0</v>
      </c>
      <c r="X24" s="92">
        <f t="shared" si="18"/>
        <v>3006</v>
      </c>
      <c r="Y24" s="93">
        <v>3792</v>
      </c>
      <c r="Z24" s="93">
        <v>0</v>
      </c>
      <c r="AA24" s="92">
        <f t="shared" si="19"/>
        <v>3792</v>
      </c>
      <c r="AB24" s="92">
        <f t="shared" si="20"/>
        <v>1871.31</v>
      </c>
      <c r="AC24" s="234">
        <f t="shared" si="21"/>
        <v>1.6890304182351999E-3</v>
      </c>
      <c r="AD24" s="92">
        <f t="shared" si="22"/>
        <v>468.96</v>
      </c>
      <c r="AE24" s="93">
        <v>1419.44</v>
      </c>
      <c r="AF24" s="234">
        <f t="shared" si="23"/>
        <v>0.37432489451476797</v>
      </c>
      <c r="AG24" s="93">
        <v>387.19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7">
        <f t="shared" si="32"/>
        <v>159.07568507649276</v>
      </c>
      <c r="AO24" s="95">
        <f t="shared" si="26"/>
        <v>1357.334314923507</v>
      </c>
      <c r="AP24" s="96"/>
      <c r="AQ24" s="97">
        <f t="shared" si="8"/>
        <v>948</v>
      </c>
      <c r="AR24" s="98">
        <f t="shared" si="38"/>
        <v>117.24</v>
      </c>
      <c r="AS24" s="98">
        <f t="shared" si="10"/>
        <v>354.86</v>
      </c>
      <c r="AT24" s="98">
        <f t="shared" si="11"/>
        <v>96.797499999999999</v>
      </c>
      <c r="AU24" s="98">
        <f t="shared" si="27"/>
        <v>0</v>
      </c>
      <c r="AV24" s="98">
        <f t="array" ref="AV24">_xlfn.IFS(U24=0,AO24,U24&lt;0,AO24/-U24,U24&gt;0,AO24/U24)</f>
        <v>339.33357873087675</v>
      </c>
      <c r="AW24" s="234">
        <f t="shared" si="35"/>
        <v>0.35794681300725395</v>
      </c>
      <c r="AX24" s="234">
        <f t="shared" si="36"/>
        <v>2.8943498697618284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3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7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5"/>
        <v>0.25</v>
      </c>
      <c r="R25" s="92">
        <f t="shared" si="16"/>
        <v>0.15625</v>
      </c>
      <c r="S25" s="93">
        <v>5</v>
      </c>
      <c r="T25" s="93">
        <v>0</v>
      </c>
      <c r="U25" s="92">
        <f t="shared" si="17"/>
        <v>5</v>
      </c>
      <c r="V25" s="93">
        <v>3318.98</v>
      </c>
      <c r="W25" s="93">
        <v>0</v>
      </c>
      <c r="X25" s="92">
        <f t="shared" si="18"/>
        <v>3318.98</v>
      </c>
      <c r="Y25" s="93">
        <v>4629.7700000000004</v>
      </c>
      <c r="Z25" s="93">
        <v>0</v>
      </c>
      <c r="AA25" s="92">
        <f t="shared" si="19"/>
        <v>4629.7700000000004</v>
      </c>
      <c r="AB25" s="92">
        <f t="shared" si="20"/>
        <v>7384</v>
      </c>
      <c r="AC25" s="234">
        <f t="shared" si="21"/>
        <v>2.0621894407786873E-3</v>
      </c>
      <c r="AD25" s="92">
        <f t="shared" si="22"/>
        <v>586.19999999999993</v>
      </c>
      <c r="AE25" s="93">
        <v>1730.5700000000006</v>
      </c>
      <c r="AF25" s="234">
        <f t="shared" si="23"/>
        <v>0.37379178663302937</v>
      </c>
      <c r="AG25" s="93">
        <v>334.42</v>
      </c>
      <c r="AH25" s="93"/>
      <c r="AI25" s="93"/>
      <c r="AJ25" s="93"/>
      <c r="AK25" s="93"/>
      <c r="AL25" s="122">
        <f t="shared" si="24"/>
        <v>35.306743852948195</v>
      </c>
      <c r="AM25" s="93">
        <v>0</v>
      </c>
      <c r="AN25" s="327">
        <f t="shared" si="32"/>
        <v>194.22042048960813</v>
      </c>
      <c r="AO25" s="95">
        <f t="shared" si="26"/>
        <v>1749.0528356574437</v>
      </c>
      <c r="AP25" s="96"/>
      <c r="AQ25" s="97">
        <f t="shared" si="8"/>
        <v>925.95400000000006</v>
      </c>
      <c r="AR25" s="98">
        <f t="shared" si="38"/>
        <v>117.24</v>
      </c>
      <c r="AS25" s="98">
        <f t="shared" si="10"/>
        <v>346.11400000000015</v>
      </c>
      <c r="AT25" s="98">
        <f t="shared" si="11"/>
        <v>66.884</v>
      </c>
      <c r="AU25" s="98">
        <f t="shared" si="27"/>
        <v>0</v>
      </c>
      <c r="AV25" s="98">
        <f t="array" ref="AV25">_xlfn.IFS(U25=0,AO25,U25&lt;0,AO25/-U25,U25&gt;0,AO25/U25)</f>
        <v>349.81056713148871</v>
      </c>
      <c r="AW25" s="234">
        <f t="shared" si="35"/>
        <v>0.3777839580923984</v>
      </c>
      <c r="AX25" s="234">
        <f t="shared" si="36"/>
        <v>2.9837134692211595</v>
      </c>
      <c r="AY25" s="99"/>
      <c r="AZ25" s="94">
        <f t="shared" si="14"/>
        <v>3847.9162384463757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3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7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5"/>
        <v>3.96875</v>
      </c>
      <c r="R26" s="92">
        <f t="shared" si="16"/>
        <v>0.6875</v>
      </c>
      <c r="S26" s="93">
        <v>23</v>
      </c>
      <c r="T26" s="93">
        <v>-1</v>
      </c>
      <c r="U26" s="92">
        <f t="shared" si="17"/>
        <v>22</v>
      </c>
      <c r="V26" s="93">
        <v>12539</v>
      </c>
      <c r="W26" s="93">
        <v>-595</v>
      </c>
      <c r="X26" s="92">
        <f t="shared" si="18"/>
        <v>11944</v>
      </c>
      <c r="Y26" s="93">
        <v>17077</v>
      </c>
      <c r="Z26" s="93">
        <v>-749</v>
      </c>
      <c r="AA26" s="92">
        <f t="shared" si="19"/>
        <v>16328</v>
      </c>
      <c r="AB26" s="92">
        <f t="shared" si="20"/>
        <v>27774.9</v>
      </c>
      <c r="AC26" s="234">
        <f t="shared" si="21"/>
        <v>7.2728081932870109E-3</v>
      </c>
      <c r="AD26" s="92">
        <f t="shared" si="22"/>
        <v>2707.98</v>
      </c>
      <c r="AE26" s="93">
        <v>6139.9299999999976</v>
      </c>
      <c r="AF26" s="234">
        <f t="shared" si="23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4"/>
        <v>1312.7689305323465</v>
      </c>
      <c r="AM26" s="93">
        <v>0</v>
      </c>
      <c r="AN26" s="327">
        <f t="shared" si="32"/>
        <v>716.38593724980672</v>
      </c>
      <c r="AO26" s="95">
        <f t="shared" si="26"/>
        <v>-12660.344867782149</v>
      </c>
      <c r="AP26" s="96"/>
      <c r="AQ26" s="97">
        <f t="shared" si="8"/>
        <v>742.18181818181813</v>
      </c>
      <c r="AR26" s="98">
        <f t="shared" si="38"/>
        <v>123.09</v>
      </c>
      <c r="AS26" s="98">
        <f t="shared" si="10"/>
        <v>279.08772727272714</v>
      </c>
      <c r="AT26" s="98">
        <f t="shared" si="11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-575.47022126282491</v>
      </c>
      <c r="AW26" s="234">
        <f t="shared" si="35"/>
        <v>-0.77537633928112126</v>
      </c>
      <c r="AX26" s="234">
        <f t="shared" si="36"/>
        <v>-4.6751988078871145</v>
      </c>
      <c r="AY26" s="99"/>
      <c r="AZ26" s="94">
        <f t="shared" si="14"/>
        <v>-235367.32049649538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3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7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5"/>
        <v>0.15625</v>
      </c>
      <c r="R27" s="92">
        <f t="shared" si="16"/>
        <v>3.125E-2</v>
      </c>
      <c r="S27" s="93">
        <v>1</v>
      </c>
      <c r="T27" s="93">
        <v>0</v>
      </c>
      <c r="U27" s="92">
        <f t="shared" si="17"/>
        <v>1</v>
      </c>
      <c r="V27" s="93">
        <v>363</v>
      </c>
      <c r="W27" s="93">
        <v>0</v>
      </c>
      <c r="X27" s="92">
        <f t="shared" si="18"/>
        <v>363</v>
      </c>
      <c r="Y27" s="93">
        <v>478</v>
      </c>
      <c r="Z27" s="93">
        <v>0</v>
      </c>
      <c r="AA27" s="92">
        <f t="shared" si="19"/>
        <v>478</v>
      </c>
      <c r="AB27" s="92">
        <f t="shared" si="20"/>
        <v>968</v>
      </c>
      <c r="AC27" s="234">
        <f t="shared" si="21"/>
        <v>2.1291047993576625E-4</v>
      </c>
      <c r="AD27" s="92">
        <f t="shared" si="22"/>
        <v>181.59</v>
      </c>
      <c r="AE27" s="93">
        <v>180.3</v>
      </c>
      <c r="AF27" s="234">
        <f t="shared" si="23"/>
        <v>0.37719665271966529</v>
      </c>
      <c r="AG27" s="93">
        <v>427.28</v>
      </c>
      <c r="AH27" s="93"/>
      <c r="AI27" s="93"/>
      <c r="AJ27" s="93"/>
      <c r="AK27" s="93"/>
      <c r="AL27" s="122">
        <f t="shared" si="24"/>
        <v>237.5180950107424</v>
      </c>
      <c r="AM27" s="93">
        <v>0</v>
      </c>
      <c r="AN27" s="327">
        <f t="shared" si="32"/>
        <v>20.052261990127516</v>
      </c>
      <c r="AO27" s="95">
        <f t="shared" si="26"/>
        <v>-568.74035700086995</v>
      </c>
      <c r="AP27" s="96"/>
      <c r="AQ27" s="97">
        <f t="shared" si="8"/>
        <v>478</v>
      </c>
      <c r="AR27" s="98">
        <f t="shared" si="38"/>
        <v>181.59</v>
      </c>
      <c r="AS27" s="98">
        <f t="shared" si="10"/>
        <v>180.3</v>
      </c>
      <c r="AT27" s="98">
        <f t="shared" si="11"/>
        <v>427.28</v>
      </c>
      <c r="AU27" s="98">
        <f t="shared" si="27"/>
        <v>0</v>
      </c>
      <c r="AV27" s="98">
        <f t="array" ref="AV27">_xlfn.IFS(U27=0,AO27,U27&lt;0,AO27/-U27,U27&gt;0,AO27/U27)</f>
        <v>-568.74035700086995</v>
      </c>
      <c r="AW27" s="234">
        <f t="shared" si="35"/>
        <v>-1.1898333828470082</v>
      </c>
      <c r="AX27" s="234">
        <f t="shared" si="36"/>
        <v>-3.1320026268014205</v>
      </c>
      <c r="AY27" s="99"/>
      <c r="AZ27" s="94">
        <f t="shared" si="14"/>
        <v>-42086.786418064374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9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7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5"/>
        <v>7</v>
      </c>
      <c r="R28" s="92">
        <f t="shared" si="16"/>
        <v>1.9375</v>
      </c>
      <c r="S28" s="93">
        <v>63</v>
      </c>
      <c r="T28" s="93">
        <v>-1</v>
      </c>
      <c r="U28" s="92">
        <f t="shared" si="17"/>
        <v>62</v>
      </c>
      <c r="V28" s="93">
        <v>50175.25</v>
      </c>
      <c r="W28" s="93">
        <v>-669</v>
      </c>
      <c r="X28" s="92">
        <f t="shared" si="18"/>
        <v>49506.25</v>
      </c>
      <c r="Y28" s="93">
        <v>68107.839999999997</v>
      </c>
      <c r="Z28" s="93">
        <v>-1018</v>
      </c>
      <c r="AA28" s="92">
        <f t="shared" si="19"/>
        <v>67089.84</v>
      </c>
      <c r="AB28" s="92">
        <f t="shared" si="20"/>
        <v>105085.12</v>
      </c>
      <c r="AC28" s="234">
        <f t="shared" si="21"/>
        <v>2.9883117224296582E-2</v>
      </c>
      <c r="AD28" s="92">
        <f t="shared" si="22"/>
        <v>8284.44</v>
      </c>
      <c r="AE28" s="93">
        <v>24438.289999999961</v>
      </c>
      <c r="AF28" s="234">
        <f t="shared" si="23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4"/>
        <v>2449.0041417999523</v>
      </c>
      <c r="AM28" s="93">
        <v>0</v>
      </c>
      <c r="AN28" s="327">
        <f t="shared" si="32"/>
        <v>2857.146969166708</v>
      </c>
      <c r="AO28" s="95">
        <f t="shared" si="26"/>
        <v>-10102.221110966624</v>
      </c>
      <c r="AP28" s="96"/>
      <c r="AQ28" s="97">
        <f t="shared" si="8"/>
        <v>1082.094193548387</v>
      </c>
      <c r="AR28" s="98">
        <f t="shared" si="38"/>
        <v>133.62</v>
      </c>
      <c r="AS28" s="98">
        <f t="shared" si="10"/>
        <v>394.16596774193488</v>
      </c>
      <c r="AT28" s="98">
        <f t="shared" si="11"/>
        <v>210.47904761904752</v>
      </c>
      <c r="AU28" s="98">
        <f t="shared" si="27"/>
        <v>411.15873015873018</v>
      </c>
      <c r="AV28" s="98">
        <f>_xlfn.IFS(U28=0,AO28,U28&lt;0,AO28/-U28,U28&gt;0,AO28/U28)</f>
        <v>-162.93905017688104</v>
      </c>
      <c r="AW28" s="234">
        <f t="shared" si="35"/>
        <v>-0.15057751085658611</v>
      </c>
      <c r="AX28" s="234">
        <f t="shared" si="36"/>
        <v>-1.219421120916637</v>
      </c>
      <c r="AY28" s="99"/>
      <c r="AZ28" s="94">
        <f t="shared" si="14"/>
        <v>-124322.49528496023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5"/>
        <v>0.15625</v>
      </c>
      <c r="R29" s="92">
        <f t="shared" si="16"/>
        <v>3.125E-2</v>
      </c>
      <c r="S29" s="93">
        <v>1</v>
      </c>
      <c r="T29" s="93">
        <v>0</v>
      </c>
      <c r="U29" s="92">
        <f t="shared" si="17"/>
        <v>1</v>
      </c>
      <c r="V29" s="93">
        <v>408</v>
      </c>
      <c r="W29" s="93">
        <v>0</v>
      </c>
      <c r="X29" s="92">
        <f t="shared" si="18"/>
        <v>408</v>
      </c>
      <c r="Y29" s="93">
        <v>508</v>
      </c>
      <c r="Z29" s="93">
        <v>0</v>
      </c>
      <c r="AA29" s="92">
        <f t="shared" si="19"/>
        <v>508</v>
      </c>
      <c r="AB29" s="92">
        <f t="shared" si="20"/>
        <v>992</v>
      </c>
      <c r="AC29" s="234">
        <f t="shared" si="21"/>
        <v>2.2627306235851308E-4</v>
      </c>
      <c r="AD29" s="92">
        <f t="shared" si="22"/>
        <v>111.39</v>
      </c>
      <c r="AE29" s="93">
        <v>192.32999999999998</v>
      </c>
      <c r="AF29" s="234">
        <f t="shared" si="23"/>
        <v>0.37860236220472437</v>
      </c>
      <c r="AG29" s="93">
        <v>351.62</v>
      </c>
      <c r="AH29" s="93"/>
      <c r="AI29" s="93"/>
      <c r="AJ29" s="93"/>
      <c r="AK29" s="93"/>
      <c r="AL29" s="122">
        <f t="shared" si="24"/>
        <v>6.4194079732633087</v>
      </c>
      <c r="AM29" s="93">
        <v>0</v>
      </c>
      <c r="AN29" s="327">
        <f t="shared" si="32"/>
        <v>21.31077215687192</v>
      </c>
      <c r="AO29" s="95">
        <f t="shared" si="26"/>
        <v>-175.07018013013521</v>
      </c>
      <c r="AP29" s="96"/>
      <c r="AQ29" s="97">
        <f t="shared" si="8"/>
        <v>508</v>
      </c>
      <c r="AR29" s="98">
        <f t="shared" si="38"/>
        <v>111.39</v>
      </c>
      <c r="AS29" s="98">
        <f t="shared" si="10"/>
        <v>192.32999999999998</v>
      </c>
      <c r="AT29" s="98">
        <f t="shared" si="11"/>
        <v>351.62</v>
      </c>
      <c r="AU29" s="98">
        <f t="shared" si="27"/>
        <v>0</v>
      </c>
      <c r="AV29" s="98">
        <f t="array" ref="AV29">_xlfn.IFS(U29=0,AO29,U29&lt;0,AO29/-U29,U29&gt;0,AO29/U29)</f>
        <v>-175.07018013013521</v>
      </c>
      <c r="AW29" s="234">
        <f>IF(AQ29=0,0,AV29/AQ29)</f>
        <v>-0.34462633883884886</v>
      </c>
      <c r="AX29" s="234">
        <f>IF(AR29=0,0,AV29/AR29)</f>
        <v>-1.5716866875853777</v>
      </c>
      <c r="AY29" s="99"/>
      <c r="AZ29" s="94">
        <f t="shared" si="14"/>
        <v>-350.14036026027043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5"/>
        <v>1.40625</v>
      </c>
      <c r="R30" s="92">
        <f t="shared" si="16"/>
        <v>0.53125</v>
      </c>
      <c r="S30" s="93">
        <v>17</v>
      </c>
      <c r="T30" s="93">
        <v>0</v>
      </c>
      <c r="U30" s="92">
        <f t="shared" si="17"/>
        <v>17</v>
      </c>
      <c r="V30" s="93">
        <v>7897.47</v>
      </c>
      <c r="W30" s="93">
        <v>0</v>
      </c>
      <c r="X30" s="92">
        <f t="shared" si="18"/>
        <v>7897.47</v>
      </c>
      <c r="Y30" s="93">
        <v>9731.7900000000009</v>
      </c>
      <c r="Z30" s="93">
        <v>0</v>
      </c>
      <c r="AA30" s="92">
        <f t="shared" si="19"/>
        <v>9731.7900000000009</v>
      </c>
      <c r="AB30" s="92">
        <f t="shared" si="20"/>
        <v>11106.9</v>
      </c>
      <c r="AC30" s="234">
        <f t="shared" si="21"/>
        <v>4.3347281998621142E-3</v>
      </c>
      <c r="AD30" s="92">
        <f t="shared" si="22"/>
        <v>1893.63</v>
      </c>
      <c r="AE30" s="93">
        <v>3680.4900000000007</v>
      </c>
      <c r="AF30" s="234">
        <f t="shared" si="23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4"/>
        <v>0</v>
      </c>
      <c r="AM30" s="93">
        <v>0</v>
      </c>
      <c r="AN30" s="327">
        <f t="shared" si="32"/>
        <v>408.25188852071778</v>
      </c>
      <c r="AO30" s="95">
        <f t="shared" si="26"/>
        <v>-648.21188852071828</v>
      </c>
      <c r="AP30" s="96"/>
      <c r="AQ30" s="97">
        <f t="shared" si="8"/>
        <v>572.45823529411769</v>
      </c>
      <c r="AR30" s="98">
        <f t="shared" si="38"/>
        <v>111.39</v>
      </c>
      <c r="AS30" s="98">
        <f t="shared" si="10"/>
        <v>216.49941176470591</v>
      </c>
      <c r="AT30" s="98">
        <f t="shared" si="11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-38.130111089454019</v>
      </c>
      <c r="AW30" s="234">
        <f>IF(AQ30=0,0,AV30/AQ30)</f>
        <v>-6.6607673256483979E-2</v>
      </c>
      <c r="AX30" s="234">
        <f>IF(AR30=0,0,AV30/AR30)</f>
        <v>-0.34231179719412891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5"/>
        <v>1.4375</v>
      </c>
      <c r="R31" s="92">
        <f t="shared" si="16"/>
        <v>0.53125</v>
      </c>
      <c r="S31" s="93">
        <v>17</v>
      </c>
      <c r="T31" s="93">
        <v>0</v>
      </c>
      <c r="U31" s="92">
        <f t="shared" si="17"/>
        <v>17</v>
      </c>
      <c r="V31" s="93">
        <v>6828</v>
      </c>
      <c r="W31" s="93">
        <v>0</v>
      </c>
      <c r="X31" s="92">
        <f t="shared" si="18"/>
        <v>6828</v>
      </c>
      <c r="Y31" s="93">
        <v>8783</v>
      </c>
      <c r="Z31" s="93">
        <v>0</v>
      </c>
      <c r="AA31" s="92">
        <f t="shared" si="19"/>
        <v>8783</v>
      </c>
      <c r="AB31" s="92">
        <f t="shared" si="20"/>
        <v>8901.4599999999991</v>
      </c>
      <c r="AC31" s="234">
        <f t="shared" si="21"/>
        <v>3.9121187139661822E-3</v>
      </c>
      <c r="AD31" s="92">
        <f t="shared" si="22"/>
        <v>1794.18</v>
      </c>
      <c r="AE31" s="93">
        <v>3322.79</v>
      </c>
      <c r="AF31" s="234">
        <f t="shared" si="23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4"/>
        <v>3.2097039866316543</v>
      </c>
      <c r="AM31" s="93">
        <v>0</v>
      </c>
      <c r="AN31" s="327">
        <f t="shared" si="32"/>
        <v>368.44982648387025</v>
      </c>
      <c r="AO31" s="95">
        <f t="shared" si="26"/>
        <v>-1695.6895304705026</v>
      </c>
      <c r="AP31" s="96"/>
      <c r="AQ31" s="97">
        <f t="shared" si="8"/>
        <v>516.64705882352939</v>
      </c>
      <c r="AR31" s="98">
        <f t="shared" si="38"/>
        <v>105.54</v>
      </c>
      <c r="AS31" s="98">
        <f t="shared" si="10"/>
        <v>195.45823529411766</v>
      </c>
      <c r="AT31" s="98">
        <f t="shared" si="11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-99.746442968853103</v>
      </c>
      <c r="AW31" s="234">
        <f>IF(AQ31=0,0,AV31/AQ31)</f>
        <v>-0.19306495849601535</v>
      </c>
      <c r="AX31" s="234">
        <f>IF(AR31=0,0,AV31/AR31)</f>
        <v>-0.94510558052731752</v>
      </c>
      <c r="AY31" s="99"/>
      <c r="AZ31" s="94">
        <f t="shared" si="14"/>
        <v>-99.746442968853103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40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1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5"/>
        <v>0.25</v>
      </c>
      <c r="R32" s="92">
        <f t="shared" si="16"/>
        <v>0.125</v>
      </c>
      <c r="S32" s="93">
        <v>4</v>
      </c>
      <c r="T32" s="93">
        <v>0</v>
      </c>
      <c r="U32" s="92">
        <f t="shared" si="17"/>
        <v>4</v>
      </c>
      <c r="V32" s="93">
        <v>1713.76</v>
      </c>
      <c r="W32" s="93">
        <v>0</v>
      </c>
      <c r="X32" s="92">
        <f t="shared" si="18"/>
        <v>1713.76</v>
      </c>
      <c r="Y32" s="93">
        <v>2155.9899999999998</v>
      </c>
      <c r="Z32" s="93">
        <v>0</v>
      </c>
      <c r="AA32" s="92">
        <f t="shared" si="19"/>
        <v>2155.9899999999998</v>
      </c>
      <c r="AB32" s="92">
        <f t="shared" si="20"/>
        <v>2156</v>
      </c>
      <c r="AC32" s="234">
        <f t="shared" si="21"/>
        <v>9.6031980258726494E-4</v>
      </c>
      <c r="AD32" s="92">
        <f t="shared" si="22"/>
        <v>562.55999999999995</v>
      </c>
      <c r="AE32" s="93">
        <v>811.22999999999979</v>
      </c>
      <c r="AF32" s="234">
        <f t="shared" si="23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7">
        <f t="shared" si="32"/>
        <v>90.444511146642313</v>
      </c>
      <c r="AO32" s="95">
        <f t="shared" si="26"/>
        <v>164.13548885335763</v>
      </c>
      <c r="AP32" s="96"/>
      <c r="AQ32" s="97">
        <f t="shared" si="8"/>
        <v>538.99749999999995</v>
      </c>
      <c r="AR32" s="98">
        <f t="shared" si="38"/>
        <v>140.63999999999999</v>
      </c>
      <c r="AS32" s="98">
        <f t="shared" si="10"/>
        <v>202.80749999999995</v>
      </c>
      <c r="AT32" s="98">
        <f t="shared" si="11"/>
        <v>131.90500000000003</v>
      </c>
      <c r="AU32" s="98">
        <f t="shared" si="27"/>
        <v>0</v>
      </c>
      <c r="AV32" s="98">
        <f t="array" ref="AV32">_xlfn.IFS(U32=0,AO32,U32&lt;0,AO32/-U32,U32&gt;0,AO32/U32)</f>
        <v>41.033872213339407</v>
      </c>
      <c r="AW32" s="234">
        <f t="shared" ref="AW32" si="42">IF(AQ32=0,0,AV32/AQ32)</f>
        <v>7.6129986156409646E-2</v>
      </c>
      <c r="AX32" s="234">
        <f t="shared" ref="AX32" si="43">IF(AR32=0,0,AV32/AR32)</f>
        <v>0.29176530299587183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5"/>
        <v>0.15625</v>
      </c>
      <c r="R33" s="92">
        <f t="shared" si="16"/>
        <v>6.25E-2</v>
      </c>
      <c r="S33" s="93">
        <v>2</v>
      </c>
      <c r="T33" s="93">
        <v>0</v>
      </c>
      <c r="U33" s="92">
        <f t="shared" si="17"/>
        <v>2</v>
      </c>
      <c r="V33" s="93">
        <v>713.73</v>
      </c>
      <c r="W33" s="93">
        <v>0</v>
      </c>
      <c r="X33" s="92">
        <f t="shared" si="18"/>
        <v>713.73</v>
      </c>
      <c r="Y33" s="93">
        <v>871.67</v>
      </c>
      <c r="Z33" s="93">
        <v>0</v>
      </c>
      <c r="AA33" s="92">
        <f t="shared" si="19"/>
        <v>871.67</v>
      </c>
      <c r="AB33" s="92">
        <f t="shared" si="20"/>
        <v>880</v>
      </c>
      <c r="AC33" s="234">
        <f t="shared" si="21"/>
        <v>3.8825874068119113E-4</v>
      </c>
      <c r="AD33" s="92">
        <f t="shared" si="22"/>
        <v>246.18</v>
      </c>
      <c r="AE33" s="93">
        <v>323.53999999999996</v>
      </c>
      <c r="AF33" s="234">
        <f t="shared" si="23"/>
        <v>0.37117257677790905</v>
      </c>
      <c r="AG33" s="93">
        <v>322.81</v>
      </c>
      <c r="AH33" s="93"/>
      <c r="AI33" s="93"/>
      <c r="AJ33" s="93"/>
      <c r="AK33" s="93"/>
      <c r="AL33" s="122">
        <f t="shared" si="24"/>
        <v>503.92352590116974</v>
      </c>
      <c r="AM33" s="93">
        <v>0</v>
      </c>
      <c r="AN33" s="327">
        <f t="shared" si="32"/>
        <v>36.566851901536516</v>
      </c>
      <c r="AO33" s="95">
        <f t="shared" si="26"/>
        <v>-561.35037780270625</v>
      </c>
      <c r="AP33" s="96"/>
      <c r="AQ33" s="97">
        <f t="shared" si="8"/>
        <v>435.83499999999998</v>
      </c>
      <c r="AR33" s="98">
        <f t="shared" si="38"/>
        <v>123.09</v>
      </c>
      <c r="AS33" s="98">
        <f t="shared" si="10"/>
        <v>161.76999999999998</v>
      </c>
      <c r="AT33" s="98">
        <f t="shared" si="11"/>
        <v>161.405</v>
      </c>
      <c r="AU33" s="98">
        <f t="shared" si="27"/>
        <v>0</v>
      </c>
      <c r="AV33" s="98">
        <f t="array" ref="AV33">_xlfn.IFS(U33=0,AO33,U33&lt;0,AO33/-U33,U33&gt;0,AO33/U33)</f>
        <v>-280.67518890135312</v>
      </c>
      <c r="AW33" s="234">
        <f>IF(AQ33=0,0,AV33/AQ33)</f>
        <v>-0.64399414664116728</v>
      </c>
      <c r="AX33" s="234">
        <f>IF(AR33=0,0,AV33/AR33)</f>
        <v>-2.2802436339373884</v>
      </c>
      <c r="AY33" s="99"/>
      <c r="AZ33" s="94">
        <f t="shared" si="14"/>
        <v>-44066.004657512443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5"/>
        <v>0.1875</v>
      </c>
      <c r="R34" s="92">
        <f t="shared" si="16"/>
        <v>3.125E-2</v>
      </c>
      <c r="S34" s="93">
        <v>1</v>
      </c>
      <c r="T34" s="93">
        <v>0</v>
      </c>
      <c r="U34" s="92">
        <f t="shared" si="17"/>
        <v>1</v>
      </c>
      <c r="V34" s="93">
        <v>308</v>
      </c>
      <c r="W34" s="93">
        <v>0</v>
      </c>
      <c r="X34" s="92">
        <f t="shared" si="18"/>
        <v>308</v>
      </c>
      <c r="Y34" s="93">
        <v>479</v>
      </c>
      <c r="Z34" s="93">
        <v>0</v>
      </c>
      <c r="AA34" s="92">
        <f t="shared" si="19"/>
        <v>479</v>
      </c>
      <c r="AB34" s="92">
        <f t="shared" si="20"/>
        <v>908.82</v>
      </c>
      <c r="AC34" s="234">
        <f t="shared" si="21"/>
        <v>2.133558993498578E-4</v>
      </c>
      <c r="AD34" s="92">
        <f t="shared" si="22"/>
        <v>117.24</v>
      </c>
      <c r="AE34" s="93">
        <v>178.85000000000002</v>
      </c>
      <c r="AF34" s="234">
        <f t="shared" si="23"/>
        <v>0.37338204592901886</v>
      </c>
      <c r="AG34" s="93">
        <v>252.25</v>
      </c>
      <c r="AH34" s="93"/>
      <c r="AI34" s="93"/>
      <c r="AJ34" s="93"/>
      <c r="AK34" s="93"/>
      <c r="AL34" s="122">
        <f t="shared" si="24"/>
        <v>73.823191692528042</v>
      </c>
      <c r="AM34" s="93">
        <v>0</v>
      </c>
      <c r="AN34" s="327">
        <f t="shared" si="32"/>
        <v>20.094212329018998</v>
      </c>
      <c r="AO34" s="95">
        <f t="shared" si="26"/>
        <v>-163.25740402154707</v>
      </c>
      <c r="AP34" s="96"/>
      <c r="AQ34" s="97">
        <f t="shared" si="8"/>
        <v>479</v>
      </c>
      <c r="AR34" s="98">
        <f t="shared" si="38"/>
        <v>117.24</v>
      </c>
      <c r="AS34" s="98">
        <f t="shared" si="10"/>
        <v>178.85000000000002</v>
      </c>
      <c r="AT34" s="98">
        <f t="shared" si="11"/>
        <v>252.25</v>
      </c>
      <c r="AU34" s="98">
        <f t="shared" si="27"/>
        <v>0</v>
      </c>
      <c r="AV34" s="98">
        <f t="array" ref="AV34">_xlfn.IFS(U34=0,AO34,U34&lt;0,AO34/-U34,U34&gt;0,AO34/U34)</f>
        <v>-163.25740402154707</v>
      </c>
      <c r="AW34" s="234">
        <f>IF(AQ34=0,0,AV34/AQ34)</f>
        <v>-0.34082965348965988</v>
      </c>
      <c r="AX34" s="234">
        <f>IF(AR34=0,0,AV34/AR34)</f>
        <v>-1.3925060049603128</v>
      </c>
      <c r="AY34" s="99"/>
      <c r="AZ34" s="94">
        <f t="shared" si="14"/>
        <v>-3754.9202924955825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5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7">
        <f t="shared" si="32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8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5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7">
        <f t="shared" si="32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8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5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5"/>
        <v>0.125</v>
      </c>
      <c r="R37" s="92">
        <f t="shared" si="16"/>
        <v>3.125E-2</v>
      </c>
      <c r="S37" s="93">
        <v>1</v>
      </c>
      <c r="T37" s="93">
        <v>0</v>
      </c>
      <c r="U37" s="92">
        <f t="shared" si="17"/>
        <v>1</v>
      </c>
      <c r="V37" s="93">
        <v>810</v>
      </c>
      <c r="W37" s="93">
        <v>0</v>
      </c>
      <c r="X37" s="92">
        <f t="shared" si="18"/>
        <v>810</v>
      </c>
      <c r="Y37" s="93">
        <v>1016.56</v>
      </c>
      <c r="Z37" s="93">
        <v>0</v>
      </c>
      <c r="AA37" s="92">
        <f t="shared" si="19"/>
        <v>1016.56</v>
      </c>
      <c r="AB37" s="92">
        <f t="shared" si="20"/>
        <v>2046</v>
      </c>
      <c r="AC37" s="234">
        <f t="shared" si="21"/>
        <v>4.5279555958891739E-4</v>
      </c>
      <c r="AD37" s="92">
        <f t="shared" si="22"/>
        <v>169.89</v>
      </c>
      <c r="AE37" s="93">
        <v>375.75</v>
      </c>
      <c r="AF37" s="234">
        <f t="shared" si="23"/>
        <v>0.36962894467616275</v>
      </c>
      <c r="AG37" s="93">
        <v>157.9</v>
      </c>
      <c r="AH37" s="93"/>
      <c r="AI37" s="93"/>
      <c r="AJ37" s="93"/>
      <c r="AK37" s="93"/>
      <c r="AL37" s="122">
        <f t="shared" si="24"/>
        <v>51.35526378610647</v>
      </c>
      <c r="AM37" s="93">
        <v>0</v>
      </c>
      <c r="AN37" s="327">
        <f t="shared" si="32"/>
        <v>42.645036503523066</v>
      </c>
      <c r="AO37" s="95">
        <f t="shared" si="26"/>
        <v>219.01969971037042</v>
      </c>
      <c r="AP37" s="96"/>
      <c r="AQ37" s="97">
        <f t="shared" si="8"/>
        <v>1016.56</v>
      </c>
      <c r="AR37" s="98">
        <f t="shared" si="38"/>
        <v>169.89</v>
      </c>
      <c r="AS37" s="98">
        <f t="shared" si="10"/>
        <v>375.75</v>
      </c>
      <c r="AT37" s="98">
        <f t="shared" si="11"/>
        <v>157.9</v>
      </c>
      <c r="AU37" s="98">
        <f t="shared" si="27"/>
        <v>0</v>
      </c>
      <c r="AV37" s="98">
        <f t="array" ref="AV37">_xlfn.IFS(U37=0,AO37,U37&lt;0,AO37/-U37,U37&gt;0,AO37/U37)</f>
        <v>219.01969971037042</v>
      </c>
      <c r="AW37" s="234">
        <f t="shared" si="46"/>
        <v>0.21545181761073662</v>
      </c>
      <c r="AX37" s="234">
        <f t="shared" si="47"/>
        <v>1.2891853535250481</v>
      </c>
      <c r="AY37" s="99"/>
      <c r="AZ37" s="94">
        <f t="shared" si="14"/>
        <v>3504.3151953659267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5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150.85608737168775</v>
      </c>
      <c r="AM38" s="93">
        <v>0</v>
      </c>
      <c r="AN38" s="327">
        <f t="shared" si="32"/>
        <v>0</v>
      </c>
      <c r="AO38" s="95">
        <f t="shared" si="26"/>
        <v>-150.85608737168775</v>
      </c>
      <c r="AP38" s="96"/>
      <c r="AQ38" s="97">
        <f t="shared" si="8"/>
        <v>0</v>
      </c>
      <c r="AR38" s="98">
        <f t="shared" si="38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4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5"/>
        <v>5171.46</v>
      </c>
      <c r="M39" s="89"/>
      <c r="N39" s="89">
        <v>1</v>
      </c>
      <c r="O39" s="89">
        <v>1077</v>
      </c>
      <c r="P39" s="89">
        <v>0</v>
      </c>
      <c r="Q39" s="233">
        <f t="shared" si="15"/>
        <v>3.125E-2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157.27549534495105</v>
      </c>
      <c r="AM39" s="93">
        <v>0</v>
      </c>
      <c r="AN39" s="327">
        <f t="shared" si="32"/>
        <v>0</v>
      </c>
      <c r="AO39" s="95">
        <f t="shared" si="26"/>
        <v>-157.27549534495105</v>
      </c>
      <c r="AP39" s="96"/>
      <c r="AQ39" s="97">
        <f t="shared" si="8"/>
        <v>0</v>
      </c>
      <c r="AR39" s="98">
        <f t="shared" si="38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4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5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5"/>
        <v>0.15625</v>
      </c>
      <c r="R40" s="92">
        <f t="shared" si="16"/>
        <v>3.125E-2</v>
      </c>
      <c r="S40" s="93">
        <v>1</v>
      </c>
      <c r="T40" s="93">
        <v>0</v>
      </c>
      <c r="U40" s="92">
        <f t="shared" si="17"/>
        <v>1</v>
      </c>
      <c r="V40" s="93">
        <v>848</v>
      </c>
      <c r="W40" s="93">
        <v>0</v>
      </c>
      <c r="X40" s="92">
        <f t="shared" si="18"/>
        <v>848</v>
      </c>
      <c r="Y40" s="93">
        <v>1237</v>
      </c>
      <c r="Z40" s="93">
        <v>0</v>
      </c>
      <c r="AA40" s="92">
        <f t="shared" si="19"/>
        <v>1237</v>
      </c>
      <c r="AB40" s="92">
        <f t="shared" si="20"/>
        <v>1536.25</v>
      </c>
      <c r="AC40" s="234">
        <f t="shared" si="21"/>
        <v>5.5098381523126119E-4</v>
      </c>
      <c r="AD40" s="92">
        <f t="shared" si="22"/>
        <v>105.54</v>
      </c>
      <c r="AE40" s="93">
        <v>454.28</v>
      </c>
      <c r="AF40" s="234">
        <f t="shared" si="23"/>
        <v>0.36724333063864184</v>
      </c>
      <c r="AG40" s="93">
        <v>356.48</v>
      </c>
      <c r="AH40" s="93"/>
      <c r="AI40" s="93"/>
      <c r="AJ40" s="93"/>
      <c r="AK40" s="93"/>
      <c r="AL40" s="122">
        <f t="shared" si="24"/>
        <v>150.85608737168775</v>
      </c>
      <c r="AM40" s="93">
        <v>0</v>
      </c>
      <c r="AN40" s="327">
        <f t="shared" si="32"/>
        <v>51.89256920876096</v>
      </c>
      <c r="AO40" s="95">
        <f t="shared" si="26"/>
        <v>117.95134341955134</v>
      </c>
      <c r="AP40" s="96"/>
      <c r="AQ40" s="97">
        <f t="shared" si="8"/>
        <v>1237</v>
      </c>
      <c r="AR40" s="98">
        <f t="shared" si="38"/>
        <v>105.54</v>
      </c>
      <c r="AS40" s="98">
        <f t="shared" si="10"/>
        <v>454.28</v>
      </c>
      <c r="AT40" s="98">
        <f t="shared" si="11"/>
        <v>356.48</v>
      </c>
      <c r="AU40" s="98">
        <f t="shared" si="27"/>
        <v>0</v>
      </c>
      <c r="AV40" s="98">
        <f t="array" ref="AV40">_xlfn.IFS(U40=0,AO40,U40&lt;0,AO40/-U40,U40&gt;0,AO40/U40)</f>
        <v>117.95134341955134</v>
      </c>
      <c r="AW40" s="234">
        <f t="shared" si="46"/>
        <v>9.5352743265603349E-2</v>
      </c>
      <c r="AX40" s="234">
        <f t="shared" si="47"/>
        <v>1.1175984784873161</v>
      </c>
      <c r="AY40" s="99"/>
      <c r="AZ40" s="94">
        <f t="shared" si="14"/>
        <v>5543.7131407189127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5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5"/>
        <v>0.15625</v>
      </c>
      <c r="R41" s="92">
        <f t="shared" si="16"/>
        <v>6.25E-2</v>
      </c>
      <c r="S41" s="93">
        <v>2</v>
      </c>
      <c r="T41" s="93">
        <v>0</v>
      </c>
      <c r="U41" s="92">
        <f t="shared" si="17"/>
        <v>2</v>
      </c>
      <c r="V41" s="93">
        <v>1870</v>
      </c>
      <c r="W41" s="93">
        <v>0</v>
      </c>
      <c r="X41" s="92">
        <f t="shared" si="18"/>
        <v>1870</v>
      </c>
      <c r="Y41" s="93">
        <v>2520</v>
      </c>
      <c r="Z41" s="93">
        <v>0</v>
      </c>
      <c r="AA41" s="92">
        <f t="shared" si="19"/>
        <v>2520</v>
      </c>
      <c r="AB41" s="92">
        <f t="shared" si="20"/>
        <v>2504</v>
      </c>
      <c r="AC41" s="234">
        <f t="shared" si="21"/>
        <v>1.1224569235107342E-3</v>
      </c>
      <c r="AD41" s="92">
        <f t="shared" si="22"/>
        <v>246.18</v>
      </c>
      <c r="AE41" s="93">
        <v>912.52</v>
      </c>
      <c r="AF41" s="234">
        <f t="shared" si="23"/>
        <v>0.36211111111111111</v>
      </c>
      <c r="AG41" s="93">
        <v>338.43</v>
      </c>
      <c r="AH41" s="93"/>
      <c r="AI41" s="93"/>
      <c r="AJ41" s="93"/>
      <c r="AK41" s="93"/>
      <c r="AL41" s="122">
        <f t="shared" si="24"/>
        <v>150.85608737168775</v>
      </c>
      <c r="AM41" s="93">
        <v>0</v>
      </c>
      <c r="AN41" s="327">
        <f t="shared" si="32"/>
        <v>105.71485400653</v>
      </c>
      <c r="AO41" s="95">
        <f t="shared" si="26"/>
        <v>766.29905862178236</v>
      </c>
      <c r="AP41" s="96"/>
      <c r="AQ41" s="97">
        <f t="shared" si="8"/>
        <v>1260</v>
      </c>
      <c r="AR41" s="98">
        <f t="shared" si="38"/>
        <v>123.09</v>
      </c>
      <c r="AS41" s="98">
        <f t="shared" si="10"/>
        <v>456.26</v>
      </c>
      <c r="AT41" s="98">
        <f t="shared" si="11"/>
        <v>169.215</v>
      </c>
      <c r="AU41" s="98">
        <f t="shared" si="27"/>
        <v>0</v>
      </c>
      <c r="AV41" s="98">
        <f t="array" ref="AV41">_xlfn.IFS(U41=0,AO41,U41&lt;0,AO41/-U41,U41&gt;0,AO41/U41)</f>
        <v>383.14952931089118</v>
      </c>
      <c r="AW41" s="234">
        <f t="shared" si="46"/>
        <v>0.30408692802451681</v>
      </c>
      <c r="AX41" s="234">
        <f t="shared" si="47"/>
        <v>3.1127591949865234</v>
      </c>
      <c r="AY41" s="99"/>
      <c r="AZ41" s="94">
        <f t="shared" si="14"/>
        <v>18008.027877611887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5"/>
        <v>5908.32</v>
      </c>
      <c r="M42" s="89"/>
      <c r="N42" s="89">
        <v>1</v>
      </c>
      <c r="O42" s="89">
        <v>1218</v>
      </c>
      <c r="P42" s="89">
        <v>0</v>
      </c>
      <c r="Q42" s="233">
        <f t="shared" si="15"/>
        <v>3.125E-2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84.8</v>
      </c>
      <c r="AH42" s="93"/>
      <c r="AI42" s="93"/>
      <c r="AJ42" s="93"/>
      <c r="AK42" s="93"/>
      <c r="AL42" s="122">
        <f t="shared" si="24"/>
        <v>154.06579135831939</v>
      </c>
      <c r="AM42" s="93">
        <v>0</v>
      </c>
      <c r="AN42" s="327">
        <f t="shared" si="32"/>
        <v>0</v>
      </c>
      <c r="AO42" s="95">
        <f t="shared" si="26"/>
        <v>-238.86579135831937</v>
      </c>
      <c r="AP42" s="96"/>
      <c r="AQ42" s="97">
        <f t="shared" si="8"/>
        <v>0</v>
      </c>
      <c r="AR42" s="98">
        <f t="shared" si="38"/>
        <v>123.09</v>
      </c>
      <c r="AS42" s="98">
        <f t="shared" si="10"/>
        <v>0</v>
      </c>
      <c r="AT42" s="98">
        <f t="shared" si="11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4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5"/>
        <v>5908.32</v>
      </c>
      <c r="M43" s="89"/>
      <c r="N43" s="89">
        <v>1</v>
      </c>
      <c r="O43" s="89">
        <v>1260</v>
      </c>
      <c r="P43" s="89">
        <v>0</v>
      </c>
      <c r="Q43" s="233">
        <f t="shared" si="15"/>
        <v>3.125E-2</v>
      </c>
      <c r="R43" s="92">
        <f t="shared" si="16"/>
        <v>0</v>
      </c>
      <c r="S43" s="93">
        <v>1</v>
      </c>
      <c r="T43" s="93">
        <v>-1</v>
      </c>
      <c r="U43" s="92">
        <f t="shared" si="17"/>
        <v>0</v>
      </c>
      <c r="V43" s="93">
        <v>1011</v>
      </c>
      <c r="W43" s="93">
        <v>-1011</v>
      </c>
      <c r="X43" s="92">
        <f t="shared" si="18"/>
        <v>0</v>
      </c>
      <c r="Y43" s="93">
        <v>1260</v>
      </c>
      <c r="Z43" s="93">
        <v>-1260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107.11</v>
      </c>
      <c r="AH43" s="93"/>
      <c r="AI43" s="93"/>
      <c r="AJ43" s="93"/>
      <c r="AK43" s="93"/>
      <c r="AL43" s="122">
        <f t="shared" si="24"/>
        <v>154.06579135831939</v>
      </c>
      <c r="AM43" s="93">
        <v>0</v>
      </c>
      <c r="AN43" s="327">
        <f t="shared" si="32"/>
        <v>52.857427003265002</v>
      </c>
      <c r="AO43" s="95">
        <f t="shared" si="26"/>
        <v>-314.03321836158437</v>
      </c>
      <c r="AP43" s="96"/>
      <c r="AQ43" s="97">
        <f t="shared" si="8"/>
        <v>0</v>
      </c>
      <c r="AR43" s="98">
        <f t="shared" si="38"/>
        <v>123.09</v>
      </c>
      <c r="AS43" s="98">
        <f t="shared" si="10"/>
        <v>0</v>
      </c>
      <c r="AT43" s="98">
        <f t="shared" si="11"/>
        <v>107.11</v>
      </c>
      <c r="AU43" s="98">
        <f t="shared" si="27"/>
        <v>0</v>
      </c>
      <c r="AV43" s="98">
        <f t="array" ref="AV43">_xlfn.IFS(U43=0,AO43,U43&lt;0,AO43/-U43,U43&gt;0,AO43/U43)</f>
        <v>-314.03321836158437</v>
      </c>
      <c r="AW43" s="234">
        <f t="shared" si="46"/>
        <v>0</v>
      </c>
      <c r="AX43" s="234">
        <f t="shared" si="47"/>
        <v>-2.5512488289997917</v>
      </c>
      <c r="AY43" s="99"/>
      <c r="AZ43" s="94">
        <f t="shared" si="14"/>
        <v>-15073.594481356049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5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5"/>
        <v>0.25</v>
      </c>
      <c r="R44" s="92">
        <f t="shared" si="16"/>
        <v>3.125E-2</v>
      </c>
      <c r="S44" s="93">
        <v>1</v>
      </c>
      <c r="T44" s="93">
        <v>0</v>
      </c>
      <c r="U44" s="92">
        <f t="shared" si="17"/>
        <v>1</v>
      </c>
      <c r="V44" s="93">
        <v>752</v>
      </c>
      <c r="W44" s="93">
        <v>0</v>
      </c>
      <c r="X44" s="92">
        <f t="shared" si="18"/>
        <v>752</v>
      </c>
      <c r="Y44" s="93">
        <v>1048</v>
      </c>
      <c r="Z44" s="93">
        <v>0</v>
      </c>
      <c r="AA44" s="92">
        <f t="shared" si="19"/>
        <v>1048</v>
      </c>
      <c r="AB44" s="92">
        <f t="shared" si="20"/>
        <v>1173.1199999999999</v>
      </c>
      <c r="AC44" s="234">
        <f t="shared" si="21"/>
        <v>4.6679954596795612E-4</v>
      </c>
      <c r="AD44" s="92">
        <f t="shared" si="22"/>
        <v>111.39</v>
      </c>
      <c r="AE44" s="93">
        <v>372.42999999999995</v>
      </c>
      <c r="AF44" s="234">
        <f t="shared" si="23"/>
        <v>0.35537213740458012</v>
      </c>
      <c r="AG44" s="93">
        <v>645.46</v>
      </c>
      <c r="AH44" s="93"/>
      <c r="AI44" s="93"/>
      <c r="AJ44" s="93"/>
      <c r="AK44" s="93"/>
      <c r="AL44" s="122">
        <f t="shared" si="24"/>
        <v>702.92517307233231</v>
      </c>
      <c r="AM44" s="93">
        <v>0</v>
      </c>
      <c r="AN44" s="327">
        <f t="shared" si="32"/>
        <v>43.963955158271204</v>
      </c>
      <c r="AO44" s="95">
        <f t="shared" si="26"/>
        <v>-828.16912823060352</v>
      </c>
      <c r="AP44" s="96"/>
      <c r="AQ44" s="97">
        <f t="shared" si="8"/>
        <v>1048</v>
      </c>
      <c r="AR44" s="98">
        <f t="shared" si="38"/>
        <v>111.39</v>
      </c>
      <c r="AS44" s="98">
        <f t="shared" si="10"/>
        <v>372.42999999999995</v>
      </c>
      <c r="AT44" s="98">
        <f t="shared" si="11"/>
        <v>645.46</v>
      </c>
      <c r="AU44" s="98">
        <f t="shared" si="27"/>
        <v>0</v>
      </c>
      <c r="AV44" s="98">
        <f t="array" ref="AV44">_xlfn.IFS(U44=0,AO44,U44&lt;0,AO44/-U44,U44&gt;0,AO44/U44)</f>
        <v>-828.16912823060352</v>
      </c>
      <c r="AW44" s="234">
        <f t="shared" si="46"/>
        <v>-0.79023771777729346</v>
      </c>
      <c r="AX44" s="234">
        <f t="shared" si="47"/>
        <v>-7.4348606538343072</v>
      </c>
      <c r="AY44" s="99"/>
      <c r="AZ44" s="94">
        <f t="shared" si="14"/>
        <v>-181369.03908250216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5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5"/>
        <v>0.9375</v>
      </c>
      <c r="R45" s="92">
        <f t="shared" si="16"/>
        <v>0.375</v>
      </c>
      <c r="S45" s="93">
        <v>13</v>
      </c>
      <c r="T45" s="93">
        <v>-1</v>
      </c>
      <c r="U45" s="92">
        <f t="shared" si="17"/>
        <v>12</v>
      </c>
      <c r="V45" s="93">
        <v>9560.64</v>
      </c>
      <c r="W45" s="93">
        <v>-672</v>
      </c>
      <c r="X45" s="92">
        <f t="shared" si="18"/>
        <v>8888.64</v>
      </c>
      <c r="Y45" s="93">
        <v>13245.34</v>
      </c>
      <c r="Z45" s="93">
        <v>-998</v>
      </c>
      <c r="AA45" s="92">
        <f t="shared" si="19"/>
        <v>12247.34</v>
      </c>
      <c r="AB45" s="92">
        <f t="shared" si="20"/>
        <v>15849.6</v>
      </c>
      <c r="AC45" s="234">
        <f t="shared" si="21"/>
        <v>5.4552030069801409E-3</v>
      </c>
      <c r="AD45" s="92">
        <f t="shared" si="22"/>
        <v>1294.56</v>
      </c>
      <c r="AE45" s="93">
        <v>4591.45</v>
      </c>
      <c r="AF45" s="234">
        <f t="shared" si="23"/>
        <v>0.3748936503763266</v>
      </c>
      <c r="AG45" s="93">
        <v>1342.38</v>
      </c>
      <c r="AH45" s="93"/>
      <c r="AI45" s="93"/>
      <c r="AJ45" s="93"/>
      <c r="AK45" s="93"/>
      <c r="AL45" s="122">
        <f t="shared" si="24"/>
        <v>950.0723800429696</v>
      </c>
      <c r="AM45" s="93">
        <v>0</v>
      </c>
      <c r="AN45" s="327">
        <f t="shared" si="32"/>
        <v>555.64650173287782</v>
      </c>
      <c r="AO45" s="95">
        <f t="shared" si="26"/>
        <v>3513.2311182241533</v>
      </c>
      <c r="AP45" s="96"/>
      <c r="AQ45" s="97">
        <f t="shared" si="8"/>
        <v>1020.6116666666667</v>
      </c>
      <c r="AR45" s="98">
        <f t="shared" si="38"/>
        <v>107.88</v>
      </c>
      <c r="AS45" s="98">
        <f t="shared" si="10"/>
        <v>382.62083333333334</v>
      </c>
      <c r="AT45" s="98">
        <f t="shared" si="11"/>
        <v>103.26</v>
      </c>
      <c r="AU45" s="98">
        <f t="shared" si="27"/>
        <v>0</v>
      </c>
      <c r="AV45" s="98">
        <f t="array" ref="AV45">_xlfn.IFS(U45=0,AO45,U45&lt;0,AO45/-U45,U45&gt;0,AO45/U45)</f>
        <v>292.76925985201279</v>
      </c>
      <c r="AW45" s="234">
        <f t="shared" si="46"/>
        <v>0.2868566658739084</v>
      </c>
      <c r="AX45" s="234">
        <f t="shared" si="47"/>
        <v>2.7138418599556249</v>
      </c>
      <c r="AY45" s="99"/>
      <c r="AZ45" s="94">
        <f t="shared" si="14"/>
        <v>86659.700916195783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5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7">
        <f t="shared" si="32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8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5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5"/>
        <v>0.4375</v>
      </c>
      <c r="R47" s="92">
        <f t="shared" si="16"/>
        <v>0.1875</v>
      </c>
      <c r="S47" s="93">
        <v>6</v>
      </c>
      <c r="T47" s="93">
        <v>0</v>
      </c>
      <c r="U47" s="92">
        <f t="shared" si="17"/>
        <v>6</v>
      </c>
      <c r="V47" s="93">
        <v>4518.4799999999996</v>
      </c>
      <c r="W47" s="93">
        <v>0</v>
      </c>
      <c r="X47" s="92">
        <f t="shared" si="18"/>
        <v>4518.4799999999996</v>
      </c>
      <c r="Y47" s="93">
        <v>5847.58</v>
      </c>
      <c r="Z47" s="93">
        <v>0</v>
      </c>
      <c r="AA47" s="92">
        <f t="shared" si="19"/>
        <v>5847.58</v>
      </c>
      <c r="AB47" s="92">
        <f t="shared" si="20"/>
        <v>7724.64</v>
      </c>
      <c r="AC47" s="234">
        <f t="shared" si="21"/>
        <v>2.6046256574535315E-3</v>
      </c>
      <c r="AD47" s="92">
        <f t="shared" si="22"/>
        <v>738.54</v>
      </c>
      <c r="AE47" s="93">
        <v>2187.6</v>
      </c>
      <c r="AF47" s="234">
        <f t="shared" si="23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4"/>
        <v>545.64967772738123</v>
      </c>
      <c r="AM47" s="93">
        <v>0</v>
      </c>
      <c r="AN47" s="327">
        <f t="shared" si="32"/>
        <v>245.30796269504157</v>
      </c>
      <c r="AO47" s="95">
        <f t="shared" si="26"/>
        <v>1303.6423595775775</v>
      </c>
      <c r="AP47" s="96"/>
      <c r="AQ47" s="97">
        <f t="shared" si="8"/>
        <v>974.59666666666669</v>
      </c>
      <c r="AR47" s="98">
        <f t="shared" si="38"/>
        <v>123.09</v>
      </c>
      <c r="AS47" s="98">
        <f t="shared" si="10"/>
        <v>364.59999999999997</v>
      </c>
      <c r="AT47" s="98">
        <f t="shared" si="11"/>
        <v>137.80666666666664</v>
      </c>
      <c r="AU47" s="98">
        <f t="shared" si="27"/>
        <v>0</v>
      </c>
      <c r="AV47" s="98">
        <f t="array" ref="AV47">_xlfn.IFS(U47=0,AO47,U47&lt;0,AO47/-U47,U47&gt;0,AO47/U47)</f>
        <v>217.27372659626292</v>
      </c>
      <c r="AW47" s="234">
        <f t="shared" si="46"/>
        <v>0.22293707133165813</v>
      </c>
      <c r="AX47" s="234">
        <f t="shared" si="47"/>
        <v>1.7651614801873663</v>
      </c>
      <c r="AY47" s="99"/>
      <c r="AZ47" s="94">
        <f t="shared" si="14"/>
        <v>36936.533521364698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5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5"/>
        <v>0.9375</v>
      </c>
      <c r="R48" s="92">
        <f t="shared" si="16"/>
        <v>0.40625</v>
      </c>
      <c r="S48" s="93">
        <v>13</v>
      </c>
      <c r="T48" s="93">
        <v>0</v>
      </c>
      <c r="U48" s="92">
        <f t="shared" si="17"/>
        <v>13</v>
      </c>
      <c r="V48" s="93">
        <v>9845</v>
      </c>
      <c r="W48" s="93">
        <v>0</v>
      </c>
      <c r="X48" s="92">
        <f t="shared" si="18"/>
        <v>9845</v>
      </c>
      <c r="Y48" s="93">
        <v>13990.69</v>
      </c>
      <c r="Z48" s="93">
        <v>0</v>
      </c>
      <c r="AA48" s="92">
        <f t="shared" si="19"/>
        <v>13990.69</v>
      </c>
      <c r="AB48" s="92">
        <f t="shared" si="20"/>
        <v>20487.599999999999</v>
      </c>
      <c r="AC48" s="234">
        <f t="shared" si="21"/>
        <v>6.2317249425366643E-3</v>
      </c>
      <c r="AD48" s="92">
        <f t="shared" si="22"/>
        <v>1402.44</v>
      </c>
      <c r="AE48" s="93">
        <v>5188.93</v>
      </c>
      <c r="AF48" s="234">
        <f t="shared" si="23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4"/>
        <v>1309.5592265457149</v>
      </c>
      <c r="AM48" s="93">
        <v>0</v>
      </c>
      <c r="AN48" s="327">
        <f t="shared" si="32"/>
        <v>586.91418682564256</v>
      </c>
      <c r="AO48" s="95">
        <f t="shared" si="26"/>
        <v>614.67658662864221</v>
      </c>
      <c r="AP48" s="96"/>
      <c r="AQ48" s="97">
        <f t="shared" si="8"/>
        <v>1076.2069230769232</v>
      </c>
      <c r="AR48" s="98">
        <f t="shared" si="38"/>
        <v>107.88</v>
      </c>
      <c r="AS48" s="98">
        <f t="shared" si="10"/>
        <v>399.14846153846156</v>
      </c>
      <c r="AT48" s="98">
        <f t="shared" si="11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47.2828143560494</v>
      </c>
      <c r="AW48" s="234">
        <f t="shared" si="46"/>
        <v>4.3934687040356274E-2</v>
      </c>
      <c r="AX48" s="234">
        <f t="shared" si="47"/>
        <v>0.43829082643723954</v>
      </c>
      <c r="AY48" s="99"/>
      <c r="AZ48" s="94">
        <f t="shared" si="14"/>
        <v>19291.388257268154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5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5"/>
        <v>3.15625</v>
      </c>
      <c r="R49" s="92">
        <f t="shared" si="16"/>
        <v>1</v>
      </c>
      <c r="S49" s="93">
        <v>35</v>
      </c>
      <c r="T49" s="93">
        <v>-3</v>
      </c>
      <c r="U49" s="92">
        <f t="shared" si="17"/>
        <v>32</v>
      </c>
      <c r="V49" s="93">
        <v>34412.629999999997</v>
      </c>
      <c r="W49" s="93">
        <v>-2821</v>
      </c>
      <c r="X49" s="92">
        <f t="shared" si="18"/>
        <v>31591.629999999997</v>
      </c>
      <c r="Y49" s="93">
        <v>44403.44</v>
      </c>
      <c r="Z49" s="93">
        <v>-3774</v>
      </c>
      <c r="AA49" s="92">
        <f t="shared" si="19"/>
        <v>40629.440000000002</v>
      </c>
      <c r="AB49" s="92">
        <f t="shared" si="20"/>
        <v>49907.13</v>
      </c>
      <c r="AC49" s="234">
        <f t="shared" si="21"/>
        <v>1.809714135966824E-2</v>
      </c>
      <c r="AD49" s="92">
        <f t="shared" si="22"/>
        <v>3938.88</v>
      </c>
      <c r="AE49" s="93">
        <v>14990.630000000005</v>
      </c>
      <c r="AF49" s="234">
        <f t="shared" si="23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4"/>
        <v>683.66694915254232</v>
      </c>
      <c r="AM49" s="93">
        <v>0</v>
      </c>
      <c r="AN49" s="327">
        <f t="shared" si="32"/>
        <v>1862.7393559475061</v>
      </c>
      <c r="AO49" s="95">
        <f t="shared" si="26"/>
        <v>-1423.5163051000418</v>
      </c>
      <c r="AP49" s="96"/>
      <c r="AQ49" s="97">
        <f t="shared" si="8"/>
        <v>1269.67</v>
      </c>
      <c r="AR49" s="98">
        <f t="shared" si="38"/>
        <v>123.09</v>
      </c>
      <c r="AS49" s="98">
        <f t="shared" si="10"/>
        <v>468.45718750000015</v>
      </c>
      <c r="AT49" s="98">
        <f t="shared" si="11"/>
        <v>184.71542857142842</v>
      </c>
      <c r="AU49" s="98">
        <f t="shared" si="27"/>
        <v>403.2</v>
      </c>
      <c r="AV49" s="98">
        <f t="array" ref="AV49">_xlfn.IFS(U49=0,AO49,U49&lt;0,AO49/-U49,U49&gt;0,AO49/U49)</f>
        <v>-44.484884534376306</v>
      </c>
      <c r="AW49" s="234">
        <f t="shared" si="46"/>
        <v>-3.5036572128487167E-2</v>
      </c>
      <c r="AX49" s="234">
        <f t="shared" si="47"/>
        <v>-0.36140128795496224</v>
      </c>
      <c r="AY49" s="99"/>
      <c r="AZ49" s="94">
        <f t="shared" si="14"/>
        <v>-9475.2804058221536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5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5"/>
        <v>1.65625</v>
      </c>
      <c r="R50" s="92">
        <f t="shared" si="16"/>
        <v>0.8125</v>
      </c>
      <c r="S50" s="93">
        <v>27</v>
      </c>
      <c r="T50" s="93">
        <v>-1</v>
      </c>
      <c r="U50" s="92">
        <f t="shared" si="17"/>
        <v>26</v>
      </c>
      <c r="V50" s="93">
        <v>23429.49</v>
      </c>
      <c r="W50" s="93">
        <v>-891</v>
      </c>
      <c r="X50" s="92">
        <f t="shared" si="18"/>
        <v>22538.49</v>
      </c>
      <c r="Y50" s="93">
        <v>30799.43</v>
      </c>
      <c r="Z50" s="93">
        <v>-1138</v>
      </c>
      <c r="AA50" s="92">
        <f t="shared" si="19"/>
        <v>29661.43</v>
      </c>
      <c r="AB50" s="92">
        <f t="shared" si="20"/>
        <v>38872.32</v>
      </c>
      <c r="AC50" s="234">
        <f t="shared" si="21"/>
        <v>1.3211776771717856E-2</v>
      </c>
      <c r="AD50" s="92">
        <f t="shared" si="22"/>
        <v>3504.54</v>
      </c>
      <c r="AE50" s="93">
        <v>10971.44</v>
      </c>
      <c r="AF50" s="234">
        <f t="shared" si="23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4"/>
        <v>802.42599665791363</v>
      </c>
      <c r="AM50" s="93">
        <v>0</v>
      </c>
      <c r="AN50" s="327">
        <f t="shared" si="32"/>
        <v>1292.0465261644208</v>
      </c>
      <c r="AO50" s="95">
        <f t="shared" si="26"/>
        <v>-2852.1125228223354</v>
      </c>
      <c r="AP50" s="96"/>
      <c r="AQ50" s="97">
        <f t="shared" si="8"/>
        <v>1140.8242307692308</v>
      </c>
      <c r="AR50" s="98">
        <f t="shared" si="38"/>
        <v>134.79</v>
      </c>
      <c r="AS50" s="98">
        <f t="shared" si="10"/>
        <v>421.97846153846154</v>
      </c>
      <c r="AT50" s="98">
        <f t="shared" si="11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-109.69663549316675</v>
      </c>
      <c r="AW50" s="234">
        <f t="shared" si="46"/>
        <v>-9.6155597448347424E-2</v>
      </c>
      <c r="AX50" s="234">
        <f t="shared" si="47"/>
        <v>-0.81383363375003159</v>
      </c>
      <c r="AY50" s="99"/>
      <c r="AZ50" s="94">
        <f t="shared" si="14"/>
        <v>-27424.15887329169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5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5"/>
        <v>1.65625</v>
      </c>
      <c r="R51" s="92">
        <f t="shared" si="16"/>
        <v>0.375</v>
      </c>
      <c r="S51" s="93">
        <v>12</v>
      </c>
      <c r="T51" s="93">
        <v>0</v>
      </c>
      <c r="U51" s="92">
        <f t="shared" si="17"/>
        <v>12</v>
      </c>
      <c r="V51" s="93">
        <v>10065.91</v>
      </c>
      <c r="W51" s="93">
        <v>0</v>
      </c>
      <c r="X51" s="92">
        <f t="shared" si="18"/>
        <v>10065.91</v>
      </c>
      <c r="Y51" s="93">
        <v>14171.07</v>
      </c>
      <c r="Z51" s="93">
        <v>0</v>
      </c>
      <c r="AA51" s="92">
        <f t="shared" si="19"/>
        <v>14171.07</v>
      </c>
      <c r="AB51" s="92">
        <f t="shared" si="20"/>
        <v>16928.73</v>
      </c>
      <c r="AC51" s="234">
        <f t="shared" si="21"/>
        <v>6.3120696964504997E-3</v>
      </c>
      <c r="AD51" s="92">
        <f t="shared" si="22"/>
        <v>1729.8000000000002</v>
      </c>
      <c r="AE51" s="93">
        <v>5271.8799999999992</v>
      </c>
      <c r="AF51" s="234">
        <f t="shared" si="23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4"/>
        <v>102.71052757221294</v>
      </c>
      <c r="AM51" s="93">
        <v>0</v>
      </c>
      <c r="AN51" s="327">
        <f t="shared" si="32"/>
        <v>594.48118895488778</v>
      </c>
      <c r="AO51" s="95">
        <f t="shared" si="26"/>
        <v>-12176.8917165271</v>
      </c>
      <c r="AP51" s="96"/>
      <c r="AQ51" s="97">
        <f t="shared" si="8"/>
        <v>1180.9224999999999</v>
      </c>
      <c r="AR51" s="98">
        <f t="shared" si="38"/>
        <v>144.15</v>
      </c>
      <c r="AS51" s="98">
        <f t="shared" si="10"/>
        <v>439.32333333333327</v>
      </c>
      <c r="AT51" s="98">
        <f t="shared" si="11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-1014.7409763772583</v>
      </c>
      <c r="AW51" s="234">
        <f t="shared" si="46"/>
        <v>-0.85927821375006275</v>
      </c>
      <c r="AX51" s="234">
        <f t="shared" si="47"/>
        <v>-7.0394795447607237</v>
      </c>
      <c r="AY51" s="99"/>
      <c r="AZ51" s="94">
        <f t="shared" si="14"/>
        <v>-32471.711244072267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5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5"/>
        <v>3.125E-2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108.58</v>
      </c>
      <c r="AH52" s="93"/>
      <c r="AI52" s="93"/>
      <c r="AJ52" s="93"/>
      <c r="AK52" s="93"/>
      <c r="AL52" s="122">
        <f t="shared" si="24"/>
        <v>157.27549534495105</v>
      </c>
      <c r="AM52" s="93">
        <v>0</v>
      </c>
      <c r="AN52" s="327">
        <f t="shared" si="32"/>
        <v>0</v>
      </c>
      <c r="AO52" s="95">
        <f t="shared" si="26"/>
        <v>-265.85549534495107</v>
      </c>
      <c r="AP52" s="96"/>
      <c r="AQ52" s="97">
        <f t="shared" si="8"/>
        <v>0</v>
      </c>
      <c r="AR52" s="98">
        <f t="shared" si="38"/>
        <v>96.18</v>
      </c>
      <c r="AS52" s="98">
        <f t="shared" si="10"/>
        <v>0</v>
      </c>
      <c r="AT52" s="98">
        <f t="shared" si="11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4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5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5"/>
        <v>0.125</v>
      </c>
      <c r="R53" s="92">
        <f t="shared" si="16"/>
        <v>3.125E-2</v>
      </c>
      <c r="S53" s="93">
        <v>1</v>
      </c>
      <c r="T53" s="93">
        <v>0</v>
      </c>
      <c r="U53" s="92">
        <f t="shared" si="17"/>
        <v>1</v>
      </c>
      <c r="V53" s="93">
        <v>1059</v>
      </c>
      <c r="W53" s="93">
        <v>0</v>
      </c>
      <c r="X53" s="92">
        <f t="shared" si="18"/>
        <v>1059</v>
      </c>
      <c r="Y53" s="93">
        <v>1225</v>
      </c>
      <c r="Z53" s="93">
        <v>0</v>
      </c>
      <c r="AA53" s="92">
        <f t="shared" si="19"/>
        <v>1225</v>
      </c>
      <c r="AB53" s="92">
        <f t="shared" si="20"/>
        <v>1166</v>
      </c>
      <c r="AC53" s="234">
        <f t="shared" si="21"/>
        <v>5.4563878226216247E-4</v>
      </c>
      <c r="AD53" s="92">
        <f t="shared" si="22"/>
        <v>96.18</v>
      </c>
      <c r="AE53" s="93">
        <v>459.75</v>
      </c>
      <c r="AF53" s="234">
        <f t="shared" si="23"/>
        <v>0.3753061224489796</v>
      </c>
      <c r="AG53" s="93">
        <v>380.16</v>
      </c>
      <c r="AH53" s="93"/>
      <c r="AI53" s="93"/>
      <c r="AJ53" s="93"/>
      <c r="AK53" s="93"/>
      <c r="AL53" s="122">
        <f t="shared" si="24"/>
        <v>157.27549534495105</v>
      </c>
      <c r="AM53" s="93">
        <v>0</v>
      </c>
      <c r="AN53" s="327">
        <f t="shared" si="32"/>
        <v>51.389165142063199</v>
      </c>
      <c r="AO53" s="95">
        <f t="shared" si="26"/>
        <v>80.245339512985652</v>
      </c>
      <c r="AP53" s="96"/>
      <c r="AQ53" s="97">
        <f t="shared" si="8"/>
        <v>1225</v>
      </c>
      <c r="AR53" s="98">
        <f t="shared" si="38"/>
        <v>96.18</v>
      </c>
      <c r="AS53" s="98">
        <f t="shared" si="10"/>
        <v>459.75</v>
      </c>
      <c r="AT53" s="98">
        <f t="shared" si="11"/>
        <v>380.16</v>
      </c>
      <c r="AU53" s="98">
        <f t="shared" si="27"/>
        <v>0</v>
      </c>
      <c r="AV53" s="98">
        <f t="array" ref="AV53">_xlfn.IFS(U53=0,AO53,U53&lt;0,AO53/-U53,U53&gt;0,AO53/U53)</f>
        <v>80.245339512985652</v>
      </c>
      <c r="AW53" s="234">
        <f t="shared" si="46"/>
        <v>6.5506399602437274E-2</v>
      </c>
      <c r="AX53" s="234">
        <f t="shared" si="47"/>
        <v>0.83432459464530717</v>
      </c>
      <c r="AY53" s="99"/>
      <c r="AZ53" s="94">
        <f t="shared" si="14"/>
        <v>3932.0216361362968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5"/>
        <v>6769.95</v>
      </c>
      <c r="M54" s="89"/>
      <c r="N54" s="89">
        <v>5</v>
      </c>
      <c r="O54" s="89">
        <v>998</v>
      </c>
      <c r="P54" s="89">
        <v>60</v>
      </c>
      <c r="Q54" s="233">
        <f t="shared" si="15"/>
        <v>0.15625</v>
      </c>
      <c r="R54" s="92">
        <f t="shared" si="16"/>
        <v>3.125E-2</v>
      </c>
      <c r="S54" s="93">
        <v>1</v>
      </c>
      <c r="T54" s="93">
        <v>0</v>
      </c>
      <c r="U54" s="92">
        <f t="shared" si="17"/>
        <v>1</v>
      </c>
      <c r="V54" s="93">
        <v>709</v>
      </c>
      <c r="W54" s="93">
        <v>0</v>
      </c>
      <c r="X54" s="92">
        <f t="shared" si="18"/>
        <v>709</v>
      </c>
      <c r="Y54" s="93">
        <v>968.06</v>
      </c>
      <c r="Z54" s="93">
        <v>0</v>
      </c>
      <c r="AA54" s="92">
        <f t="shared" si="19"/>
        <v>968.06</v>
      </c>
      <c r="AB54" s="92">
        <f t="shared" si="20"/>
        <v>2994</v>
      </c>
      <c r="AC54" s="234">
        <f t="shared" si="21"/>
        <v>4.3119271800547669E-4</v>
      </c>
      <c r="AD54" s="92">
        <f t="shared" si="22"/>
        <v>123.09</v>
      </c>
      <c r="AE54" s="93">
        <v>364.28</v>
      </c>
      <c r="AF54" s="234">
        <f t="shared" si="23"/>
        <v>0.3762989897320414</v>
      </c>
      <c r="AG54" s="93">
        <v>158.75</v>
      </c>
      <c r="AH54" s="93"/>
      <c r="AI54" s="93"/>
      <c r="AJ54" s="93"/>
      <c r="AK54" s="93"/>
      <c r="AL54" s="122">
        <f t="shared" si="24"/>
        <v>176.53371926474099</v>
      </c>
      <c r="AM54" s="93">
        <v>0</v>
      </c>
      <c r="AN54" s="327">
        <f t="shared" si="32"/>
        <v>40.610445067286285</v>
      </c>
      <c r="AO54" s="95">
        <f t="shared" si="26"/>
        <v>104.79583566797265</v>
      </c>
      <c r="AP54" s="96"/>
      <c r="AQ54" s="97">
        <f t="shared" si="8"/>
        <v>968.06</v>
      </c>
      <c r="AR54" s="98">
        <f t="shared" si="38"/>
        <v>123.09</v>
      </c>
      <c r="AS54" s="98">
        <f t="shared" si="10"/>
        <v>364.28</v>
      </c>
      <c r="AT54" s="98">
        <f t="shared" si="11"/>
        <v>158.75</v>
      </c>
      <c r="AU54" s="98">
        <f t="shared" si="27"/>
        <v>0</v>
      </c>
      <c r="AV54" s="98">
        <f t="array" ref="AV54">_xlfn.IFS(U54=0,AO54,U54&lt;0,AO54/-U54,U54&gt;0,AO54/U54)</f>
        <v>104.79583566797265</v>
      </c>
      <c r="AW54" s="234">
        <f t="shared" si="46"/>
        <v>0.10825345088937943</v>
      </c>
      <c r="AX54" s="234">
        <f t="shared" si="47"/>
        <v>0.85137570613350111</v>
      </c>
      <c r="AY54" s="99"/>
      <c r="AZ54" s="94">
        <f t="shared" si="14"/>
        <v>5763.7709617384962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5"/>
        <v>158.19</v>
      </c>
      <c r="M55" s="89"/>
      <c r="N55" s="89"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93.93</v>
      </c>
      <c r="AH55" s="93"/>
      <c r="AI55" s="93"/>
      <c r="AJ55" s="93"/>
      <c r="AK55" s="93"/>
      <c r="AL55" s="122">
        <f t="shared" si="24"/>
        <v>3.2097039866316543</v>
      </c>
      <c r="AM55" s="93">
        <v>0</v>
      </c>
      <c r="AN55" s="327">
        <f t="shared" si="32"/>
        <v>0</v>
      </c>
      <c r="AO55" s="95">
        <f t="shared" si="26"/>
        <v>-97.139703986631659</v>
      </c>
      <c r="AP55" s="96"/>
      <c r="AQ55" s="97">
        <f t="shared" si="8"/>
        <v>0</v>
      </c>
      <c r="AR55" s="98">
        <f t="shared" si="38"/>
        <v>158.19</v>
      </c>
      <c r="AS55" s="98">
        <f t="shared" si="10"/>
        <v>0</v>
      </c>
      <c r="AT55" s="98">
        <f t="shared" si="11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4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5"/>
        <v>304.68</v>
      </c>
      <c r="M56" s="89"/>
      <c r="N56" s="89">
        <v>6</v>
      </c>
      <c r="O56" s="89">
        <v>1049</v>
      </c>
      <c r="P56" s="89">
        <v>0</v>
      </c>
      <c r="Q56" s="233">
        <f t="shared" si="15"/>
        <v>0.1875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402.44</v>
      </c>
      <c r="AH56" s="93"/>
      <c r="AI56" s="93"/>
      <c r="AJ56" s="93"/>
      <c r="AK56" s="93"/>
      <c r="AL56" s="122">
        <f t="shared" si="24"/>
        <v>6.4194079732633087</v>
      </c>
      <c r="AM56" s="93">
        <v>0</v>
      </c>
      <c r="AN56" s="327">
        <f t="shared" si="32"/>
        <v>0</v>
      </c>
      <c r="AO56" s="95">
        <f t="shared" si="26"/>
        <v>-408.85940797326333</v>
      </c>
      <c r="AP56" s="96"/>
      <c r="AQ56" s="97">
        <f t="shared" si="8"/>
        <v>0</v>
      </c>
      <c r="AR56" s="98">
        <f t="shared" si="38"/>
        <v>152.34</v>
      </c>
      <c r="AS56" s="98">
        <f t="shared" si="10"/>
        <v>0</v>
      </c>
      <c r="AT56" s="98">
        <f t="shared" si="11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4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5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7">
        <f t="shared" si="32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8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5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5"/>
        <v>6.25E-2</v>
      </c>
      <c r="R58" s="92">
        <f t="shared" si="16"/>
        <v>3.125E-2</v>
      </c>
      <c r="S58" s="93">
        <v>1</v>
      </c>
      <c r="T58" s="93">
        <v>0</v>
      </c>
      <c r="U58" s="92">
        <f t="shared" si="17"/>
        <v>1</v>
      </c>
      <c r="V58" s="93">
        <v>704</v>
      </c>
      <c r="W58" s="93">
        <v>0</v>
      </c>
      <c r="X58" s="92">
        <f t="shared" si="18"/>
        <v>704</v>
      </c>
      <c r="Y58" s="93">
        <v>1039</v>
      </c>
      <c r="Z58" s="93">
        <v>0</v>
      </c>
      <c r="AA58" s="92">
        <f t="shared" si="19"/>
        <v>1039</v>
      </c>
      <c r="AB58" s="92">
        <f t="shared" si="20"/>
        <v>2078</v>
      </c>
      <c r="AC58" s="234">
        <f t="shared" si="21"/>
        <v>4.6279077124113208E-4</v>
      </c>
      <c r="AD58" s="92">
        <f t="shared" si="22"/>
        <v>169.89</v>
      </c>
      <c r="AE58" s="93">
        <v>369.05999999999995</v>
      </c>
      <c r="AF58" s="234">
        <f t="shared" si="23"/>
        <v>0.35520692974013468</v>
      </c>
      <c r="AG58" s="93">
        <v>46.4</v>
      </c>
      <c r="AH58" s="93"/>
      <c r="AI58" s="93"/>
      <c r="AJ58" s="93"/>
      <c r="AK58" s="93"/>
      <c r="AL58" s="122">
        <f t="shared" si="24"/>
        <v>160.48519933158272</v>
      </c>
      <c r="AM58" s="93">
        <v>0</v>
      </c>
      <c r="AN58" s="327">
        <f t="shared" si="32"/>
        <v>43.586402108247889</v>
      </c>
      <c r="AO58" s="95">
        <f t="shared" si="26"/>
        <v>249.57839856016946</v>
      </c>
      <c r="AP58" s="96"/>
      <c r="AQ58" s="97">
        <f t="shared" si="8"/>
        <v>1039</v>
      </c>
      <c r="AR58" s="98">
        <f t="shared" si="38"/>
        <v>169.89</v>
      </c>
      <c r="AS58" s="98">
        <f t="shared" si="10"/>
        <v>369.05999999999995</v>
      </c>
      <c r="AT58" s="98">
        <f t="shared" si="11"/>
        <v>46.4</v>
      </c>
      <c r="AU58" s="98">
        <f t="shared" si="27"/>
        <v>0</v>
      </c>
      <c r="AV58" s="98">
        <f t="array" ref="AV58">_xlfn.IFS(U58=0,AO58,U58&lt;0,AO58/-U58,U58&gt;0,AO58/U58)</f>
        <v>249.57839856016946</v>
      </c>
      <c r="AW58" s="234">
        <f t="shared" si="46"/>
        <v>0.24021020073163568</v>
      </c>
      <c r="AX58" s="234">
        <f t="shared" si="47"/>
        <v>1.4690587942796485</v>
      </c>
      <c r="AY58" s="99"/>
      <c r="AZ58" s="94">
        <f t="shared" si="14"/>
        <v>12478.919928008472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5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7">
        <f t="shared" si="32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8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5"/>
        <v>4429.32</v>
      </c>
      <c r="M60" s="89"/>
      <c r="N60" s="89">
        <v>4</v>
      </c>
      <c r="O60" s="89">
        <v>1048</v>
      </c>
      <c r="P60" s="89">
        <v>0</v>
      </c>
      <c r="Q60" s="233">
        <f t="shared" si="15"/>
        <v>0.125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187.4</v>
      </c>
      <c r="AH60" s="93"/>
      <c r="AI60" s="93"/>
      <c r="AJ60" s="93"/>
      <c r="AK60" s="93"/>
      <c r="AL60" s="122">
        <f t="shared" si="24"/>
        <v>89.871711625686331</v>
      </c>
      <c r="AM60" s="93">
        <v>0</v>
      </c>
      <c r="AN60" s="327">
        <f t="shared" si="32"/>
        <v>0</v>
      </c>
      <c r="AO60" s="95">
        <f t="shared" si="26"/>
        <v>-277.27171162568635</v>
      </c>
      <c r="AP60" s="96"/>
      <c r="AQ60" s="97">
        <f t="shared" si="8"/>
        <v>0</v>
      </c>
      <c r="AR60" s="98">
        <f t="shared" si="38"/>
        <v>158.19</v>
      </c>
      <c r="AS60" s="98">
        <f t="shared" si="10"/>
        <v>0</v>
      </c>
      <c r="AT60" s="98">
        <f t="shared" si="11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4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5"/>
        <v>21017.22</v>
      </c>
      <c r="M61" s="89"/>
      <c r="N61" s="89">
        <v>1</v>
      </c>
      <c r="O61" s="89">
        <v>948</v>
      </c>
      <c r="P61" s="89">
        <v>0</v>
      </c>
      <c r="Q61" s="233">
        <f t="shared" si="15"/>
        <v>3.125E-2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523.18174982095968</v>
      </c>
      <c r="AM61" s="93">
        <v>0</v>
      </c>
      <c r="AN61" s="327">
        <f t="shared" si="32"/>
        <v>0</v>
      </c>
      <c r="AO61" s="95">
        <f t="shared" si="26"/>
        <v>-523.18174982095968</v>
      </c>
      <c r="AP61" s="96"/>
      <c r="AQ61" s="97">
        <f t="shared" si="8"/>
        <v>0</v>
      </c>
      <c r="AR61" s="98">
        <f t="shared" si="38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4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5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7">
        <f t="shared" si="32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8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5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7">
        <f t="shared" si="32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8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5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7">
        <f t="shared" si="32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8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5"/>
        <v>0</v>
      </c>
      <c r="M65" s="89"/>
      <c r="N65" s="89">
        <v>1</v>
      </c>
      <c r="O65" s="89">
        <v>998</v>
      </c>
      <c r="P65" s="89">
        <v>0</v>
      </c>
      <c r="Q65" s="233">
        <f t="shared" si="15"/>
        <v>3.125E-2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96.86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7">
        <f t="shared" si="32"/>
        <v>0</v>
      </c>
      <c r="AO65" s="95">
        <f t="shared" si="26"/>
        <v>-96.86</v>
      </c>
      <c r="AP65" s="96"/>
      <c r="AQ65" s="97">
        <f t="shared" si="8"/>
        <v>0</v>
      </c>
      <c r="AR65" s="98">
        <f t="shared" si="38"/>
        <v>99.69</v>
      </c>
      <c r="AS65" s="98">
        <f t="shared" si="10"/>
        <v>0</v>
      </c>
      <c r="AT65" s="98">
        <f t="shared" si="11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5"/>
        <v>194.7</v>
      </c>
      <c r="M66" s="89"/>
      <c r="N66" s="89">
        <v>1</v>
      </c>
      <c r="O66" s="89">
        <v>998</v>
      </c>
      <c r="P66" s="89">
        <v>0</v>
      </c>
      <c r="Q66" s="233">
        <f t="shared" si="15"/>
        <v>3.125E-2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195.75</v>
      </c>
      <c r="AH66" s="93"/>
      <c r="AI66" s="93"/>
      <c r="AJ66" s="93"/>
      <c r="AK66" s="93"/>
      <c r="AL66" s="122">
        <f t="shared" si="24"/>
        <v>6.4194079732633087</v>
      </c>
      <c r="AM66" s="93">
        <v>0</v>
      </c>
      <c r="AN66" s="327">
        <f t="shared" si="32"/>
        <v>0</v>
      </c>
      <c r="AO66" s="95">
        <f t="shared" si="26"/>
        <v>-202.1694079732633</v>
      </c>
      <c r="AP66" s="96"/>
      <c r="AQ66" s="97">
        <f t="shared" si="8"/>
        <v>0</v>
      </c>
      <c r="AR66" s="98">
        <f t="shared" si="38"/>
        <v>97.35</v>
      </c>
      <c r="AS66" s="98">
        <f t="shared" si="10"/>
        <v>0</v>
      </c>
      <c r="AT66" s="98">
        <f t="shared" si="11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4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5"/>
        <v>1617</v>
      </c>
      <c r="M67" s="89"/>
      <c r="N67" s="89">
        <v>10</v>
      </c>
      <c r="O67" s="89">
        <v>1049</v>
      </c>
      <c r="P67" s="89">
        <v>40</v>
      </c>
      <c r="Q67" s="233">
        <f t="shared" si="15"/>
        <v>0.3125</v>
      </c>
      <c r="R67" s="92">
        <f t="shared" si="16"/>
        <v>9.375E-2</v>
      </c>
      <c r="S67" s="93">
        <v>4</v>
      </c>
      <c r="T67" s="93">
        <v>-1</v>
      </c>
      <c r="U67" s="92">
        <f t="shared" si="17"/>
        <v>3</v>
      </c>
      <c r="V67" s="93">
        <v>2820</v>
      </c>
      <c r="W67" s="93">
        <v>-729</v>
      </c>
      <c r="X67" s="92">
        <f t="shared" si="18"/>
        <v>2091</v>
      </c>
      <c r="Y67" s="93">
        <v>4196</v>
      </c>
      <c r="Z67" s="93">
        <v>-1049</v>
      </c>
      <c r="AA67" s="92">
        <f t="shared" si="19"/>
        <v>3147</v>
      </c>
      <c r="AB67" s="92">
        <f t="shared" si="20"/>
        <v>4196</v>
      </c>
      <c r="AC67" s="234">
        <f t="shared" si="21"/>
        <v>1.4017348961461429E-3</v>
      </c>
      <c r="AD67" s="92">
        <f t="shared" si="22"/>
        <v>485.09999999999997</v>
      </c>
      <c r="AE67" s="93">
        <v>1177.2700000000004</v>
      </c>
      <c r="AF67" s="234">
        <f t="shared" si="23"/>
        <v>0.37409278678106145</v>
      </c>
      <c r="AG67" s="93">
        <v>417.26</v>
      </c>
      <c r="AH67" s="93"/>
      <c r="AI67" s="93"/>
      <c r="AJ67" s="93"/>
      <c r="AK67" s="93"/>
      <c r="AL67" s="122">
        <f t="shared" si="24"/>
        <v>32.097039866316543</v>
      </c>
      <c r="AM67" s="93">
        <v>0</v>
      </c>
      <c r="AN67" s="327">
        <f t="shared" si="32"/>
        <v>176.02362198865075</v>
      </c>
      <c r="AO67" s="95">
        <f t="shared" si="26"/>
        <v>859.24933814503243</v>
      </c>
      <c r="AP67" s="96"/>
      <c r="AQ67" s="97">
        <f t="shared" si="8"/>
        <v>1049</v>
      </c>
      <c r="AR67" s="98">
        <f t="shared" si="38"/>
        <v>161.69999999999999</v>
      </c>
      <c r="AS67" s="98">
        <f t="shared" si="10"/>
        <v>392.42333333333346</v>
      </c>
      <c r="AT67" s="98">
        <f t="shared" si="11"/>
        <v>104.315</v>
      </c>
      <c r="AU67" s="98">
        <f t="shared" si="27"/>
        <v>0</v>
      </c>
      <c r="AV67" s="98">
        <f t="array" ref="AV67">_xlfn.IFS(U67=0,AO67,U67&lt;0,AO67/-U67,U67&gt;0,AO67/U67)</f>
        <v>286.41644604834414</v>
      </c>
      <c r="AW67" s="234">
        <f t="shared" si="46"/>
        <v>0.27303760347792577</v>
      </c>
      <c r="AX67" s="234">
        <f t="shared" si="47"/>
        <v>1.7712829069161666</v>
      </c>
      <c r="AY67" s="99"/>
      <c r="AZ67" s="94">
        <f t="shared" si="14"/>
        <v>2864.1644604834414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5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9">N68/32</f>
        <v>0</v>
      </c>
      <c r="R68" s="92">
        <f t="shared" ref="R68:R98" si="50">U68/32</f>
        <v>0</v>
      </c>
      <c r="S68" s="93">
        <v>0</v>
      </c>
      <c r="T68" s="93">
        <v>0</v>
      </c>
      <c r="U68" s="92">
        <f t="shared" ref="U68:U98" si="51">S68+T68</f>
        <v>0</v>
      </c>
      <c r="V68" s="93">
        <v>0</v>
      </c>
      <c r="W68" s="93">
        <v>0</v>
      </c>
      <c r="X68" s="92">
        <f t="shared" ref="X68:X98" si="52">V68+W68</f>
        <v>0</v>
      </c>
      <c r="Y68" s="93">
        <v>0</v>
      </c>
      <c r="Z68" s="93">
        <v>0</v>
      </c>
      <c r="AA68" s="92">
        <f t="shared" ref="AA68:AA98" si="53">Y68+Z68</f>
        <v>0</v>
      </c>
      <c r="AB68" s="92">
        <f t="shared" ref="AB68:AB98" si="54">N68*O68*P68/100</f>
        <v>0</v>
      </c>
      <c r="AC68" s="234">
        <f t="shared" ref="AC68:AC98" si="55">AA68/$AA$121</f>
        <v>0</v>
      </c>
      <c r="AD68" s="92">
        <f t="shared" ref="AD68:AD98" si="56">U68*K68</f>
        <v>0</v>
      </c>
      <c r="AE68" s="93">
        <v>0</v>
      </c>
      <c r="AF68" s="234">
        <f t="shared" ref="AF68:AF98" si="57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8">IFERROR($AL$121*H68/$H$121,0)</f>
        <v>0</v>
      </c>
      <c r="AM68" s="93">
        <v>0</v>
      </c>
      <c r="AN68" s="327">
        <f t="shared" si="32"/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8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5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9"/>
        <v>0</v>
      </c>
      <c r="R69" s="92">
        <f t="shared" si="50"/>
        <v>0</v>
      </c>
      <c r="S69" s="93">
        <v>0</v>
      </c>
      <c r="T69" s="93">
        <v>0</v>
      </c>
      <c r="U69" s="92">
        <f t="shared" si="51"/>
        <v>0</v>
      </c>
      <c r="V69" s="93">
        <v>0</v>
      </c>
      <c r="W69" s="93">
        <v>0</v>
      </c>
      <c r="X69" s="92">
        <f t="shared" si="52"/>
        <v>0</v>
      </c>
      <c r="Y69" s="93">
        <v>0</v>
      </c>
      <c r="Z69" s="93">
        <v>0</v>
      </c>
      <c r="AA69" s="92">
        <f t="shared" si="53"/>
        <v>0</v>
      </c>
      <c r="AB69" s="92">
        <f t="shared" si="54"/>
        <v>0</v>
      </c>
      <c r="AC69" s="234">
        <f t="shared" si="55"/>
        <v>0</v>
      </c>
      <c r="AD69" s="92">
        <f t="shared" si="56"/>
        <v>0</v>
      </c>
      <c r="AE69" s="93">
        <v>0</v>
      </c>
      <c r="AF69" s="234">
        <f t="shared" si="57"/>
        <v>0</v>
      </c>
      <c r="AG69" s="93">
        <v>0</v>
      </c>
      <c r="AH69" s="93"/>
      <c r="AI69" s="93"/>
      <c r="AJ69" s="93"/>
      <c r="AK69" s="93"/>
      <c r="AL69" s="122">
        <f t="shared" si="58"/>
        <v>38.516447839579847</v>
      </c>
      <c r="AM69" s="93">
        <v>0</v>
      </c>
      <c r="AN69" s="327">
        <f t="shared" si="32"/>
        <v>0</v>
      </c>
      <c r="AO69" s="95">
        <f t="shared" si="59"/>
        <v>-38.516447839579847</v>
      </c>
      <c r="AP69" s="96"/>
      <c r="AQ69" s="97">
        <f t="shared" si="8"/>
        <v>0</v>
      </c>
      <c r="AR69" s="98">
        <f t="shared" si="38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4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5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49"/>
        <v>6.25E-2</v>
      </c>
      <c r="R70" s="92">
        <f t="shared" si="50"/>
        <v>6.25E-2</v>
      </c>
      <c r="S70" s="93">
        <v>2</v>
      </c>
      <c r="T70" s="93">
        <v>0</v>
      </c>
      <c r="U70" s="92">
        <f t="shared" si="51"/>
        <v>2</v>
      </c>
      <c r="V70" s="93">
        <v>1570</v>
      </c>
      <c r="W70" s="93">
        <v>0</v>
      </c>
      <c r="X70" s="92">
        <f t="shared" si="52"/>
        <v>1570</v>
      </c>
      <c r="Y70" s="93">
        <v>2146</v>
      </c>
      <c r="Z70" s="93">
        <v>0</v>
      </c>
      <c r="AA70" s="92">
        <f t="shared" si="53"/>
        <v>2146</v>
      </c>
      <c r="AB70" s="92">
        <f t="shared" si="54"/>
        <v>2146</v>
      </c>
      <c r="AC70" s="234">
        <f t="shared" si="55"/>
        <v>9.5587006264049028E-4</v>
      </c>
      <c r="AD70" s="92">
        <f t="shared" si="56"/>
        <v>234.48</v>
      </c>
      <c r="AE70" s="93">
        <v>797.76</v>
      </c>
      <c r="AF70" s="234">
        <f t="shared" si="57"/>
        <v>0.37174277726001864</v>
      </c>
      <c r="AG70" s="93">
        <v>90.33</v>
      </c>
      <c r="AH70" s="93"/>
      <c r="AI70" s="93"/>
      <c r="AJ70" s="93"/>
      <c r="AK70" s="93"/>
      <c r="AL70" s="122">
        <f t="shared" si="58"/>
        <v>28.887335879684887</v>
      </c>
      <c r="AM70" s="93">
        <v>0</v>
      </c>
      <c r="AN70" s="327">
        <f t="shared" si="32"/>
        <v>90.02542726111642</v>
      </c>
      <c r="AO70" s="95">
        <f t="shared" si="59"/>
        <v>904.51723685919865</v>
      </c>
      <c r="AP70" s="96"/>
      <c r="AQ70" s="97">
        <f t="shared" si="8"/>
        <v>1073</v>
      </c>
      <c r="AR70" s="98">
        <f t="shared" si="38"/>
        <v>117.24</v>
      </c>
      <c r="AS70" s="98">
        <f t="shared" si="10"/>
        <v>398.88</v>
      </c>
      <c r="AT70" s="98">
        <f t="shared" si="11"/>
        <v>45.164999999999999</v>
      </c>
      <c r="AU70" s="98">
        <f t="shared" si="27"/>
        <v>0</v>
      </c>
      <c r="AV70" s="98">
        <f t="array" ref="AV70">_xlfn.IFS(U70=0,AO70,U70&lt;0,AO70/-U70,U70&gt;0,AO70/U70)</f>
        <v>452.25861842959932</v>
      </c>
      <c r="AW70" s="234">
        <f t="shared" si="46"/>
        <v>0.42148985874147188</v>
      </c>
      <c r="AX70" s="234">
        <f t="shared" si="47"/>
        <v>3.8575453636096841</v>
      </c>
      <c r="AY70" s="99"/>
      <c r="AZ70" s="94">
        <f t="shared" si="14"/>
        <v>4070.3275658663938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5"/>
        <v>2584.89</v>
      </c>
      <c r="M71" s="89"/>
      <c r="N71" s="89">
        <v>8</v>
      </c>
      <c r="O71" s="89">
        <v>807</v>
      </c>
      <c r="P71" s="89">
        <v>13</v>
      </c>
      <c r="Q71" s="233">
        <f t="shared" si="49"/>
        <v>0.25</v>
      </c>
      <c r="R71" s="92">
        <f t="shared" si="50"/>
        <v>3.125E-2</v>
      </c>
      <c r="S71" s="93">
        <v>1</v>
      </c>
      <c r="T71" s="93">
        <v>0</v>
      </c>
      <c r="U71" s="92">
        <f t="shared" si="51"/>
        <v>1</v>
      </c>
      <c r="V71" s="93">
        <v>571</v>
      </c>
      <c r="W71" s="93">
        <v>0</v>
      </c>
      <c r="X71" s="92">
        <f t="shared" si="52"/>
        <v>571</v>
      </c>
      <c r="Y71" s="93">
        <v>807</v>
      </c>
      <c r="Z71" s="93">
        <v>0</v>
      </c>
      <c r="AA71" s="92">
        <f t="shared" si="53"/>
        <v>807</v>
      </c>
      <c r="AB71" s="92">
        <f t="shared" si="54"/>
        <v>839.28</v>
      </c>
      <c r="AC71" s="234">
        <f t="shared" si="55"/>
        <v>3.5945346717188985E-4</v>
      </c>
      <c r="AD71" s="92">
        <f t="shared" si="56"/>
        <v>123.09</v>
      </c>
      <c r="AE71" s="93">
        <v>286.74</v>
      </c>
      <c r="AF71" s="234">
        <f t="shared" si="57"/>
        <v>0.35531598513011153</v>
      </c>
      <c r="AG71" s="93">
        <v>543.36</v>
      </c>
      <c r="AH71" s="93"/>
      <c r="AI71" s="93"/>
      <c r="AJ71" s="93"/>
      <c r="AK71" s="93"/>
      <c r="AL71" s="122">
        <f t="shared" si="58"/>
        <v>67.403783719264737</v>
      </c>
      <c r="AM71" s="93">
        <v>0</v>
      </c>
      <c r="AN71" s="327">
        <f t="shared" ref="AN71:AN98" si="60">96625.98*Y71/Y$121</f>
        <v>33.853923485424495</v>
      </c>
      <c r="AO71" s="95">
        <f t="shared" si="59"/>
        <v>-247.44770720468929</v>
      </c>
      <c r="AP71" s="96"/>
      <c r="AQ71" s="97">
        <f t="shared" si="8"/>
        <v>807</v>
      </c>
      <c r="AR71" s="98">
        <f t="shared" si="38"/>
        <v>123.09</v>
      </c>
      <c r="AS71" s="98">
        <f t="shared" si="10"/>
        <v>286.74</v>
      </c>
      <c r="AT71" s="98">
        <f t="shared" si="11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-247.44770720468929</v>
      </c>
      <c r="AW71" s="234">
        <f t="shared" si="46"/>
        <v>-0.30662665081126306</v>
      </c>
      <c r="AX71" s="234">
        <f t="shared" si="47"/>
        <v>-2.0102990267665066</v>
      </c>
      <c r="AY71" s="99"/>
      <c r="AZ71" s="94">
        <f t="shared" si="14"/>
        <v>-5196.4018512984749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5"/>
        <v>1600.17</v>
      </c>
      <c r="M72" s="89"/>
      <c r="N72" s="89">
        <v>10</v>
      </c>
      <c r="O72" s="89">
        <v>849</v>
      </c>
      <c r="P72" s="89">
        <v>30</v>
      </c>
      <c r="Q72" s="233">
        <f t="shared" si="49"/>
        <v>0.3125</v>
      </c>
      <c r="R72" s="92">
        <f t="shared" si="50"/>
        <v>6.25E-2</v>
      </c>
      <c r="S72" s="93">
        <v>2</v>
      </c>
      <c r="T72" s="93">
        <v>0</v>
      </c>
      <c r="U72" s="92">
        <f t="shared" si="51"/>
        <v>2</v>
      </c>
      <c r="V72" s="93">
        <v>1447</v>
      </c>
      <c r="W72" s="93">
        <v>0</v>
      </c>
      <c r="X72" s="92">
        <f t="shared" si="52"/>
        <v>1447</v>
      </c>
      <c r="Y72" s="93">
        <v>1734</v>
      </c>
      <c r="Z72" s="93">
        <v>0</v>
      </c>
      <c r="AA72" s="92">
        <f t="shared" si="53"/>
        <v>1734</v>
      </c>
      <c r="AB72" s="92">
        <f t="shared" si="54"/>
        <v>2547</v>
      </c>
      <c r="AC72" s="234">
        <f t="shared" si="55"/>
        <v>7.7235726403476713E-4</v>
      </c>
      <c r="AD72" s="92">
        <f t="shared" si="56"/>
        <v>246.18</v>
      </c>
      <c r="AE72" s="93">
        <v>646.09000000000015</v>
      </c>
      <c r="AF72" s="234">
        <f t="shared" si="57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8"/>
        <v>41.726151826211499</v>
      </c>
      <c r="AM72" s="93">
        <v>0</v>
      </c>
      <c r="AN72" s="327">
        <f t="shared" si="60"/>
        <v>72.741887637826608</v>
      </c>
      <c r="AO72" s="95">
        <f t="shared" si="59"/>
        <v>113.06196053596165</v>
      </c>
      <c r="AP72" s="96"/>
      <c r="AQ72" s="97">
        <f t="shared" si="8"/>
        <v>867</v>
      </c>
      <c r="AR72" s="98">
        <f t="shared" si="38"/>
        <v>123.09</v>
      </c>
      <c r="AS72" s="98">
        <f t="shared" si="10"/>
        <v>323.04500000000007</v>
      </c>
      <c r="AT72" s="98">
        <f t="shared" si="11"/>
        <v>307.10000000000002</v>
      </c>
      <c r="AU72" s="98">
        <f t="shared" si="61"/>
        <v>0</v>
      </c>
      <c r="AV72" s="98">
        <f t="array" ref="AV72">_xlfn.IFS(U72=0,AO72,U72&lt;0,AO72/-U72,U72&gt;0,AO72/U72)</f>
        <v>56.530980267980823</v>
      </c>
      <c r="AW72" s="234">
        <f t="shared" si="46"/>
        <v>6.5202976087636477E-2</v>
      </c>
      <c r="AX72" s="234">
        <f t="shared" si="47"/>
        <v>0.4592654177267107</v>
      </c>
      <c r="AY72" s="99"/>
      <c r="AZ72" s="94">
        <f t="shared" si="14"/>
        <v>734.90274348375067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5"/>
        <v>1969.44</v>
      </c>
      <c r="M73" s="89"/>
      <c r="N73" s="89">
        <v>4</v>
      </c>
      <c r="O73" s="89">
        <v>807</v>
      </c>
      <c r="P73" s="89">
        <v>50</v>
      </c>
      <c r="Q73" s="233">
        <f t="shared" si="49"/>
        <v>0.125</v>
      </c>
      <c r="R73" s="92">
        <f t="shared" si="50"/>
        <v>3.125E-2</v>
      </c>
      <c r="S73" s="93">
        <v>1</v>
      </c>
      <c r="T73" s="93">
        <v>0</v>
      </c>
      <c r="U73" s="92">
        <f t="shared" si="51"/>
        <v>1</v>
      </c>
      <c r="V73" s="93">
        <v>594</v>
      </c>
      <c r="W73" s="93">
        <v>0</v>
      </c>
      <c r="X73" s="92">
        <f t="shared" si="52"/>
        <v>594</v>
      </c>
      <c r="Y73" s="93">
        <v>807</v>
      </c>
      <c r="Z73" s="93">
        <v>0</v>
      </c>
      <c r="AA73" s="92">
        <f t="shared" si="53"/>
        <v>807</v>
      </c>
      <c r="AB73" s="92">
        <f t="shared" si="54"/>
        <v>1614</v>
      </c>
      <c r="AC73" s="234">
        <f t="shared" si="55"/>
        <v>3.5945346717188985E-4</v>
      </c>
      <c r="AD73" s="92">
        <f t="shared" si="56"/>
        <v>123.09</v>
      </c>
      <c r="AE73" s="93">
        <v>303.76</v>
      </c>
      <c r="AF73" s="234">
        <f t="shared" si="57"/>
        <v>0.37640644361833953</v>
      </c>
      <c r="AG73" s="93">
        <v>153.51</v>
      </c>
      <c r="AH73" s="93"/>
      <c r="AI73" s="93"/>
      <c r="AJ73" s="93"/>
      <c r="AK73" s="93"/>
      <c r="AL73" s="122">
        <f t="shared" si="58"/>
        <v>51.35526378610647</v>
      </c>
      <c r="AM73" s="93">
        <v>0</v>
      </c>
      <c r="AN73" s="327">
        <f t="shared" si="60"/>
        <v>33.853923485424495</v>
      </c>
      <c r="AO73" s="95">
        <f t="shared" si="59"/>
        <v>141.43081272846902</v>
      </c>
      <c r="AP73" s="96"/>
      <c r="AQ73" s="97">
        <f t="shared" si="8"/>
        <v>807</v>
      </c>
      <c r="AR73" s="98">
        <f t="shared" si="38"/>
        <v>123.09</v>
      </c>
      <c r="AS73" s="98">
        <f t="shared" si="10"/>
        <v>303.76</v>
      </c>
      <c r="AT73" s="98">
        <f t="shared" si="11"/>
        <v>153.51</v>
      </c>
      <c r="AU73" s="98">
        <f t="shared" si="61"/>
        <v>0</v>
      </c>
      <c r="AV73" s="98">
        <f t="array" ref="AV73">_xlfn.IFS(U73=0,AO73,U73&lt;0,AO73/-U73,U73&gt;0,AO73/U73)</f>
        <v>141.43081272846902</v>
      </c>
      <c r="AW73" s="234">
        <f t="shared" si="46"/>
        <v>0.17525503435993683</v>
      </c>
      <c r="AX73" s="234">
        <f t="shared" si="47"/>
        <v>1.1490032718211798</v>
      </c>
      <c r="AY73" s="99"/>
      <c r="AZ73" s="94">
        <f t="shared" si="14"/>
        <v>2262.8930036555043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5"/>
        <v>269.58</v>
      </c>
      <c r="M74" s="89"/>
      <c r="N74" s="89">
        <v>10</v>
      </c>
      <c r="O74" s="89">
        <v>798</v>
      </c>
      <c r="P74" s="89">
        <v>67</v>
      </c>
      <c r="Q74" s="233">
        <f t="shared" si="49"/>
        <v>0.3125</v>
      </c>
      <c r="R74" s="92">
        <f t="shared" si="50"/>
        <v>0.1875</v>
      </c>
      <c r="S74" s="93">
        <v>6</v>
      </c>
      <c r="T74" s="93">
        <v>0</v>
      </c>
      <c r="U74" s="92">
        <f t="shared" si="51"/>
        <v>6</v>
      </c>
      <c r="V74" s="93">
        <v>3791.89</v>
      </c>
      <c r="W74" s="93">
        <v>0</v>
      </c>
      <c r="X74" s="92">
        <f t="shared" si="52"/>
        <v>3791.89</v>
      </c>
      <c r="Y74" s="93">
        <v>4830.6200000000008</v>
      </c>
      <c r="Z74" s="93">
        <v>0</v>
      </c>
      <c r="AA74" s="92">
        <f t="shared" si="53"/>
        <v>4830.6200000000008</v>
      </c>
      <c r="AB74" s="92">
        <f t="shared" si="54"/>
        <v>5346.6</v>
      </c>
      <c r="AC74" s="234">
        <f t="shared" si="55"/>
        <v>2.1516519300989775E-3</v>
      </c>
      <c r="AD74" s="92">
        <f t="shared" si="56"/>
        <v>808.74</v>
      </c>
      <c r="AE74" s="93">
        <v>1815.1200000000008</v>
      </c>
      <c r="AF74" s="234">
        <f t="shared" si="57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8"/>
        <v>6.4194079732633087</v>
      </c>
      <c r="AM74" s="93">
        <v>0</v>
      </c>
      <c r="AN74" s="327">
        <f t="shared" si="60"/>
        <v>202.64614605596194</v>
      </c>
      <c r="AO74" s="95">
        <f t="shared" si="59"/>
        <v>1377.7544459707749</v>
      </c>
      <c r="AP74" s="96"/>
      <c r="AQ74" s="97">
        <f t="shared" si="8"/>
        <v>805.10333333333347</v>
      </c>
      <c r="AR74" s="98">
        <f t="shared" si="38"/>
        <v>134.79</v>
      </c>
      <c r="AS74" s="98">
        <f t="shared" si="10"/>
        <v>302.52000000000015</v>
      </c>
      <c r="AT74" s="98">
        <f t="shared" si="11"/>
        <v>103.32333333333334</v>
      </c>
      <c r="AU74" s="98">
        <f t="shared" si="61"/>
        <v>0</v>
      </c>
      <c r="AV74" s="98">
        <f t="array" ref="AV74">_xlfn.IFS(U74=0,AO74,U74&lt;0,AO74/-U74,U74&gt;0,AO74/U74)</f>
        <v>229.62574099512915</v>
      </c>
      <c r="AW74" s="234">
        <f t="shared" si="46"/>
        <v>0.28521275653451827</v>
      </c>
      <c r="AX74" s="234">
        <f t="shared" si="47"/>
        <v>1.7035814303370367</v>
      </c>
      <c r="AY74" s="99"/>
      <c r="AZ74" s="94">
        <f t="shared" si="14"/>
        <v>459.2514819902583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5"/>
        <v>0</v>
      </c>
      <c r="M75" s="89"/>
      <c r="N75" s="89">
        <v>46</v>
      </c>
      <c r="O75" s="89">
        <v>890</v>
      </c>
      <c r="P75" s="89">
        <v>52</v>
      </c>
      <c r="Q75" s="233">
        <f t="shared" si="49"/>
        <v>1.4375</v>
      </c>
      <c r="R75" s="92">
        <f t="shared" si="50"/>
        <v>0.71875</v>
      </c>
      <c r="S75" s="93">
        <v>25</v>
      </c>
      <c r="T75" s="93">
        <v>-2</v>
      </c>
      <c r="U75" s="92">
        <f t="shared" si="51"/>
        <v>23</v>
      </c>
      <c r="V75" s="93">
        <v>16548</v>
      </c>
      <c r="W75" s="93">
        <v>-1187</v>
      </c>
      <c r="X75" s="92">
        <f t="shared" si="52"/>
        <v>15361</v>
      </c>
      <c r="Y75" s="93">
        <v>21553.310000000005</v>
      </c>
      <c r="Z75" s="93">
        <v>-1503.1100000000001</v>
      </c>
      <c r="AA75" s="92">
        <f t="shared" si="53"/>
        <v>20050.200000000004</v>
      </c>
      <c r="AB75" s="92">
        <f t="shared" si="54"/>
        <v>21288.799999999999</v>
      </c>
      <c r="AC75" s="234">
        <f t="shared" si="55"/>
        <v>8.9307483364186226E-3</v>
      </c>
      <c r="AD75" s="92">
        <f t="shared" si="56"/>
        <v>3100.1699999999996</v>
      </c>
      <c r="AE75" s="93">
        <v>7496.8800000000028</v>
      </c>
      <c r="AF75" s="234">
        <f t="shared" si="57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8"/>
        <v>0</v>
      </c>
      <c r="AM75" s="93">
        <v>0</v>
      </c>
      <c r="AN75" s="327">
        <f t="shared" si="60"/>
        <v>904.1686587331285</v>
      </c>
      <c r="AO75" s="95">
        <f t="shared" si="59"/>
        <v>1060.5313412668741</v>
      </c>
      <c r="AP75" s="96"/>
      <c r="AQ75" s="97">
        <f t="shared" si="8"/>
        <v>871.74782608695671</v>
      </c>
      <c r="AR75" s="98">
        <f t="shared" si="38"/>
        <v>134.79</v>
      </c>
      <c r="AS75" s="98">
        <f t="shared" si="10"/>
        <v>325.95130434782624</v>
      </c>
      <c r="AT75" s="98">
        <f t="shared" si="11"/>
        <v>134.578</v>
      </c>
      <c r="AU75" s="98">
        <f t="shared" si="61"/>
        <v>164.96</v>
      </c>
      <c r="AV75" s="98">
        <f t="array" ref="AV75">_xlfn.IFS(U75=0,AO75,U75&lt;0,AO75/-U75,U75&gt;0,AO75/U75)</f>
        <v>46.110058315951044</v>
      </c>
      <c r="AW75" s="234">
        <f t="shared" si="46"/>
        <v>5.289380361626686E-2</v>
      </c>
      <c r="AX75" s="234">
        <f t="shared" si="47"/>
        <v>0.3420881246082873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5"/>
        <v>6154.5</v>
      </c>
      <c r="M76" s="89"/>
      <c r="N76" s="89">
        <v>0</v>
      </c>
      <c r="O76" s="89">
        <v>0</v>
      </c>
      <c r="P76" s="89">
        <v>0</v>
      </c>
      <c r="Q76" s="233">
        <f t="shared" si="49"/>
        <v>0</v>
      </c>
      <c r="R76" s="92">
        <f t="shared" si="50"/>
        <v>0</v>
      </c>
      <c r="S76" s="93">
        <v>0</v>
      </c>
      <c r="T76" s="93">
        <v>0</v>
      </c>
      <c r="U76" s="92">
        <f t="shared" si="51"/>
        <v>0</v>
      </c>
      <c r="V76" s="93">
        <v>0</v>
      </c>
      <c r="W76" s="93">
        <v>0</v>
      </c>
      <c r="X76" s="92">
        <f t="shared" si="52"/>
        <v>0</v>
      </c>
      <c r="Y76" s="93">
        <v>0</v>
      </c>
      <c r="Z76" s="93">
        <v>0</v>
      </c>
      <c r="AA76" s="92">
        <f t="shared" si="53"/>
        <v>0</v>
      </c>
      <c r="AB76" s="92">
        <f t="shared" si="54"/>
        <v>0</v>
      </c>
      <c r="AC76" s="234">
        <f t="shared" si="55"/>
        <v>0</v>
      </c>
      <c r="AD76" s="92">
        <f t="shared" si="56"/>
        <v>0</v>
      </c>
      <c r="AE76" s="93">
        <v>0</v>
      </c>
      <c r="AF76" s="234">
        <f t="shared" si="57"/>
        <v>0</v>
      </c>
      <c r="AG76" s="93">
        <v>0</v>
      </c>
      <c r="AH76" s="93"/>
      <c r="AI76" s="93"/>
      <c r="AJ76" s="93"/>
      <c r="AK76" s="93"/>
      <c r="AL76" s="122">
        <f t="shared" si="58"/>
        <v>160.48519933158272</v>
      </c>
      <c r="AM76" s="93">
        <v>0</v>
      </c>
      <c r="AN76" s="327">
        <f t="shared" si="60"/>
        <v>0</v>
      </c>
      <c r="AO76" s="95">
        <f t="shared" si="59"/>
        <v>-160.48519933158272</v>
      </c>
      <c r="AP76" s="96"/>
      <c r="AQ76" s="97">
        <f t="shared" si="8"/>
        <v>0</v>
      </c>
      <c r="AR76" s="98">
        <f t="shared" si="38"/>
        <v>123.09</v>
      </c>
      <c r="AS76" s="98">
        <f t="shared" si="10"/>
        <v>0</v>
      </c>
      <c r="AT76" s="98">
        <f t="shared" si="11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4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5"/>
        <v>4800.51</v>
      </c>
      <c r="M77" s="89"/>
      <c r="N77" s="89">
        <v>0</v>
      </c>
      <c r="O77" s="89">
        <v>0</v>
      </c>
      <c r="P77" s="89">
        <v>0</v>
      </c>
      <c r="Q77" s="233">
        <f t="shared" si="49"/>
        <v>0</v>
      </c>
      <c r="R77" s="92">
        <f t="shared" si="50"/>
        <v>0</v>
      </c>
      <c r="S77" s="93">
        <v>0</v>
      </c>
      <c r="T77" s="93">
        <v>0</v>
      </c>
      <c r="U77" s="92">
        <f t="shared" si="51"/>
        <v>0</v>
      </c>
      <c r="V77" s="93">
        <v>0</v>
      </c>
      <c r="W77" s="93">
        <v>0</v>
      </c>
      <c r="X77" s="92">
        <f t="shared" si="52"/>
        <v>0</v>
      </c>
      <c r="Y77" s="93">
        <v>0</v>
      </c>
      <c r="Z77" s="93">
        <v>0</v>
      </c>
      <c r="AA77" s="92">
        <f t="shared" si="53"/>
        <v>0</v>
      </c>
      <c r="AB77" s="92">
        <f t="shared" si="54"/>
        <v>0</v>
      </c>
      <c r="AC77" s="234">
        <f t="shared" si="55"/>
        <v>0</v>
      </c>
      <c r="AD77" s="92">
        <f t="shared" si="56"/>
        <v>0</v>
      </c>
      <c r="AE77" s="93">
        <v>0</v>
      </c>
      <c r="AF77" s="234">
        <f t="shared" si="57"/>
        <v>0</v>
      </c>
      <c r="AG77" s="93">
        <v>0</v>
      </c>
      <c r="AH77" s="93"/>
      <c r="AI77" s="93"/>
      <c r="AJ77" s="93"/>
      <c r="AK77" s="93"/>
      <c r="AL77" s="122">
        <f t="shared" si="58"/>
        <v>125.17845547863452</v>
      </c>
      <c r="AM77" s="93">
        <v>0</v>
      </c>
      <c r="AN77" s="327">
        <f t="shared" si="60"/>
        <v>0</v>
      </c>
      <c r="AO77" s="95">
        <f t="shared" si="59"/>
        <v>-125.17845547863452</v>
      </c>
      <c r="AP77" s="96"/>
      <c r="AQ77" s="97">
        <f t="shared" si="8"/>
        <v>0</v>
      </c>
      <c r="AR77" s="98">
        <f t="shared" si="38"/>
        <v>123.09</v>
      </c>
      <c r="AS77" s="98">
        <f t="shared" si="10"/>
        <v>0</v>
      </c>
      <c r="AT77" s="98">
        <f t="shared" si="11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4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5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49"/>
        <v>0.15625</v>
      </c>
      <c r="R78" s="92">
        <f t="shared" si="50"/>
        <v>3.125E-2</v>
      </c>
      <c r="S78" s="93">
        <v>1</v>
      </c>
      <c r="T78" s="93">
        <v>0</v>
      </c>
      <c r="U78" s="92">
        <f t="shared" si="51"/>
        <v>1</v>
      </c>
      <c r="V78" s="93">
        <v>867</v>
      </c>
      <c r="W78" s="93">
        <v>0</v>
      </c>
      <c r="X78" s="92">
        <f t="shared" si="52"/>
        <v>867</v>
      </c>
      <c r="Y78" s="93">
        <v>1150</v>
      </c>
      <c r="Z78" s="93">
        <v>0</v>
      </c>
      <c r="AA78" s="92">
        <f t="shared" si="53"/>
        <v>1150</v>
      </c>
      <c r="AB78" s="92">
        <f t="shared" si="54"/>
        <v>2300</v>
      </c>
      <c r="AC78" s="234">
        <f t="shared" si="55"/>
        <v>5.1223232620529536E-4</v>
      </c>
      <c r="AD78" s="92">
        <f t="shared" si="56"/>
        <v>123.09</v>
      </c>
      <c r="AE78" s="93">
        <v>424.02</v>
      </c>
      <c r="AF78" s="234">
        <f t="shared" si="57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8"/>
        <v>96.291119598949635</v>
      </c>
      <c r="AM78" s="93">
        <v>0</v>
      </c>
      <c r="AN78" s="327">
        <f t="shared" si="60"/>
        <v>48.24288972520219</v>
      </c>
      <c r="AO78" s="95">
        <f t="shared" si="59"/>
        <v>303.49599067584825</v>
      </c>
      <c r="AP78" s="96"/>
      <c r="AQ78" s="97">
        <f t="shared" si="8"/>
        <v>1150</v>
      </c>
      <c r="AR78" s="98">
        <f t="shared" si="38"/>
        <v>123.09</v>
      </c>
      <c r="AS78" s="98">
        <f t="shared" si="10"/>
        <v>424.02</v>
      </c>
      <c r="AT78" s="98">
        <f t="shared" si="11"/>
        <v>154.86000000000001</v>
      </c>
      <c r="AU78" s="98">
        <f t="shared" si="61"/>
        <v>0</v>
      </c>
      <c r="AV78" s="98">
        <f t="array" ref="AV78">_xlfn.IFS(U78=0,AO78,U78&lt;0,AO78/-U78,U78&gt;0,AO78/U78)</f>
        <v>303.49599067584825</v>
      </c>
      <c r="AW78" s="234">
        <f t="shared" si="46"/>
        <v>0.26390955710943326</v>
      </c>
      <c r="AX78" s="234">
        <f t="shared" si="47"/>
        <v>2.4656429496778638</v>
      </c>
      <c r="AY78" s="99"/>
      <c r="AZ78" s="94">
        <f t="shared" si="14"/>
        <v>9104.8797202754467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5"/>
        <v>8037.96</v>
      </c>
      <c r="M79" s="89"/>
      <c r="N79" s="89">
        <v>3</v>
      </c>
      <c r="O79" s="89">
        <v>1500</v>
      </c>
      <c r="P79" s="89">
        <v>0</v>
      </c>
      <c r="Q79" s="233">
        <f t="shared" si="49"/>
        <v>9.375E-2</v>
      </c>
      <c r="R79" s="92">
        <f t="shared" si="50"/>
        <v>0</v>
      </c>
      <c r="S79" s="93">
        <v>0</v>
      </c>
      <c r="T79" s="93">
        <v>0</v>
      </c>
      <c r="U79" s="92">
        <f t="shared" si="51"/>
        <v>0</v>
      </c>
      <c r="V79" s="93">
        <v>0</v>
      </c>
      <c r="W79" s="93">
        <v>0</v>
      </c>
      <c r="X79" s="92">
        <f t="shared" si="52"/>
        <v>0</v>
      </c>
      <c r="Y79" s="93">
        <v>0</v>
      </c>
      <c r="Z79" s="93">
        <v>0</v>
      </c>
      <c r="AA79" s="92">
        <f t="shared" si="53"/>
        <v>0</v>
      </c>
      <c r="AB79" s="92">
        <f t="shared" si="54"/>
        <v>0</v>
      </c>
      <c r="AC79" s="234">
        <f t="shared" si="55"/>
        <v>0</v>
      </c>
      <c r="AD79" s="92">
        <f t="shared" si="56"/>
        <v>0</v>
      </c>
      <c r="AE79" s="93">
        <v>0</v>
      </c>
      <c r="AF79" s="234">
        <f t="shared" si="57"/>
        <v>0</v>
      </c>
      <c r="AG79" s="93">
        <v>85.14</v>
      </c>
      <c r="AH79" s="93"/>
      <c r="AI79" s="93"/>
      <c r="AJ79" s="93"/>
      <c r="AK79" s="93"/>
      <c r="AL79" s="122">
        <f t="shared" si="58"/>
        <v>157.27549534495105</v>
      </c>
      <c r="AM79" s="93">
        <v>0</v>
      </c>
      <c r="AN79" s="327">
        <f t="shared" si="60"/>
        <v>0</v>
      </c>
      <c r="AO79" s="95">
        <f t="shared" si="59"/>
        <v>-242.41549534495107</v>
      </c>
      <c r="AP79" s="96"/>
      <c r="AQ79" s="97">
        <f t="shared" si="8"/>
        <v>0</v>
      </c>
      <c r="AR79" s="98">
        <f t="shared" si="38"/>
        <v>164.04</v>
      </c>
      <c r="AS79" s="98">
        <f t="shared" si="10"/>
        <v>0</v>
      </c>
      <c r="AT79" s="98">
        <f t="shared" si="11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4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5"/>
        <v>8037.96</v>
      </c>
      <c r="M80" s="89"/>
      <c r="N80" s="89">
        <v>0</v>
      </c>
      <c r="O80" s="89">
        <v>0</v>
      </c>
      <c r="P80" s="89">
        <v>0</v>
      </c>
      <c r="Q80" s="233">
        <f t="shared" si="49"/>
        <v>0</v>
      </c>
      <c r="R80" s="92">
        <f t="shared" si="50"/>
        <v>0</v>
      </c>
      <c r="S80" s="93">
        <v>0</v>
      </c>
      <c r="T80" s="93">
        <v>0</v>
      </c>
      <c r="U80" s="92">
        <f t="shared" si="51"/>
        <v>0</v>
      </c>
      <c r="V80" s="93">
        <v>0</v>
      </c>
      <c r="W80" s="93">
        <v>0</v>
      </c>
      <c r="X80" s="92">
        <f t="shared" si="52"/>
        <v>0</v>
      </c>
      <c r="Y80" s="93">
        <v>0</v>
      </c>
      <c r="Z80" s="93">
        <v>0</v>
      </c>
      <c r="AA80" s="92">
        <f t="shared" si="53"/>
        <v>0</v>
      </c>
      <c r="AB80" s="92">
        <f t="shared" si="54"/>
        <v>0</v>
      </c>
      <c r="AC80" s="234">
        <f t="shared" si="55"/>
        <v>0</v>
      </c>
      <c r="AD80" s="92">
        <f t="shared" si="56"/>
        <v>0</v>
      </c>
      <c r="AE80" s="93">
        <v>0</v>
      </c>
      <c r="AF80" s="234">
        <f t="shared" si="57"/>
        <v>0</v>
      </c>
      <c r="AG80" s="93">
        <v>0</v>
      </c>
      <c r="AH80" s="93"/>
      <c r="AI80" s="93"/>
      <c r="AJ80" s="93"/>
      <c r="AK80" s="93"/>
      <c r="AL80" s="122">
        <f t="shared" si="58"/>
        <v>157.27549534495105</v>
      </c>
      <c r="AM80" s="93">
        <v>0</v>
      </c>
      <c r="AN80" s="327">
        <f t="shared" si="60"/>
        <v>0</v>
      </c>
      <c r="AO80" s="95">
        <f t="shared" si="59"/>
        <v>-157.27549534495105</v>
      </c>
      <c r="AP80" s="96"/>
      <c r="AQ80" s="97">
        <f t="shared" si="8"/>
        <v>0</v>
      </c>
      <c r="AR80" s="98">
        <f t="shared" si="38"/>
        <v>164.04</v>
      </c>
      <c r="AS80" s="98">
        <f t="shared" si="10"/>
        <v>0</v>
      </c>
      <c r="AT80" s="98">
        <f t="shared" si="11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4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5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49"/>
        <v>6.25E-2</v>
      </c>
      <c r="R81" s="92">
        <f t="shared" si="50"/>
        <v>0</v>
      </c>
      <c r="S81" s="93">
        <v>0</v>
      </c>
      <c r="T81" s="93">
        <v>0</v>
      </c>
      <c r="U81" s="92">
        <f t="shared" si="51"/>
        <v>0</v>
      </c>
      <c r="V81" s="93">
        <v>0</v>
      </c>
      <c r="W81" s="93">
        <v>0</v>
      </c>
      <c r="X81" s="92">
        <f t="shared" si="52"/>
        <v>0</v>
      </c>
      <c r="Y81" s="93">
        <v>0</v>
      </c>
      <c r="Z81" s="93">
        <v>0</v>
      </c>
      <c r="AA81" s="92">
        <f t="shared" si="53"/>
        <v>0</v>
      </c>
      <c r="AB81" s="92">
        <f t="shared" si="54"/>
        <v>0</v>
      </c>
      <c r="AC81" s="234">
        <f t="shared" si="55"/>
        <v>0</v>
      </c>
      <c r="AD81" s="92">
        <f t="shared" si="56"/>
        <v>0</v>
      </c>
      <c r="AE81" s="93">
        <v>0</v>
      </c>
      <c r="AF81" s="234">
        <f t="shared" si="57"/>
        <v>0</v>
      </c>
      <c r="AG81" s="93">
        <v>108</v>
      </c>
      <c r="AH81" s="93"/>
      <c r="AI81" s="93"/>
      <c r="AJ81" s="93"/>
      <c r="AK81" s="93"/>
      <c r="AL81" s="122">
        <f t="shared" si="58"/>
        <v>157.27549534495105</v>
      </c>
      <c r="AM81" s="93">
        <v>0</v>
      </c>
      <c r="AN81" s="327">
        <f t="shared" si="60"/>
        <v>0</v>
      </c>
      <c r="AO81" s="95">
        <f t="shared" si="59"/>
        <v>-265.27549534495108</v>
      </c>
      <c r="AP81" s="96"/>
      <c r="AQ81" s="97">
        <f t="shared" si="8"/>
        <v>0</v>
      </c>
      <c r="AR81" s="98">
        <f t="shared" si="38"/>
        <v>128.94</v>
      </c>
      <c r="AS81" s="98">
        <f t="shared" si="10"/>
        <v>0</v>
      </c>
      <c r="AT81" s="98">
        <f t="shared" si="11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4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5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9"/>
        <v>0</v>
      </c>
      <c r="R82" s="92">
        <f t="shared" si="50"/>
        <v>0</v>
      </c>
      <c r="S82" s="93">
        <v>0</v>
      </c>
      <c r="T82" s="93">
        <v>0</v>
      </c>
      <c r="U82" s="92">
        <f t="shared" si="51"/>
        <v>0</v>
      </c>
      <c r="V82" s="93">
        <v>0</v>
      </c>
      <c r="W82" s="93">
        <v>0</v>
      </c>
      <c r="X82" s="92">
        <f t="shared" si="52"/>
        <v>0</v>
      </c>
      <c r="Y82" s="93">
        <v>0</v>
      </c>
      <c r="Z82" s="93">
        <v>0</v>
      </c>
      <c r="AA82" s="92">
        <f t="shared" si="53"/>
        <v>0</v>
      </c>
      <c r="AB82" s="92">
        <f t="shared" si="54"/>
        <v>0</v>
      </c>
      <c r="AC82" s="234">
        <f t="shared" si="55"/>
        <v>0</v>
      </c>
      <c r="AD82" s="92">
        <f t="shared" si="56"/>
        <v>0</v>
      </c>
      <c r="AE82" s="93">
        <v>0</v>
      </c>
      <c r="AF82" s="234">
        <f t="shared" si="57"/>
        <v>0</v>
      </c>
      <c r="AG82" s="93">
        <v>0</v>
      </c>
      <c r="AH82" s="93"/>
      <c r="AI82" s="93"/>
      <c r="AJ82" s="93"/>
      <c r="AK82" s="93"/>
      <c r="AL82" s="122">
        <f t="shared" si="58"/>
        <v>157.27549534495105</v>
      </c>
      <c r="AM82" s="93">
        <v>0</v>
      </c>
      <c r="AN82" s="327">
        <f t="shared" si="60"/>
        <v>0</v>
      </c>
      <c r="AO82" s="95">
        <f t="shared" si="59"/>
        <v>-157.27549534495105</v>
      </c>
      <c r="AP82" s="96"/>
      <c r="AQ82" s="97">
        <f t="shared" si="8"/>
        <v>0</v>
      </c>
      <c r="AR82" s="98">
        <f t="shared" si="38"/>
        <v>128.94</v>
      </c>
      <c r="AS82" s="98">
        <f t="shared" si="10"/>
        <v>0</v>
      </c>
      <c r="AT82" s="98">
        <f t="shared" si="11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4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5"/>
        <v>5908.32</v>
      </c>
      <c r="M83" s="89"/>
      <c r="N83" s="89">
        <v>1</v>
      </c>
      <c r="O83" s="89">
        <v>1375</v>
      </c>
      <c r="P83" s="89">
        <v>0</v>
      </c>
      <c r="Q83" s="233">
        <f t="shared" si="49"/>
        <v>3.125E-2</v>
      </c>
      <c r="R83" s="92">
        <f t="shared" si="50"/>
        <v>0</v>
      </c>
      <c r="S83" s="93">
        <v>0</v>
      </c>
      <c r="T83" s="93">
        <v>0</v>
      </c>
      <c r="U83" s="92">
        <f t="shared" si="51"/>
        <v>0</v>
      </c>
      <c r="V83" s="93">
        <v>0</v>
      </c>
      <c r="W83" s="93">
        <v>0</v>
      </c>
      <c r="X83" s="92">
        <f t="shared" si="52"/>
        <v>0</v>
      </c>
      <c r="Y83" s="93">
        <v>0</v>
      </c>
      <c r="Z83" s="93">
        <v>0</v>
      </c>
      <c r="AA83" s="92">
        <f t="shared" si="53"/>
        <v>0</v>
      </c>
      <c r="AB83" s="92">
        <f t="shared" si="54"/>
        <v>0</v>
      </c>
      <c r="AC83" s="234">
        <f t="shared" si="55"/>
        <v>0</v>
      </c>
      <c r="AD83" s="92">
        <f t="shared" si="56"/>
        <v>0</v>
      </c>
      <c r="AE83" s="93">
        <v>0</v>
      </c>
      <c r="AF83" s="234">
        <f t="shared" si="57"/>
        <v>0</v>
      </c>
      <c r="AG83" s="93">
        <v>85.14</v>
      </c>
      <c r="AH83" s="93"/>
      <c r="AI83" s="93"/>
      <c r="AJ83" s="93"/>
      <c r="AK83" s="93"/>
      <c r="AL83" s="122">
        <f t="shared" si="58"/>
        <v>154.06579135831939</v>
      </c>
      <c r="AM83" s="93">
        <v>0</v>
      </c>
      <c r="AN83" s="327">
        <f t="shared" si="60"/>
        <v>0</v>
      </c>
      <c r="AO83" s="95">
        <f t="shared" si="59"/>
        <v>-239.2057913583194</v>
      </c>
      <c r="AP83" s="96"/>
      <c r="AQ83" s="97">
        <f t="shared" si="8"/>
        <v>0</v>
      </c>
      <c r="AR83" s="98">
        <f t="shared" si="38"/>
        <v>123.09</v>
      </c>
      <c r="AS83" s="98">
        <f t="shared" si="10"/>
        <v>0</v>
      </c>
      <c r="AT83" s="98">
        <f t="shared" si="11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4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5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49"/>
        <v>9.375E-2</v>
      </c>
      <c r="R84" s="92">
        <f t="shared" si="50"/>
        <v>0</v>
      </c>
      <c r="S84" s="93">
        <v>0</v>
      </c>
      <c r="T84" s="93">
        <v>0</v>
      </c>
      <c r="U84" s="92">
        <f t="shared" si="51"/>
        <v>0</v>
      </c>
      <c r="V84" s="93">
        <v>0</v>
      </c>
      <c r="W84" s="93">
        <v>0</v>
      </c>
      <c r="X84" s="92">
        <f t="shared" si="52"/>
        <v>0</v>
      </c>
      <c r="Y84" s="93">
        <v>0</v>
      </c>
      <c r="Z84" s="93">
        <v>0</v>
      </c>
      <c r="AA84" s="92">
        <f t="shared" si="53"/>
        <v>0</v>
      </c>
      <c r="AB84" s="92">
        <f t="shared" si="54"/>
        <v>0</v>
      </c>
      <c r="AC84" s="234">
        <f t="shared" si="55"/>
        <v>0</v>
      </c>
      <c r="AD84" s="92">
        <f t="shared" si="56"/>
        <v>0</v>
      </c>
      <c r="AE84" s="93">
        <v>0</v>
      </c>
      <c r="AF84" s="234">
        <f t="shared" si="57"/>
        <v>0</v>
      </c>
      <c r="AG84" s="93">
        <v>310.65999999999997</v>
      </c>
      <c r="AH84" s="93"/>
      <c r="AI84" s="93"/>
      <c r="AJ84" s="93"/>
      <c r="AK84" s="93"/>
      <c r="AL84" s="122">
        <f t="shared" si="58"/>
        <v>147.64638338505608</v>
      </c>
      <c r="AM84" s="93">
        <v>0</v>
      </c>
      <c r="AN84" s="327">
        <f t="shared" si="60"/>
        <v>0</v>
      </c>
      <c r="AO84" s="95">
        <f t="shared" si="59"/>
        <v>-458.30638338505605</v>
      </c>
      <c r="AP84" s="96"/>
      <c r="AQ84" s="97">
        <f t="shared" si="8"/>
        <v>0</v>
      </c>
      <c r="AR84" s="98">
        <f t="shared" si="38"/>
        <v>146.49</v>
      </c>
      <c r="AS84" s="98">
        <f t="shared" si="10"/>
        <v>0</v>
      </c>
      <c r="AT84" s="98">
        <f t="shared" si="11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4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5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49"/>
        <v>1.09375</v>
      </c>
      <c r="R85" s="92">
        <f t="shared" si="50"/>
        <v>0.1875</v>
      </c>
      <c r="S85" s="93">
        <v>6</v>
      </c>
      <c r="T85" s="93">
        <v>0</v>
      </c>
      <c r="U85" s="92">
        <f t="shared" si="51"/>
        <v>6</v>
      </c>
      <c r="V85" s="93">
        <v>4330</v>
      </c>
      <c r="W85" s="93">
        <v>0</v>
      </c>
      <c r="X85" s="92">
        <f t="shared" si="52"/>
        <v>4330</v>
      </c>
      <c r="Y85" s="93">
        <v>6017.76</v>
      </c>
      <c r="Z85" s="93">
        <v>0</v>
      </c>
      <c r="AA85" s="92">
        <f t="shared" si="53"/>
        <v>6017.76</v>
      </c>
      <c r="AB85" s="92">
        <f t="shared" si="54"/>
        <v>4275.6000000000004</v>
      </c>
      <c r="AC85" s="234">
        <f t="shared" si="55"/>
        <v>2.6804271333436334E-3</v>
      </c>
      <c r="AD85" s="92">
        <f t="shared" si="56"/>
        <v>619.20000000000005</v>
      </c>
      <c r="AE85" s="93">
        <v>2271.9499999999998</v>
      </c>
      <c r="AF85" s="234">
        <f t="shared" si="57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8"/>
        <v>134.80756743852947</v>
      </c>
      <c r="AM85" s="93">
        <v>0</v>
      </c>
      <c r="AN85" s="327">
        <f t="shared" si="60"/>
        <v>252.44707136759365</v>
      </c>
      <c r="AO85" s="95">
        <f t="shared" si="59"/>
        <v>-7979.1246388061227</v>
      </c>
      <c r="AP85" s="96"/>
      <c r="AQ85" s="97">
        <f t="shared" si="8"/>
        <v>1002.96</v>
      </c>
      <c r="AR85" s="98">
        <f t="shared" si="38"/>
        <v>103.2</v>
      </c>
      <c r="AS85" s="98">
        <f t="shared" si="10"/>
        <v>378.6583333333333</v>
      </c>
      <c r="AT85" s="98">
        <f t="shared" si="11"/>
        <v>424.91333333333341</v>
      </c>
      <c r="AU85" s="98">
        <f t="shared" si="61"/>
        <v>1361.5</v>
      </c>
      <c r="AV85" s="98">
        <f t="array" ref="AV85">_xlfn.IFS(U85=0,AO85,U85&lt;0,AO85/-U85,U85&gt;0,AO85/U85)</f>
        <v>-1329.8541064676872</v>
      </c>
      <c r="AW85" s="234">
        <f t="shared" si="46"/>
        <v>-1.3259293555751845</v>
      </c>
      <c r="AX85" s="234">
        <f t="shared" si="47"/>
        <v>-12.88618320220627</v>
      </c>
      <c r="AY85" s="99"/>
      <c r="AZ85" s="94">
        <f t="shared" si="14"/>
        <v>-55853.872471642862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5"/>
        <v>7350</v>
      </c>
      <c r="M86" s="89"/>
      <c r="N86" s="89">
        <v>2</v>
      </c>
      <c r="O86" s="89">
        <v>1460</v>
      </c>
      <c r="P86" s="89">
        <v>100</v>
      </c>
      <c r="Q86" s="233">
        <f t="shared" si="49"/>
        <v>6.25E-2</v>
      </c>
      <c r="R86" s="92">
        <f t="shared" si="50"/>
        <v>6.25E-2</v>
      </c>
      <c r="S86" s="93">
        <v>2</v>
      </c>
      <c r="T86" s="93">
        <v>0</v>
      </c>
      <c r="U86" s="92">
        <f t="shared" si="51"/>
        <v>2</v>
      </c>
      <c r="V86" s="93">
        <v>2225</v>
      </c>
      <c r="W86" s="93">
        <v>0</v>
      </c>
      <c r="X86" s="92">
        <f t="shared" si="52"/>
        <v>2225</v>
      </c>
      <c r="Y86" s="93">
        <v>2873.19</v>
      </c>
      <c r="Z86" s="93">
        <v>0</v>
      </c>
      <c r="AA86" s="92">
        <f t="shared" si="53"/>
        <v>2873.19</v>
      </c>
      <c r="AB86" s="92">
        <f t="shared" si="54"/>
        <v>2920</v>
      </c>
      <c r="AC86" s="234">
        <f t="shared" si="55"/>
        <v>1.2797746063737327E-3</v>
      </c>
      <c r="AD86" s="92">
        <f t="shared" si="56"/>
        <v>300</v>
      </c>
      <c r="AE86" s="93">
        <v>1049.23</v>
      </c>
      <c r="AF86" s="234">
        <f t="shared" si="57"/>
        <v>0.36517946950949987</v>
      </c>
      <c r="AG86" s="93">
        <v>115.68</v>
      </c>
      <c r="AH86" s="93"/>
      <c r="AI86" s="93"/>
      <c r="AJ86" s="93"/>
      <c r="AK86" s="93"/>
      <c r="AL86" s="122">
        <f t="shared" si="58"/>
        <v>157.27549534495105</v>
      </c>
      <c r="AM86" s="93">
        <v>0</v>
      </c>
      <c r="AN86" s="327">
        <f t="shared" si="60"/>
        <v>120.53129419961188</v>
      </c>
      <c r="AO86" s="95">
        <f t="shared" si="59"/>
        <v>1130.4732104554371</v>
      </c>
      <c r="AP86" s="96"/>
      <c r="AQ86" s="97">
        <f t="shared" si="8"/>
        <v>1436.595</v>
      </c>
      <c r="AR86" s="98">
        <f t="shared" si="38"/>
        <v>150</v>
      </c>
      <c r="AS86" s="98">
        <f t="shared" si="10"/>
        <v>524.61500000000001</v>
      </c>
      <c r="AT86" s="98">
        <f t="shared" si="11"/>
        <v>57.84</v>
      </c>
      <c r="AU86" s="98">
        <f t="shared" si="61"/>
        <v>0</v>
      </c>
      <c r="AV86" s="98">
        <f t="array" ref="AV86">_xlfn.IFS(U86=0,AO86,U86&lt;0,AO86/-U86,U86&gt;0,AO86/U86)</f>
        <v>565.23660522771854</v>
      </c>
      <c r="AW86" s="234">
        <f t="shared" si="46"/>
        <v>0.39345577927510433</v>
      </c>
      <c r="AX86" s="234">
        <f t="shared" si="47"/>
        <v>3.768244034851457</v>
      </c>
      <c r="AY86" s="99"/>
      <c r="AZ86" s="94">
        <f t="shared" si="14"/>
        <v>27696.593656158209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5"/>
        <v>6900</v>
      </c>
      <c r="M87" s="89"/>
      <c r="N87" s="89">
        <v>4</v>
      </c>
      <c r="O87" s="89">
        <v>1505</v>
      </c>
      <c r="P87" s="89">
        <v>50</v>
      </c>
      <c r="Q87" s="233">
        <f t="shared" si="49"/>
        <v>0.125</v>
      </c>
      <c r="R87" s="92">
        <f t="shared" si="50"/>
        <v>6.25E-2</v>
      </c>
      <c r="S87" s="93">
        <v>2</v>
      </c>
      <c r="T87" s="93">
        <v>0</v>
      </c>
      <c r="U87" s="92">
        <f t="shared" si="51"/>
        <v>2</v>
      </c>
      <c r="V87" s="93">
        <v>2591</v>
      </c>
      <c r="W87" s="93">
        <v>0</v>
      </c>
      <c r="X87" s="92">
        <f t="shared" si="52"/>
        <v>2591</v>
      </c>
      <c r="Y87" s="93">
        <v>3054</v>
      </c>
      <c r="Z87" s="93">
        <v>0</v>
      </c>
      <c r="AA87" s="92">
        <f t="shared" si="53"/>
        <v>3054</v>
      </c>
      <c r="AB87" s="92">
        <f t="shared" si="54"/>
        <v>3010</v>
      </c>
      <c r="AC87" s="234">
        <f t="shared" si="55"/>
        <v>1.3603108906356277E-3</v>
      </c>
      <c r="AD87" s="92">
        <f t="shared" si="56"/>
        <v>300</v>
      </c>
      <c r="AE87" s="93">
        <v>1138.8800000000001</v>
      </c>
      <c r="AF87" s="234">
        <f t="shared" si="57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8"/>
        <v>147.64638338505608</v>
      </c>
      <c r="AM87" s="93">
        <v>0</v>
      </c>
      <c r="AN87" s="327">
        <f t="shared" si="60"/>
        <v>128.11633497458044</v>
      </c>
      <c r="AO87" s="95">
        <f t="shared" si="59"/>
        <v>1014.2072816403631</v>
      </c>
      <c r="AP87" s="96"/>
      <c r="AQ87" s="97">
        <f t="shared" si="8"/>
        <v>1527</v>
      </c>
      <c r="AR87" s="98">
        <f t="shared" si="38"/>
        <v>150</v>
      </c>
      <c r="AS87" s="98">
        <f t="shared" si="10"/>
        <v>569.44000000000005</v>
      </c>
      <c r="AT87" s="98">
        <f t="shared" si="11"/>
        <v>162.57499999999999</v>
      </c>
      <c r="AU87" s="98">
        <f t="shared" si="61"/>
        <v>0</v>
      </c>
      <c r="AV87" s="98">
        <f t="array" ref="AV87">_xlfn.IFS(U87=0,AO87,U87&lt;0,AO87/-U87,U87&gt;0,AO87/U87)</f>
        <v>507.10364082018157</v>
      </c>
      <c r="AW87" s="234">
        <f t="shared" si="46"/>
        <v>0.33209144781937233</v>
      </c>
      <c r="AX87" s="234">
        <f t="shared" si="47"/>
        <v>3.3806909388012105</v>
      </c>
      <c r="AY87" s="99"/>
      <c r="AZ87" s="94">
        <f t="shared" si="14"/>
        <v>23326.767477728354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5"/>
        <v>4650</v>
      </c>
      <c r="M88" s="89"/>
      <c r="N88" s="89">
        <v>49</v>
      </c>
      <c r="O88" s="89">
        <v>1287</v>
      </c>
      <c r="P88" s="89">
        <v>35</v>
      </c>
      <c r="Q88" s="233">
        <f t="shared" si="49"/>
        <v>1.53125</v>
      </c>
      <c r="R88" s="92">
        <f t="shared" si="50"/>
        <v>0.53125</v>
      </c>
      <c r="S88" s="93">
        <v>19</v>
      </c>
      <c r="T88" s="93">
        <v>-2</v>
      </c>
      <c r="U88" s="92">
        <f t="shared" si="51"/>
        <v>17</v>
      </c>
      <c r="V88" s="93">
        <v>18653</v>
      </c>
      <c r="W88" s="93">
        <v>-1762</v>
      </c>
      <c r="X88" s="92">
        <f t="shared" si="52"/>
        <v>16891</v>
      </c>
      <c r="Y88" s="93">
        <v>24244.160000000003</v>
      </c>
      <c r="Z88" s="93">
        <v>-2476.29</v>
      </c>
      <c r="AA88" s="92">
        <f t="shared" si="53"/>
        <v>21767.870000000003</v>
      </c>
      <c r="AB88" s="92">
        <f t="shared" si="54"/>
        <v>22072.05</v>
      </c>
      <c r="AC88" s="234">
        <f t="shared" si="55"/>
        <v>9.6958319014212729E-3</v>
      </c>
      <c r="AD88" s="92">
        <f t="shared" si="56"/>
        <v>2550</v>
      </c>
      <c r="AE88" s="93">
        <v>8054.9400000000041</v>
      </c>
      <c r="AF88" s="234">
        <f t="shared" si="57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8"/>
        <v>99.500823585581273</v>
      </c>
      <c r="AM88" s="93">
        <v>0</v>
      </c>
      <c r="AN88" s="327">
        <f t="shared" si="60"/>
        <v>1017.0507281392678</v>
      </c>
      <c r="AO88" s="95">
        <f t="shared" si="59"/>
        <v>-3403.7715517248512</v>
      </c>
      <c r="AP88" s="96"/>
      <c r="AQ88" s="97">
        <f t="shared" si="8"/>
        <v>1280.4629411764708</v>
      </c>
      <c r="AR88" s="98">
        <f t="shared" si="38"/>
        <v>150</v>
      </c>
      <c r="AS88" s="98">
        <f t="shared" si="10"/>
        <v>473.82000000000022</v>
      </c>
      <c r="AT88" s="98">
        <f t="shared" si="11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-200.22185598381478</v>
      </c>
      <c r="AW88" s="234">
        <f t="shared" si="46"/>
        <v>-0.15636677138024302</v>
      </c>
      <c r="AX88" s="234">
        <f t="shared" si="47"/>
        <v>-1.3348123732254318</v>
      </c>
      <c r="AY88" s="99"/>
      <c r="AZ88" s="94">
        <f t="shared" si="14"/>
        <v>-6206.8775354982581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5"/>
        <v>7814.94</v>
      </c>
      <c r="M89" s="89"/>
      <c r="N89" s="89">
        <v>1</v>
      </c>
      <c r="O89" s="89">
        <v>1504</v>
      </c>
      <c r="P89" s="89">
        <v>0</v>
      </c>
      <c r="Q89" s="233">
        <f t="shared" si="49"/>
        <v>3.125E-2</v>
      </c>
      <c r="R89" s="92">
        <f t="shared" si="50"/>
        <v>0</v>
      </c>
      <c r="S89" s="93">
        <v>0</v>
      </c>
      <c r="T89" s="93">
        <v>0</v>
      </c>
      <c r="U89" s="92">
        <f t="shared" si="51"/>
        <v>0</v>
      </c>
      <c r="V89" s="93">
        <v>0</v>
      </c>
      <c r="W89" s="93">
        <v>0</v>
      </c>
      <c r="X89" s="92">
        <f t="shared" si="52"/>
        <v>0</v>
      </c>
      <c r="Y89" s="93">
        <v>0</v>
      </c>
      <c r="Z89" s="93">
        <v>0</v>
      </c>
      <c r="AA89" s="92">
        <f t="shared" si="53"/>
        <v>0</v>
      </c>
      <c r="AB89" s="92">
        <f t="shared" si="54"/>
        <v>0</v>
      </c>
      <c r="AC89" s="234">
        <f t="shared" si="55"/>
        <v>0</v>
      </c>
      <c r="AD89" s="92">
        <f t="shared" si="56"/>
        <v>0</v>
      </c>
      <c r="AE89" s="93">
        <v>0</v>
      </c>
      <c r="AF89" s="234">
        <f t="shared" si="57"/>
        <v>0</v>
      </c>
      <c r="AG89" s="93">
        <v>108</v>
      </c>
      <c r="AH89" s="93"/>
      <c r="AI89" s="93"/>
      <c r="AJ89" s="93"/>
      <c r="AK89" s="93"/>
      <c r="AL89" s="122">
        <f t="shared" si="58"/>
        <v>147.64638338505608</v>
      </c>
      <c r="AM89" s="93">
        <v>0</v>
      </c>
      <c r="AN89" s="327">
        <f t="shared" si="60"/>
        <v>0</v>
      </c>
      <c r="AO89" s="95">
        <f t="shared" si="59"/>
        <v>-255.64638338505608</v>
      </c>
      <c r="AP89" s="96"/>
      <c r="AQ89" s="97">
        <f t="shared" si="8"/>
        <v>0</v>
      </c>
      <c r="AR89" s="98">
        <f t="shared" si="38"/>
        <v>169.89</v>
      </c>
      <c r="AS89" s="98">
        <f t="shared" si="10"/>
        <v>0</v>
      </c>
      <c r="AT89" s="98">
        <f t="shared" si="11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4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5"/>
        <v>5394</v>
      </c>
      <c r="M90" s="89"/>
      <c r="N90" s="89">
        <v>0</v>
      </c>
      <c r="O90" s="89">
        <v>0</v>
      </c>
      <c r="P90" s="89">
        <v>0</v>
      </c>
      <c r="Q90" s="233">
        <f t="shared" si="49"/>
        <v>0</v>
      </c>
      <c r="R90" s="92">
        <f t="shared" si="50"/>
        <v>0</v>
      </c>
      <c r="S90" s="93">
        <v>0</v>
      </c>
      <c r="T90" s="93">
        <v>0</v>
      </c>
      <c r="U90" s="92">
        <f t="shared" si="51"/>
        <v>0</v>
      </c>
      <c r="V90" s="93">
        <v>0</v>
      </c>
      <c r="W90" s="93">
        <v>0</v>
      </c>
      <c r="X90" s="92">
        <f t="shared" si="52"/>
        <v>0</v>
      </c>
      <c r="Y90" s="93">
        <v>0</v>
      </c>
      <c r="Z90" s="93">
        <v>0</v>
      </c>
      <c r="AA90" s="92">
        <f t="shared" si="53"/>
        <v>0</v>
      </c>
      <c r="AB90" s="92">
        <f t="shared" si="54"/>
        <v>0</v>
      </c>
      <c r="AC90" s="234">
        <f t="shared" si="55"/>
        <v>0</v>
      </c>
      <c r="AD90" s="92">
        <f t="shared" si="56"/>
        <v>0</v>
      </c>
      <c r="AE90" s="93">
        <v>0</v>
      </c>
      <c r="AF90" s="234">
        <f t="shared" si="57"/>
        <v>0</v>
      </c>
      <c r="AG90" s="93">
        <v>0</v>
      </c>
      <c r="AH90" s="93"/>
      <c r="AI90" s="93"/>
      <c r="AJ90" s="93"/>
      <c r="AK90" s="93"/>
      <c r="AL90" s="122">
        <f t="shared" si="58"/>
        <v>160.48519933158272</v>
      </c>
      <c r="AM90" s="93">
        <v>0</v>
      </c>
      <c r="AN90" s="327">
        <f t="shared" si="60"/>
        <v>0</v>
      </c>
      <c r="AO90" s="95">
        <f t="shared" si="59"/>
        <v>-160.48519933158272</v>
      </c>
      <c r="AP90" s="96"/>
      <c r="AQ90" s="97">
        <f t="shared" si="8"/>
        <v>0</v>
      </c>
      <c r="AR90" s="98">
        <f t="shared" si="38"/>
        <v>107.88</v>
      </c>
      <c r="AS90" s="98">
        <f t="shared" si="10"/>
        <v>0</v>
      </c>
      <c r="AT90" s="98">
        <f t="shared" si="11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4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5"/>
        <v>3472.08</v>
      </c>
      <c r="M91" s="89"/>
      <c r="N91" s="89">
        <v>1</v>
      </c>
      <c r="O91" s="89">
        <v>1075</v>
      </c>
      <c r="P91" s="89">
        <v>0</v>
      </c>
      <c r="Q91" s="233">
        <f t="shared" si="49"/>
        <v>3.125E-2</v>
      </c>
      <c r="R91" s="92">
        <f t="shared" si="50"/>
        <v>0</v>
      </c>
      <c r="S91" s="93">
        <v>0</v>
      </c>
      <c r="T91" s="93">
        <v>0</v>
      </c>
      <c r="U91" s="92">
        <f t="shared" si="51"/>
        <v>0</v>
      </c>
      <c r="V91" s="93">
        <v>0</v>
      </c>
      <c r="W91" s="93">
        <v>0</v>
      </c>
      <c r="X91" s="92">
        <f t="shared" si="52"/>
        <v>0</v>
      </c>
      <c r="Y91" s="93">
        <v>0</v>
      </c>
      <c r="Z91" s="93">
        <v>0</v>
      </c>
      <c r="AA91" s="92">
        <f t="shared" si="53"/>
        <v>0</v>
      </c>
      <c r="AB91" s="92">
        <f t="shared" si="54"/>
        <v>0</v>
      </c>
      <c r="AC91" s="234">
        <f t="shared" si="55"/>
        <v>0</v>
      </c>
      <c r="AD91" s="92">
        <f t="shared" si="56"/>
        <v>0</v>
      </c>
      <c r="AE91" s="93">
        <v>0</v>
      </c>
      <c r="AF91" s="234">
        <f t="shared" si="57"/>
        <v>0</v>
      </c>
      <c r="AG91" s="93">
        <v>0</v>
      </c>
      <c r="AH91" s="93"/>
      <c r="AI91" s="93"/>
      <c r="AJ91" s="93"/>
      <c r="AK91" s="93"/>
      <c r="AL91" s="122">
        <f t="shared" si="58"/>
        <v>118.7590475053712</v>
      </c>
      <c r="AM91" s="93">
        <v>0</v>
      </c>
      <c r="AN91" s="327">
        <f t="shared" si="60"/>
        <v>0</v>
      </c>
      <c r="AO91" s="95">
        <f t="shared" si="59"/>
        <v>-118.7590475053712</v>
      </c>
      <c r="AP91" s="96"/>
      <c r="AQ91" s="97">
        <f t="shared" si="8"/>
        <v>0</v>
      </c>
      <c r="AR91" s="98">
        <f t="shared" si="38"/>
        <v>93.84</v>
      </c>
      <c r="AS91" s="98">
        <f t="shared" si="10"/>
        <v>0</v>
      </c>
      <c r="AT91" s="98">
        <f t="shared" si="11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4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5"/>
        <v>6834.03</v>
      </c>
      <c r="M92" s="89"/>
      <c r="N92" s="89">
        <v>1</v>
      </c>
      <c r="O92" s="89">
        <v>1403</v>
      </c>
      <c r="P92" s="89">
        <v>0</v>
      </c>
      <c r="Q92" s="233">
        <f t="shared" si="49"/>
        <v>3.125E-2</v>
      </c>
      <c r="R92" s="92">
        <f t="shared" si="50"/>
        <v>0</v>
      </c>
      <c r="S92" s="93">
        <v>1</v>
      </c>
      <c r="T92" s="93">
        <v>-1</v>
      </c>
      <c r="U92" s="92">
        <f t="shared" si="51"/>
        <v>0</v>
      </c>
      <c r="V92" s="93">
        <v>1072.01</v>
      </c>
      <c r="W92" s="93">
        <v>-1072.01</v>
      </c>
      <c r="X92" s="92">
        <f t="shared" si="52"/>
        <v>0</v>
      </c>
      <c r="Y92" s="93">
        <v>1403.38</v>
      </c>
      <c r="Z92" s="93">
        <v>-1403.38</v>
      </c>
      <c r="AA92" s="92">
        <f t="shared" si="53"/>
        <v>0</v>
      </c>
      <c r="AB92" s="92">
        <f t="shared" si="54"/>
        <v>0</v>
      </c>
      <c r="AC92" s="234">
        <f t="shared" si="55"/>
        <v>0</v>
      </c>
      <c r="AD92" s="92">
        <f t="shared" si="56"/>
        <v>0</v>
      </c>
      <c r="AE92" s="93">
        <v>0</v>
      </c>
      <c r="AF92" s="234">
        <f t="shared" si="57"/>
        <v>0</v>
      </c>
      <c r="AG92" s="93">
        <v>96.4</v>
      </c>
      <c r="AH92" s="93"/>
      <c r="AI92" s="93"/>
      <c r="AJ92" s="93"/>
      <c r="AK92" s="93"/>
      <c r="AL92" s="122">
        <f t="shared" si="58"/>
        <v>157.27549534495105</v>
      </c>
      <c r="AM92" s="93">
        <v>0</v>
      </c>
      <c r="AN92" s="327">
        <f t="shared" si="60"/>
        <v>58.872266593525438</v>
      </c>
      <c r="AO92" s="95">
        <f t="shared" si="59"/>
        <v>-312.54776193847647</v>
      </c>
      <c r="AP92" s="96"/>
      <c r="AQ92" s="97">
        <f t="shared" si="8"/>
        <v>0</v>
      </c>
      <c r="AR92" s="98">
        <f t="shared" si="38"/>
        <v>139.47</v>
      </c>
      <c r="AS92" s="98">
        <f t="shared" si="10"/>
        <v>0</v>
      </c>
      <c r="AT92" s="98">
        <f t="shared" si="11"/>
        <v>96.4</v>
      </c>
      <c r="AU92" s="98">
        <f t="shared" si="61"/>
        <v>0</v>
      </c>
      <c r="AV92" s="98">
        <f t="array" ref="AV92">_xlfn.IFS(U92=0,AO92,U92&lt;0,AO92/-U92,U92&gt;0,AO92/U92)</f>
        <v>-312.54776193847647</v>
      </c>
      <c r="AW92" s="234">
        <f t="shared" si="46"/>
        <v>0</v>
      </c>
      <c r="AX92" s="234">
        <f t="shared" si="47"/>
        <v>-2.2409676771956439</v>
      </c>
      <c r="AY92" s="99"/>
      <c r="AZ92" s="94">
        <f t="shared" si="14"/>
        <v>-15314.840334985347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5"/>
        <v>6555.09</v>
      </c>
      <c r="M93" s="89"/>
      <c r="N93" s="89">
        <v>1</v>
      </c>
      <c r="O93" s="89">
        <v>1296</v>
      </c>
      <c r="P93" s="89">
        <v>0</v>
      </c>
      <c r="Q93" s="233">
        <f t="shared" si="49"/>
        <v>3.125E-2</v>
      </c>
      <c r="R93" s="92">
        <f t="shared" si="50"/>
        <v>0</v>
      </c>
      <c r="S93" s="93">
        <v>1</v>
      </c>
      <c r="T93" s="93">
        <v>-1</v>
      </c>
      <c r="U93" s="92">
        <f t="shared" si="51"/>
        <v>0</v>
      </c>
      <c r="V93" s="93">
        <v>1040</v>
      </c>
      <c r="W93" s="93">
        <v>-1040</v>
      </c>
      <c r="X93" s="92">
        <f t="shared" si="52"/>
        <v>0</v>
      </c>
      <c r="Y93" s="93">
        <v>1296</v>
      </c>
      <c r="Z93" s="93">
        <v>-1296</v>
      </c>
      <c r="AA93" s="92">
        <f t="shared" si="53"/>
        <v>0</v>
      </c>
      <c r="AB93" s="92">
        <f t="shared" si="54"/>
        <v>0</v>
      </c>
      <c r="AC93" s="234">
        <f t="shared" si="55"/>
        <v>0</v>
      </c>
      <c r="AD93" s="92">
        <f t="shared" si="56"/>
        <v>0</v>
      </c>
      <c r="AE93" s="93">
        <v>0</v>
      </c>
      <c r="AF93" s="234">
        <f t="shared" si="57"/>
        <v>0</v>
      </c>
      <c r="AG93" s="93">
        <v>107.11</v>
      </c>
      <c r="AH93" s="93"/>
      <c r="AI93" s="93"/>
      <c r="AJ93" s="93"/>
      <c r="AK93" s="93"/>
      <c r="AL93" s="122">
        <f t="shared" si="58"/>
        <v>150.85608737168775</v>
      </c>
      <c r="AM93" s="93">
        <v>0</v>
      </c>
      <c r="AN93" s="327">
        <f t="shared" si="60"/>
        <v>54.367639203358294</v>
      </c>
      <c r="AO93" s="95">
        <f t="shared" si="59"/>
        <v>-312.33372657504606</v>
      </c>
      <c r="AP93" s="96"/>
      <c r="AQ93" s="97">
        <f t="shared" si="8"/>
        <v>0</v>
      </c>
      <c r="AR93" s="98">
        <f t="shared" si="38"/>
        <v>139.47</v>
      </c>
      <c r="AS93" s="98">
        <f t="shared" si="10"/>
        <v>0</v>
      </c>
      <c r="AT93" s="98">
        <f t="shared" si="11"/>
        <v>107.11</v>
      </c>
      <c r="AU93" s="98">
        <f t="shared" si="61"/>
        <v>0</v>
      </c>
      <c r="AV93" s="98">
        <f t="array" ref="AV93">_xlfn.IFS(U93=0,AO93,U93&lt;0,AO93/-U93,U93&gt;0,AO93/U93)</f>
        <v>-312.33372657504606</v>
      </c>
      <c r="AW93" s="234">
        <f t="shared" si="46"/>
        <v>0</v>
      </c>
      <c r="AX93" s="234">
        <f t="shared" si="47"/>
        <v>-2.2394330434863847</v>
      </c>
      <c r="AY93" s="99"/>
      <c r="AZ93" s="94">
        <f t="shared" si="14"/>
        <v>-14679.685149027166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5"/>
        <v>800.16</v>
      </c>
      <c r="M94" s="89"/>
      <c r="N94" s="89">
        <v>0</v>
      </c>
      <c r="O94" s="89">
        <v>0</v>
      </c>
      <c r="P94" s="89">
        <v>0</v>
      </c>
      <c r="Q94" s="233">
        <f t="shared" si="49"/>
        <v>0</v>
      </c>
      <c r="R94" s="92">
        <f t="shared" si="50"/>
        <v>0</v>
      </c>
      <c r="S94" s="93">
        <v>0</v>
      </c>
      <c r="T94" s="93">
        <v>0</v>
      </c>
      <c r="U94" s="92">
        <f t="shared" si="51"/>
        <v>0</v>
      </c>
      <c r="V94" s="93">
        <v>0</v>
      </c>
      <c r="W94" s="93">
        <v>0</v>
      </c>
      <c r="X94" s="92">
        <f t="shared" si="52"/>
        <v>0</v>
      </c>
      <c r="Y94" s="93">
        <v>0</v>
      </c>
      <c r="Z94" s="93">
        <v>0</v>
      </c>
      <c r="AA94" s="92">
        <f t="shared" si="53"/>
        <v>0</v>
      </c>
      <c r="AB94" s="92">
        <f t="shared" si="54"/>
        <v>0</v>
      </c>
      <c r="AC94" s="234">
        <f t="shared" si="55"/>
        <v>0</v>
      </c>
      <c r="AD94" s="92">
        <f t="shared" si="56"/>
        <v>0</v>
      </c>
      <c r="AE94" s="93">
        <v>0</v>
      </c>
      <c r="AF94" s="234">
        <f t="shared" si="57"/>
        <v>0</v>
      </c>
      <c r="AG94" s="93">
        <v>0</v>
      </c>
      <c r="AH94" s="93"/>
      <c r="AI94" s="93"/>
      <c r="AJ94" s="93"/>
      <c r="AK94" s="93"/>
      <c r="AL94" s="122">
        <f t="shared" si="58"/>
        <v>6.4194079732633087</v>
      </c>
      <c r="AM94" s="93">
        <v>0</v>
      </c>
      <c r="AN94" s="327">
        <f t="shared" si="60"/>
        <v>0</v>
      </c>
      <c r="AO94" s="95">
        <f t="shared" si="59"/>
        <v>-6.4194079732633087</v>
      </c>
      <c r="AP94" s="96"/>
      <c r="AQ94" s="97">
        <f t="shared" si="8"/>
        <v>0</v>
      </c>
      <c r="AR94" s="98">
        <f t="shared" si="38"/>
        <v>400.08</v>
      </c>
      <c r="AS94" s="98">
        <f t="shared" si="10"/>
        <v>0</v>
      </c>
      <c r="AT94" s="98">
        <f t="shared" si="11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4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5"/>
        <v>400.08</v>
      </c>
      <c r="M95" s="89"/>
      <c r="N95" s="89">
        <v>1</v>
      </c>
      <c r="O95" s="89">
        <v>1647</v>
      </c>
      <c r="P95" s="89">
        <v>100</v>
      </c>
      <c r="Q95" s="233">
        <f t="shared" si="49"/>
        <v>3.125E-2</v>
      </c>
      <c r="R95" s="92">
        <f t="shared" si="50"/>
        <v>0</v>
      </c>
      <c r="S95" s="93">
        <v>0</v>
      </c>
      <c r="T95" s="93">
        <v>0</v>
      </c>
      <c r="U95" s="92">
        <f t="shared" si="51"/>
        <v>0</v>
      </c>
      <c r="V95" s="93">
        <v>0</v>
      </c>
      <c r="W95" s="93">
        <v>0</v>
      </c>
      <c r="X95" s="92">
        <f t="shared" si="52"/>
        <v>0</v>
      </c>
      <c r="Y95" s="93">
        <v>0</v>
      </c>
      <c r="Z95" s="93">
        <v>0</v>
      </c>
      <c r="AA95" s="92">
        <f t="shared" si="53"/>
        <v>0</v>
      </c>
      <c r="AB95" s="92">
        <f t="shared" si="54"/>
        <v>1647</v>
      </c>
      <c r="AC95" s="234">
        <f t="shared" si="55"/>
        <v>0</v>
      </c>
      <c r="AD95" s="92">
        <f t="shared" si="56"/>
        <v>0</v>
      </c>
      <c r="AE95" s="93">
        <v>0</v>
      </c>
      <c r="AF95" s="234">
        <f t="shared" si="57"/>
        <v>0</v>
      </c>
      <c r="AG95" s="93">
        <v>0</v>
      </c>
      <c r="AH95" s="93"/>
      <c r="AI95" s="93"/>
      <c r="AJ95" s="93"/>
      <c r="AK95" s="93"/>
      <c r="AL95" s="122">
        <f t="shared" si="58"/>
        <v>3.2097039866316543</v>
      </c>
      <c r="AM95" s="93">
        <v>0</v>
      </c>
      <c r="AN95" s="327">
        <f t="shared" si="60"/>
        <v>0</v>
      </c>
      <c r="AO95" s="95">
        <f t="shared" si="59"/>
        <v>-3.2097039866316543</v>
      </c>
      <c r="AP95" s="96"/>
      <c r="AQ95" s="97">
        <f t="shared" si="8"/>
        <v>0</v>
      </c>
      <c r="AR95" s="98">
        <f t="shared" si="38"/>
        <v>400.08</v>
      </c>
      <c r="AS95" s="98">
        <f t="shared" si="10"/>
        <v>0</v>
      </c>
      <c r="AT95" s="98">
        <f t="shared" si="11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4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5"/>
        <v>300.08</v>
      </c>
      <c r="M96" s="89"/>
      <c r="N96" s="89">
        <v>1</v>
      </c>
      <c r="O96" s="89">
        <v>998</v>
      </c>
      <c r="P96" s="89">
        <v>100</v>
      </c>
      <c r="Q96" s="233">
        <f t="shared" si="49"/>
        <v>3.125E-2</v>
      </c>
      <c r="R96" s="92">
        <f t="shared" si="50"/>
        <v>3.125E-2</v>
      </c>
      <c r="S96" s="93">
        <v>1</v>
      </c>
      <c r="T96" s="93">
        <v>0</v>
      </c>
      <c r="U96" s="92">
        <f t="shared" si="51"/>
        <v>1</v>
      </c>
      <c r="V96" s="93">
        <v>684</v>
      </c>
      <c r="W96" s="93">
        <v>0</v>
      </c>
      <c r="X96" s="92">
        <f t="shared" si="52"/>
        <v>684</v>
      </c>
      <c r="Y96" s="93">
        <v>998</v>
      </c>
      <c r="Z96" s="93">
        <v>0</v>
      </c>
      <c r="AA96" s="92">
        <f t="shared" si="53"/>
        <v>998</v>
      </c>
      <c r="AB96" s="92">
        <f t="shared" si="54"/>
        <v>998</v>
      </c>
      <c r="AC96" s="234">
        <f t="shared" si="55"/>
        <v>4.4452857526337808E-4</v>
      </c>
      <c r="AD96" s="92">
        <f t="shared" si="56"/>
        <v>300.08</v>
      </c>
      <c r="AE96" s="93">
        <v>378.91999999999996</v>
      </c>
      <c r="AF96" s="234">
        <f t="shared" si="57"/>
        <v>0.37967935871743486</v>
      </c>
      <c r="AG96" s="93">
        <v>163.6</v>
      </c>
      <c r="AH96" s="93"/>
      <c r="AI96" s="93"/>
      <c r="AJ96" s="93"/>
      <c r="AK96" s="93"/>
      <c r="AL96" s="122">
        <f t="shared" si="58"/>
        <v>3.2097039866316543</v>
      </c>
      <c r="AM96" s="93">
        <v>0</v>
      </c>
      <c r="AN96" s="327">
        <f t="shared" si="60"/>
        <v>41.866438213697201</v>
      </c>
      <c r="AO96" s="95">
        <f t="shared" si="59"/>
        <v>110.32385779967126</v>
      </c>
      <c r="AP96" s="96"/>
      <c r="AQ96" s="97">
        <f t="shared" si="8"/>
        <v>998</v>
      </c>
      <c r="AR96" s="98">
        <f t="shared" si="38"/>
        <v>300.08</v>
      </c>
      <c r="AS96" s="98">
        <f t="shared" si="10"/>
        <v>378.91999999999996</v>
      </c>
      <c r="AT96" s="98">
        <f t="shared" si="11"/>
        <v>163.6</v>
      </c>
      <c r="AU96" s="98">
        <f t="shared" si="61"/>
        <v>0</v>
      </c>
      <c r="AV96" s="98">
        <f t="array" ref="AV96">_xlfn.IFS(U96=0,AO96,U96&lt;0,AO96/-U96,U96&gt;0,AO96/U96)</f>
        <v>110.32385779967126</v>
      </c>
      <c r="AW96" s="234">
        <f t="shared" si="46"/>
        <v>0.11054494769506139</v>
      </c>
      <c r="AX96" s="234">
        <f t="shared" si="47"/>
        <v>0.36764815315806204</v>
      </c>
      <c r="AY96" s="99"/>
      <c r="AZ96" s="94">
        <f t="shared" si="14"/>
        <v>110.32385779967126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5"/>
        <v>1600.32</v>
      </c>
      <c r="M97" s="89"/>
      <c r="N97" s="89">
        <v>0</v>
      </c>
      <c r="O97" s="89">
        <v>0</v>
      </c>
      <c r="P97" s="89">
        <v>0</v>
      </c>
      <c r="Q97" s="233">
        <f t="shared" si="49"/>
        <v>0</v>
      </c>
      <c r="R97" s="92">
        <f t="shared" si="50"/>
        <v>0</v>
      </c>
      <c r="S97" s="93">
        <v>0</v>
      </c>
      <c r="T97" s="93">
        <v>0</v>
      </c>
      <c r="U97" s="92">
        <f t="shared" si="51"/>
        <v>0</v>
      </c>
      <c r="V97" s="93">
        <v>0</v>
      </c>
      <c r="W97" s="93">
        <v>0</v>
      </c>
      <c r="X97" s="92">
        <f t="shared" si="52"/>
        <v>0</v>
      </c>
      <c r="Y97" s="93">
        <v>0</v>
      </c>
      <c r="Z97" s="93">
        <v>0</v>
      </c>
      <c r="AA97" s="92">
        <f t="shared" si="53"/>
        <v>0</v>
      </c>
      <c r="AB97" s="92">
        <f t="shared" si="54"/>
        <v>0</v>
      </c>
      <c r="AC97" s="234">
        <f t="shared" si="55"/>
        <v>0</v>
      </c>
      <c r="AD97" s="92">
        <f t="shared" si="56"/>
        <v>0</v>
      </c>
      <c r="AE97" s="93">
        <v>0</v>
      </c>
      <c r="AF97" s="234">
        <f t="shared" si="57"/>
        <v>0</v>
      </c>
      <c r="AG97" s="93">
        <v>0</v>
      </c>
      <c r="AH97" s="93"/>
      <c r="AI97" s="93"/>
      <c r="AJ97" s="93"/>
      <c r="AK97" s="93"/>
      <c r="AL97" s="122">
        <f t="shared" si="58"/>
        <v>12.838815946526617</v>
      </c>
      <c r="AM97" s="93">
        <v>0</v>
      </c>
      <c r="AN97" s="327">
        <f t="shared" si="60"/>
        <v>0</v>
      </c>
      <c r="AO97" s="95">
        <f t="shared" si="59"/>
        <v>-12.838815946526617</v>
      </c>
      <c r="AP97" s="96"/>
      <c r="AQ97" s="97">
        <f t="shared" si="8"/>
        <v>0</v>
      </c>
      <c r="AR97" s="98">
        <f t="shared" si="38"/>
        <v>400.08</v>
      </c>
      <c r="AS97" s="98">
        <f t="shared" si="10"/>
        <v>0</v>
      </c>
      <c r="AT97" s="98">
        <f t="shared" si="11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4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5"/>
        <v>4801.28</v>
      </c>
      <c r="M98" s="89"/>
      <c r="N98" s="89">
        <v>0</v>
      </c>
      <c r="O98" s="89">
        <v>0</v>
      </c>
      <c r="P98" s="89">
        <v>0</v>
      </c>
      <c r="Q98" s="233">
        <f t="shared" si="49"/>
        <v>0</v>
      </c>
      <c r="R98" s="92">
        <f t="shared" si="50"/>
        <v>0</v>
      </c>
      <c r="S98" s="93">
        <v>0</v>
      </c>
      <c r="T98" s="93">
        <v>0</v>
      </c>
      <c r="U98" s="92">
        <f t="shared" si="51"/>
        <v>0</v>
      </c>
      <c r="V98" s="93">
        <v>0</v>
      </c>
      <c r="W98" s="93">
        <v>0</v>
      </c>
      <c r="X98" s="92">
        <f t="shared" si="52"/>
        <v>0</v>
      </c>
      <c r="Y98" s="93">
        <v>0</v>
      </c>
      <c r="Z98" s="93">
        <v>0</v>
      </c>
      <c r="AA98" s="92">
        <f t="shared" si="53"/>
        <v>0</v>
      </c>
      <c r="AB98" s="92">
        <f t="shared" si="54"/>
        <v>0</v>
      </c>
      <c r="AC98" s="234">
        <f t="shared" si="55"/>
        <v>0</v>
      </c>
      <c r="AD98" s="92">
        <f t="shared" si="56"/>
        <v>0</v>
      </c>
      <c r="AE98" s="93">
        <v>0</v>
      </c>
      <c r="AF98" s="234">
        <f t="shared" si="57"/>
        <v>0</v>
      </c>
      <c r="AG98" s="93">
        <v>0</v>
      </c>
      <c r="AH98" s="93"/>
      <c r="AI98" s="93"/>
      <c r="AJ98" s="93"/>
      <c r="AK98" s="93"/>
      <c r="AL98" s="122">
        <f t="shared" si="58"/>
        <v>51.35526378610647</v>
      </c>
      <c r="AM98" s="93">
        <v>0</v>
      </c>
      <c r="AN98" s="327">
        <f t="shared" si="60"/>
        <v>0</v>
      </c>
      <c r="AO98" s="95">
        <f t="shared" si="59"/>
        <v>-51.35526378610647</v>
      </c>
      <c r="AP98" s="96"/>
      <c r="AQ98" s="97">
        <f t="shared" ref="AQ98" si="62">IF(U98=0,0,AA98/U98)</f>
        <v>0</v>
      </c>
      <c r="AR98" s="98">
        <f t="shared" si="38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-72.091462793933957</v>
      </c>
      <c r="AW99" s="112">
        <f t="shared" si="66"/>
        <v>-2.8357115008479813E-2</v>
      </c>
      <c r="AX99" s="112">
        <f t="shared" si="66"/>
        <v>-0.58697552640290307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96625.980000000054</v>
      </c>
      <c r="AO100" s="117">
        <f t="shared" si="69"/>
        <v>187160.83970398566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-429178.49155732256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46"/>
      <c r="AI101" s="446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7">
        <f t="shared" ref="AN102:AN106" si="81">96625.98*Y102/Y$121</f>
        <v>0</v>
      </c>
      <c r="AO102" s="95">
        <f t="shared" ref="AO102:AO106" si="82">AA102-AD102-AE102-AG102-AH102-AI102-AK102-AL102-AN102-AM102</f>
        <v>0</v>
      </c>
      <c r="AP102" s="96"/>
      <c r="AQ102" s="97">
        <f t="shared" ref="AQ102:AQ106" si="83">IF(U102=0,0,AA102/U102)</f>
        <v>0</v>
      </c>
      <c r="AR102" s="98">
        <f t="shared" ref="AR102:AR106" si="84">K102</f>
        <v>579.17999999999995</v>
      </c>
      <c r="AS102" s="98">
        <f t="shared" ref="AS102:AS106" si="85">IF(U102=0,0,AE102/U102)</f>
        <v>0</v>
      </c>
      <c r="AT102" s="98">
        <f t="shared" ref="AT102:AT106" si="86">IF(S102=0,AG102/1,AG102/S102)</f>
        <v>0</v>
      </c>
      <c r="AU102" s="98">
        <f t="shared" ref="AU102:AU106" si="87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8">IF(AQ102=0,0,AV102/AQ102)</f>
        <v>0</v>
      </c>
      <c r="AX102" s="234">
        <f t="shared" ref="AX102:AX106" si="89">IF(AR102=0,0,AV102/AR102)</f>
        <v>0</v>
      </c>
      <c r="AY102" s="99"/>
      <c r="AZ102" s="94">
        <f t="shared" ref="AZ102:AZ106" si="90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1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2">S103+T103</f>
        <v>0</v>
      </c>
      <c r="V103" s="93">
        <v>0</v>
      </c>
      <c r="W103" s="93">
        <v>0</v>
      </c>
      <c r="X103" s="92">
        <f t="shared" ref="X103:X106" si="93">V103+W103</f>
        <v>0</v>
      </c>
      <c r="Y103" s="93">
        <v>0</v>
      </c>
      <c r="Z103" s="93">
        <v>0</v>
      </c>
      <c r="AA103" s="92">
        <f t="shared" ref="AA103:AA106" si="94">Y103+Z103</f>
        <v>0</v>
      </c>
      <c r="AB103" s="92">
        <f t="shared" ref="AB103:AB106" si="95">N103*O103*P103/100</f>
        <v>0</v>
      </c>
      <c r="AC103" s="234">
        <f t="shared" ref="AC103:AC106" si="96">AA103/$AA$121</f>
        <v>0</v>
      </c>
      <c r="AD103" s="92">
        <f t="shared" ref="AD103:AD106" si="97">U103*K103</f>
        <v>0</v>
      </c>
      <c r="AE103" s="93">
        <v>0</v>
      </c>
      <c r="AF103" s="234">
        <f t="shared" ref="AF103:AF106" si="98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9">IFERROR($AL$121*H103/$H$121,0)</f>
        <v>3.2097039866316543</v>
      </c>
      <c r="AM103" s="93">
        <v>0</v>
      </c>
      <c r="AN103" s="327">
        <f t="shared" si="81"/>
        <v>0</v>
      </c>
      <c r="AO103" s="95">
        <f t="shared" si="82"/>
        <v>-186.42970398663167</v>
      </c>
      <c r="AP103" s="96"/>
      <c r="AQ103" s="97">
        <f t="shared" si="83"/>
        <v>0</v>
      </c>
      <c r="AR103" s="98">
        <f t="shared" si="84"/>
        <v>579.17999999999995</v>
      </c>
      <c r="AS103" s="98">
        <f t="shared" si="85"/>
        <v>0</v>
      </c>
      <c r="AT103" s="98">
        <f t="shared" si="86"/>
        <v>183.22</v>
      </c>
      <c r="AU103" s="98">
        <f t="shared" si="87"/>
        <v>0</v>
      </c>
      <c r="AV103" s="98">
        <f t="array" ref="AV103">_xlfn.IFS(U103=0,AO103,U103&lt;0,AO103/-U103,U103&gt;0,AO103/U103)</f>
        <v>-186.42970398663167</v>
      </c>
      <c r="AW103" s="234">
        <f t="shared" si="88"/>
        <v>0</v>
      </c>
      <c r="AX103" s="234">
        <f t="shared" si="89"/>
        <v>-0.3218856037615796</v>
      </c>
      <c r="AY103" s="99"/>
      <c r="AZ103" s="94">
        <f t="shared" si="90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1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2"/>
        <v>0</v>
      </c>
      <c r="V104" s="93">
        <v>0</v>
      </c>
      <c r="W104" s="93">
        <v>0</v>
      </c>
      <c r="X104" s="92">
        <f t="shared" si="93"/>
        <v>0</v>
      </c>
      <c r="Y104" s="93">
        <v>0</v>
      </c>
      <c r="Z104" s="93">
        <v>0</v>
      </c>
      <c r="AA104" s="92">
        <f t="shared" si="94"/>
        <v>0</v>
      </c>
      <c r="AB104" s="92">
        <f t="shared" si="95"/>
        <v>0</v>
      </c>
      <c r="AC104" s="234">
        <f t="shared" si="96"/>
        <v>0</v>
      </c>
      <c r="AD104" s="92">
        <f t="shared" si="97"/>
        <v>0</v>
      </c>
      <c r="AE104" s="93">
        <v>0</v>
      </c>
      <c r="AF104" s="234">
        <f t="shared" si="98"/>
        <v>0</v>
      </c>
      <c r="AG104" s="93">
        <v>0</v>
      </c>
      <c r="AH104" s="93"/>
      <c r="AI104" s="93"/>
      <c r="AJ104" s="93"/>
      <c r="AK104" s="93"/>
      <c r="AL104" s="122">
        <f t="shared" si="99"/>
        <v>0</v>
      </c>
      <c r="AM104" s="93">
        <v>0</v>
      </c>
      <c r="AN104" s="327">
        <f t="shared" si="81"/>
        <v>0</v>
      </c>
      <c r="AO104" s="95">
        <f>AA104-AD104-AE104-AG104-AH104-AI104-AK104-AL104-AN104-AM104</f>
        <v>0</v>
      </c>
      <c r="AP104" s="96"/>
      <c r="AQ104" s="97">
        <f t="shared" si="83"/>
        <v>0</v>
      </c>
      <c r="AR104" s="98">
        <f t="shared" si="84"/>
        <v>541.67999999999995</v>
      </c>
      <c r="AS104" s="98">
        <f t="shared" si="85"/>
        <v>0</v>
      </c>
      <c r="AT104" s="98">
        <f t="shared" si="86"/>
        <v>0</v>
      </c>
      <c r="AU104" s="98">
        <f t="shared" si="87"/>
        <v>0</v>
      </c>
      <c r="AV104" s="98">
        <f t="array" ref="AV104">_xlfn.IFS(U104=0,AO104,U104&lt;0,AO104/-U104,U104&gt;0,AO104/U104)</f>
        <v>0</v>
      </c>
      <c r="AW104" s="234">
        <f t="shared" si="88"/>
        <v>0</v>
      </c>
      <c r="AX104" s="234">
        <f t="shared" si="89"/>
        <v>0</v>
      </c>
      <c r="AY104" s="99"/>
      <c r="AZ104" s="94">
        <f t="shared" si="90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1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2"/>
        <v>0</v>
      </c>
      <c r="V105" s="93">
        <v>0</v>
      </c>
      <c r="W105" s="93">
        <v>0</v>
      </c>
      <c r="X105" s="92">
        <f t="shared" si="93"/>
        <v>0</v>
      </c>
      <c r="Y105" s="93">
        <v>0</v>
      </c>
      <c r="Z105" s="93">
        <v>0</v>
      </c>
      <c r="AA105" s="92">
        <f t="shared" si="94"/>
        <v>0</v>
      </c>
      <c r="AB105" s="92">
        <f t="shared" si="95"/>
        <v>0</v>
      </c>
      <c r="AC105" s="234">
        <f t="shared" si="96"/>
        <v>0</v>
      </c>
      <c r="AD105" s="92">
        <f t="shared" si="97"/>
        <v>0</v>
      </c>
      <c r="AE105" s="93">
        <v>0</v>
      </c>
      <c r="AF105" s="234">
        <f t="shared" si="98"/>
        <v>0</v>
      </c>
      <c r="AG105" s="93">
        <v>0</v>
      </c>
      <c r="AH105" s="93"/>
      <c r="AI105" s="93"/>
      <c r="AJ105" s="93"/>
      <c r="AK105" s="93"/>
      <c r="AL105" s="122">
        <f t="shared" si="99"/>
        <v>0</v>
      </c>
      <c r="AM105" s="93">
        <v>0</v>
      </c>
      <c r="AN105" s="327">
        <f t="shared" si="81"/>
        <v>0</v>
      </c>
      <c r="AO105" s="95">
        <f t="shared" si="82"/>
        <v>0</v>
      </c>
      <c r="AP105" s="96"/>
      <c r="AQ105" s="97">
        <f t="shared" si="83"/>
        <v>0</v>
      </c>
      <c r="AR105" s="98">
        <f t="shared" si="84"/>
        <v>541.67999999999995</v>
      </c>
      <c r="AS105" s="98">
        <f t="shared" si="85"/>
        <v>0</v>
      </c>
      <c r="AT105" s="98">
        <f t="shared" si="86"/>
        <v>0</v>
      </c>
      <c r="AU105" s="98">
        <f t="shared" si="87"/>
        <v>0</v>
      </c>
      <c r="AV105" s="98">
        <f t="array" ref="AV105">_xlfn.IFS(U105=0,AO105,U105&lt;0,AO105/-U105,U105&gt;0,AO105/U105)</f>
        <v>0</v>
      </c>
      <c r="AW105" s="234">
        <f t="shared" si="88"/>
        <v>0</v>
      </c>
      <c r="AX105" s="234">
        <f t="shared" si="89"/>
        <v>0</v>
      </c>
      <c r="AY105" s="99"/>
      <c r="AZ105" s="94">
        <f t="shared" si="90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1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2"/>
        <v>0</v>
      </c>
      <c r="V106" s="93">
        <v>0</v>
      </c>
      <c r="W106" s="93">
        <v>0</v>
      </c>
      <c r="X106" s="92">
        <f t="shared" si="93"/>
        <v>0</v>
      </c>
      <c r="Y106" s="93">
        <v>0</v>
      </c>
      <c r="Z106" s="93">
        <v>0</v>
      </c>
      <c r="AA106" s="92">
        <f t="shared" si="94"/>
        <v>0</v>
      </c>
      <c r="AB106" s="92">
        <f t="shared" si="95"/>
        <v>0</v>
      </c>
      <c r="AC106" s="234">
        <f t="shared" si="96"/>
        <v>0</v>
      </c>
      <c r="AD106" s="92">
        <f t="shared" si="97"/>
        <v>0</v>
      </c>
      <c r="AE106" s="93">
        <v>0</v>
      </c>
      <c r="AF106" s="234">
        <f t="shared" si="98"/>
        <v>0</v>
      </c>
      <c r="AG106" s="93">
        <v>0</v>
      </c>
      <c r="AH106" s="93"/>
      <c r="AI106" s="93"/>
      <c r="AJ106" s="93"/>
      <c r="AK106" s="93"/>
      <c r="AL106" s="122">
        <f t="shared" si="99"/>
        <v>0</v>
      </c>
      <c r="AM106" s="93">
        <v>0</v>
      </c>
      <c r="AN106" s="327">
        <f t="shared" si="81"/>
        <v>0</v>
      </c>
      <c r="AO106" s="95">
        <f t="shared" si="82"/>
        <v>0</v>
      </c>
      <c r="AP106" s="96"/>
      <c r="AQ106" s="97">
        <f t="shared" si="83"/>
        <v>0</v>
      </c>
      <c r="AR106" s="98">
        <f t="shared" si="84"/>
        <v>541.67999999999995</v>
      </c>
      <c r="AS106" s="98">
        <f t="shared" si="85"/>
        <v>0</v>
      </c>
      <c r="AT106" s="98">
        <f t="shared" si="86"/>
        <v>0</v>
      </c>
      <c r="AU106" s="98">
        <f t="shared" si="87"/>
        <v>0</v>
      </c>
      <c r="AV106" s="98">
        <f t="array" ref="AV106">_xlfn.IFS(U106=0,AO106,U106&lt;0,AO106/-U106,U106&gt;0,AO106/U106)</f>
        <v>0</v>
      </c>
      <c r="AW106" s="234">
        <f t="shared" si="88"/>
        <v>0</v>
      </c>
      <c r="AX106" s="234">
        <f t="shared" si="89"/>
        <v>0</v>
      </c>
      <c r="AY106" s="99"/>
      <c r="AZ106" s="94">
        <f t="shared" si="90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0">AVERAGE(AS102:AS106)</f>
        <v>0</v>
      </c>
      <c r="AT107" s="245">
        <f t="shared" si="100"/>
        <v>36.643999999999998</v>
      </c>
      <c r="AU107" s="245">
        <f t="shared" si="100"/>
        <v>0</v>
      </c>
      <c r="AV107" s="245">
        <f t="shared" si="100"/>
        <v>-37.285940797326333</v>
      </c>
      <c r="AW107" s="246">
        <f t="shared" si="100"/>
        <v>0</v>
      </c>
      <c r="AX107" s="246">
        <f t="shared" si="100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1">SUM(E102:E106)</f>
        <v>7</v>
      </c>
      <c r="F108" s="249">
        <f t="shared" si="101"/>
        <v>0</v>
      </c>
      <c r="G108" s="249">
        <f t="shared" si="101"/>
        <v>0</v>
      </c>
      <c r="H108" s="249">
        <f t="shared" si="101"/>
        <v>1</v>
      </c>
      <c r="I108" s="249">
        <f t="shared" si="101"/>
        <v>0</v>
      </c>
      <c r="J108" s="249">
        <f t="shared" si="101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2">SUM(S102:S106)</f>
        <v>0</v>
      </c>
      <c r="T108" s="249">
        <f t="shared" si="102"/>
        <v>0</v>
      </c>
      <c r="U108" s="249">
        <f t="shared" si="102"/>
        <v>0</v>
      </c>
      <c r="V108" s="249">
        <f t="shared" si="102"/>
        <v>0</v>
      </c>
      <c r="W108" s="249">
        <f t="shared" si="102"/>
        <v>0</v>
      </c>
      <c r="X108" s="249">
        <f t="shared" si="102"/>
        <v>0</v>
      </c>
      <c r="Y108" s="249">
        <f t="shared" si="102"/>
        <v>0</v>
      </c>
      <c r="Z108" s="249">
        <f t="shared" si="102"/>
        <v>0</v>
      </c>
      <c r="AA108" s="249">
        <f t="shared" si="102"/>
        <v>0</v>
      </c>
      <c r="AB108" s="249">
        <f t="shared" si="102"/>
        <v>0</v>
      </c>
      <c r="AC108" s="252">
        <f t="shared" si="102"/>
        <v>0</v>
      </c>
      <c r="AD108" s="253">
        <f t="shared" si="102"/>
        <v>0</v>
      </c>
      <c r="AE108" s="249">
        <f t="shared" si="102"/>
        <v>0</v>
      </c>
      <c r="AF108" s="252" t="e">
        <f>AE108/AA108</f>
        <v>#DIV/0!</v>
      </c>
      <c r="AG108" s="249">
        <f t="shared" ref="AG108:AO108" si="103">SUM(AG102:AG106)</f>
        <v>183.22</v>
      </c>
      <c r="AH108" s="253">
        <f t="shared" si="103"/>
        <v>0</v>
      </c>
      <c r="AI108" s="253">
        <f t="shared" si="103"/>
        <v>0</v>
      </c>
      <c r="AJ108" s="253">
        <f t="shared" si="103"/>
        <v>0</v>
      </c>
      <c r="AK108" s="253">
        <f t="shared" si="103"/>
        <v>0</v>
      </c>
      <c r="AL108" s="253">
        <f t="shared" si="103"/>
        <v>3.2097039866316543</v>
      </c>
      <c r="AM108" s="249">
        <f t="shared" si="103"/>
        <v>0</v>
      </c>
      <c r="AN108" s="253">
        <f t="shared" si="103"/>
        <v>0</v>
      </c>
      <c r="AO108" s="253">
        <f t="shared" si="103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47"/>
      <c r="AI109" s="448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4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5">N110/32</f>
        <v>0</v>
      </c>
      <c r="R110" s="92">
        <f t="shared" ref="R110:R117" si="106">U110/32</f>
        <v>0</v>
      </c>
      <c r="S110" s="93">
        <v>0</v>
      </c>
      <c r="T110" s="93">
        <v>0</v>
      </c>
      <c r="U110" s="92">
        <f t="shared" ref="U110" si="107">S110+T110</f>
        <v>0</v>
      </c>
      <c r="V110" s="93">
        <v>0</v>
      </c>
      <c r="W110" s="93">
        <v>0</v>
      </c>
      <c r="X110" s="92">
        <f t="shared" ref="X110" si="108">V110+W110</f>
        <v>0</v>
      </c>
      <c r="Y110" s="93">
        <v>0</v>
      </c>
      <c r="Z110" s="93">
        <v>0</v>
      </c>
      <c r="AA110" s="92">
        <f t="shared" ref="AA110" si="109">Y110+Z110</f>
        <v>0</v>
      </c>
      <c r="AB110" s="92">
        <f t="shared" ref="AB110" si="110">N110*O110*P110/100</f>
        <v>0</v>
      </c>
      <c r="AC110" s="234">
        <f t="shared" ref="AC110" si="111">AA110/$AA$121</f>
        <v>0</v>
      </c>
      <c r="AD110" s="92">
        <f t="shared" ref="AD110" si="112">U110*K110</f>
        <v>0</v>
      </c>
      <c r="AE110" s="93">
        <v>0</v>
      </c>
      <c r="AF110" s="234">
        <f t="shared" ref="AF110" si="113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4">IFERROR($AL$121*H110/$H$121,0)</f>
        <v>0</v>
      </c>
      <c r="AM110" s="93">
        <v>0</v>
      </c>
      <c r="AN110" s="327">
        <f t="shared" ref="AN110:AN117" si="115">96625.98*Y110/Y$121</f>
        <v>0</v>
      </c>
      <c r="AO110" s="95">
        <f t="shared" ref="AO110:AO117" si="116">AA110-AD110-AE110-AG110-AH110-AI110-AK110-AL110-AN110-AM110</f>
        <v>0</v>
      </c>
      <c r="AP110" s="96"/>
      <c r="AQ110" s="97">
        <f t="shared" ref="AQ110:AQ117" si="117">IF(U110=0,0,AA110/U110)</f>
        <v>0</v>
      </c>
      <c r="AR110" s="98">
        <f t="shared" ref="AR110:AR117" si="118">K110</f>
        <v>140</v>
      </c>
      <c r="AS110" s="98">
        <f t="shared" ref="AS110:AS117" si="119">IF(U110=0,0,AE110/U110)</f>
        <v>0</v>
      </c>
      <c r="AT110" s="98">
        <f t="shared" ref="AT110:AT117" si="120">IF(S110=0,AG110/1,AG110/S110)</f>
        <v>0</v>
      </c>
      <c r="AU110" s="98">
        <f t="shared" ref="AU110:AU117" si="121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2">IF(AQ110=0,0,AV110/AQ110)</f>
        <v>0</v>
      </c>
      <c r="AX110" s="234">
        <f t="shared" ref="AX110:AX117" si="123">IF(AR110=0,0,AV110/AR110)</f>
        <v>0</v>
      </c>
      <c r="AY110" s="99"/>
      <c r="AZ110" s="94">
        <f t="shared" ref="AZ110:AZ117" si="124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5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4"/>
        <v>154</v>
      </c>
      <c r="M111" s="89"/>
      <c r="N111" s="89">
        <v>0</v>
      </c>
      <c r="O111" s="89">
        <v>0</v>
      </c>
      <c r="P111" s="89">
        <v>0</v>
      </c>
      <c r="Q111" s="233">
        <f t="shared" si="105"/>
        <v>0</v>
      </c>
      <c r="R111" s="92">
        <f t="shared" si="106"/>
        <v>0</v>
      </c>
      <c r="S111" s="93">
        <v>0</v>
      </c>
      <c r="T111" s="93">
        <v>0</v>
      </c>
      <c r="U111" s="92">
        <f t="shared" ref="U111:U117" si="126">S111+T111</f>
        <v>0</v>
      </c>
      <c r="V111" s="93">
        <v>0</v>
      </c>
      <c r="W111" s="93">
        <v>0</v>
      </c>
      <c r="X111" s="92">
        <f t="shared" ref="X111:X117" si="127">V111+W111</f>
        <v>0</v>
      </c>
      <c r="Y111" s="93">
        <v>0</v>
      </c>
      <c r="Z111" s="93">
        <v>0</v>
      </c>
      <c r="AA111" s="92">
        <f t="shared" ref="AA111:AA117" si="128">Y111+Z111</f>
        <v>0</v>
      </c>
      <c r="AB111" s="92">
        <f t="shared" ref="AB111:AB117" si="129">N111*O111*P111/100</f>
        <v>0</v>
      </c>
      <c r="AC111" s="234">
        <f t="shared" ref="AC111:AC117" si="130">AA111/$AA$121</f>
        <v>0</v>
      </c>
      <c r="AD111" s="92">
        <f t="shared" ref="AD111:AD117" si="131">U111*K111</f>
        <v>0</v>
      </c>
      <c r="AE111" s="93">
        <v>0</v>
      </c>
      <c r="AF111" s="234">
        <f t="shared" ref="AF111:AF117" si="132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3">IFERROR($AL$121*H111/$H$121,0)</f>
        <v>0</v>
      </c>
      <c r="AM111" s="93">
        <v>0</v>
      </c>
      <c r="AN111" s="327">
        <f t="shared" si="115"/>
        <v>0</v>
      </c>
      <c r="AO111" s="95">
        <f t="shared" si="116"/>
        <v>0</v>
      </c>
      <c r="AP111" s="96"/>
      <c r="AQ111" s="97">
        <f t="shared" si="117"/>
        <v>0</v>
      </c>
      <c r="AR111" s="98">
        <f t="shared" si="118"/>
        <v>154</v>
      </c>
      <c r="AS111" s="98">
        <f t="shared" si="119"/>
        <v>0</v>
      </c>
      <c r="AT111" s="98">
        <f t="shared" si="120"/>
        <v>0</v>
      </c>
      <c r="AU111" s="98">
        <f t="shared" si="121"/>
        <v>0</v>
      </c>
      <c r="AV111" s="98">
        <f t="array" ref="AV111">_xlfn.IFS(U111=0,AO111,U111&lt;0,AO111/-U111,U111&gt;0,AO111/U111)</f>
        <v>0</v>
      </c>
      <c r="AW111" s="234">
        <f t="shared" si="122"/>
        <v>0</v>
      </c>
      <c r="AX111" s="234">
        <f t="shared" si="123"/>
        <v>0</v>
      </c>
      <c r="AY111" s="99"/>
      <c r="AZ111" s="94">
        <f t="shared" si="124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5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4"/>
        <v>220</v>
      </c>
      <c r="M112" s="89"/>
      <c r="N112" s="89">
        <v>0</v>
      </c>
      <c r="O112" s="89">
        <v>0</v>
      </c>
      <c r="P112" s="89">
        <v>0</v>
      </c>
      <c r="Q112" s="233">
        <f t="shared" si="105"/>
        <v>0</v>
      </c>
      <c r="R112" s="92">
        <f t="shared" si="106"/>
        <v>0</v>
      </c>
      <c r="S112" s="93">
        <v>0</v>
      </c>
      <c r="T112" s="93">
        <v>0</v>
      </c>
      <c r="U112" s="92">
        <f t="shared" si="126"/>
        <v>0</v>
      </c>
      <c r="V112" s="93">
        <v>0</v>
      </c>
      <c r="W112" s="93">
        <v>0</v>
      </c>
      <c r="X112" s="92">
        <f t="shared" si="127"/>
        <v>0</v>
      </c>
      <c r="Y112" s="93">
        <v>0</v>
      </c>
      <c r="Z112" s="93">
        <v>0</v>
      </c>
      <c r="AA112" s="92">
        <f t="shared" si="128"/>
        <v>0</v>
      </c>
      <c r="AB112" s="92">
        <f t="shared" si="129"/>
        <v>0</v>
      </c>
      <c r="AC112" s="234">
        <f t="shared" si="130"/>
        <v>0</v>
      </c>
      <c r="AD112" s="92">
        <f t="shared" si="131"/>
        <v>0</v>
      </c>
      <c r="AE112" s="93">
        <v>0</v>
      </c>
      <c r="AF112" s="234">
        <f t="shared" si="132"/>
        <v>0</v>
      </c>
      <c r="AG112" s="93">
        <v>0</v>
      </c>
      <c r="AH112" s="93"/>
      <c r="AI112" s="93"/>
      <c r="AJ112" s="93"/>
      <c r="AK112" s="93"/>
      <c r="AL112" s="122">
        <f t="shared" si="133"/>
        <v>0</v>
      </c>
      <c r="AM112" s="93">
        <v>0</v>
      </c>
      <c r="AN112" s="327">
        <f t="shared" si="115"/>
        <v>0</v>
      </c>
      <c r="AO112" s="95">
        <f t="shared" si="116"/>
        <v>0</v>
      </c>
      <c r="AP112" s="96"/>
      <c r="AQ112" s="97">
        <f t="shared" si="117"/>
        <v>0</v>
      </c>
      <c r="AR112" s="98">
        <f t="shared" si="118"/>
        <v>220</v>
      </c>
      <c r="AS112" s="98">
        <f t="shared" si="119"/>
        <v>0</v>
      </c>
      <c r="AT112" s="98">
        <f t="shared" si="120"/>
        <v>0</v>
      </c>
      <c r="AU112" s="98">
        <f t="shared" si="121"/>
        <v>0</v>
      </c>
      <c r="AV112" s="98">
        <f t="array" ref="AV112">_xlfn.IFS(U112=0,AO112,U112&lt;0,AO112/-U112,U112&gt;0,AO112/U112)</f>
        <v>0</v>
      </c>
      <c r="AW112" s="234">
        <f t="shared" si="122"/>
        <v>0</v>
      </c>
      <c r="AX112" s="234">
        <f t="shared" si="123"/>
        <v>0</v>
      </c>
      <c r="AY112" s="99"/>
      <c r="AZ112" s="94">
        <f t="shared" si="124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5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4"/>
        <v>220</v>
      </c>
      <c r="M113" s="89"/>
      <c r="N113" s="89">
        <v>0</v>
      </c>
      <c r="O113" s="89">
        <v>0</v>
      </c>
      <c r="P113" s="89">
        <v>0</v>
      </c>
      <c r="Q113" s="233">
        <f t="shared" si="105"/>
        <v>0</v>
      </c>
      <c r="R113" s="92">
        <f t="shared" si="106"/>
        <v>0</v>
      </c>
      <c r="S113" s="93">
        <v>0</v>
      </c>
      <c r="T113" s="93">
        <v>0</v>
      </c>
      <c r="U113" s="92">
        <f t="shared" si="126"/>
        <v>0</v>
      </c>
      <c r="V113" s="93">
        <v>0</v>
      </c>
      <c r="W113" s="93">
        <v>0</v>
      </c>
      <c r="X113" s="92">
        <f t="shared" si="127"/>
        <v>0</v>
      </c>
      <c r="Y113" s="93">
        <v>0</v>
      </c>
      <c r="Z113" s="93">
        <v>0</v>
      </c>
      <c r="AA113" s="92">
        <f t="shared" si="128"/>
        <v>0</v>
      </c>
      <c r="AB113" s="92">
        <f t="shared" si="129"/>
        <v>0</v>
      </c>
      <c r="AC113" s="234">
        <f t="shared" si="130"/>
        <v>0</v>
      </c>
      <c r="AD113" s="92">
        <f t="shared" si="131"/>
        <v>0</v>
      </c>
      <c r="AE113" s="93">
        <v>0</v>
      </c>
      <c r="AF113" s="234">
        <f t="shared" si="132"/>
        <v>0</v>
      </c>
      <c r="AG113" s="93">
        <v>0</v>
      </c>
      <c r="AH113" s="93"/>
      <c r="AI113" s="93"/>
      <c r="AJ113" s="93"/>
      <c r="AK113" s="93"/>
      <c r="AL113" s="122">
        <f t="shared" si="133"/>
        <v>0</v>
      </c>
      <c r="AM113" s="93">
        <v>0</v>
      </c>
      <c r="AN113" s="327">
        <f t="shared" si="115"/>
        <v>0</v>
      </c>
      <c r="AO113" s="95">
        <f t="shared" si="116"/>
        <v>0</v>
      </c>
      <c r="AP113" s="96"/>
      <c r="AQ113" s="97">
        <f t="shared" si="117"/>
        <v>0</v>
      </c>
      <c r="AR113" s="98">
        <f t="shared" si="118"/>
        <v>220</v>
      </c>
      <c r="AS113" s="98">
        <f t="shared" si="119"/>
        <v>0</v>
      </c>
      <c r="AT113" s="98">
        <f t="shared" si="120"/>
        <v>0</v>
      </c>
      <c r="AU113" s="98">
        <f t="shared" si="121"/>
        <v>0</v>
      </c>
      <c r="AV113" s="98">
        <f t="array" ref="AV113">_xlfn.IFS(U113=0,AO113,U113&lt;0,AO113/-U113,U113&gt;0,AO113/U113)</f>
        <v>0</v>
      </c>
      <c r="AW113" s="234">
        <f t="shared" si="122"/>
        <v>0</v>
      </c>
      <c r="AX113" s="234">
        <f t="shared" si="123"/>
        <v>0</v>
      </c>
      <c r="AY113" s="99"/>
      <c r="AZ113" s="94">
        <f t="shared" si="124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5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4"/>
        <v>1320</v>
      </c>
      <c r="M114" s="89"/>
      <c r="N114" s="89">
        <v>0</v>
      </c>
      <c r="O114" s="89">
        <v>0</v>
      </c>
      <c r="P114" s="89">
        <v>0</v>
      </c>
      <c r="Q114" s="233">
        <f t="shared" si="105"/>
        <v>0</v>
      </c>
      <c r="R114" s="92">
        <f t="shared" si="106"/>
        <v>0</v>
      </c>
      <c r="S114" s="93">
        <v>0</v>
      </c>
      <c r="T114" s="93">
        <v>0</v>
      </c>
      <c r="U114" s="92">
        <f t="shared" si="126"/>
        <v>0</v>
      </c>
      <c r="V114" s="93">
        <v>0</v>
      </c>
      <c r="W114" s="93">
        <v>0</v>
      </c>
      <c r="X114" s="92">
        <f t="shared" si="127"/>
        <v>0</v>
      </c>
      <c r="Y114" s="93">
        <v>0</v>
      </c>
      <c r="Z114" s="93">
        <v>0</v>
      </c>
      <c r="AA114" s="92">
        <f t="shared" si="128"/>
        <v>0</v>
      </c>
      <c r="AB114" s="92">
        <f t="shared" si="129"/>
        <v>0</v>
      </c>
      <c r="AC114" s="234">
        <f t="shared" si="130"/>
        <v>0</v>
      </c>
      <c r="AD114" s="92">
        <f t="shared" si="131"/>
        <v>0</v>
      </c>
      <c r="AE114" s="93">
        <v>0</v>
      </c>
      <c r="AF114" s="234">
        <f t="shared" si="132"/>
        <v>0</v>
      </c>
      <c r="AG114" s="93">
        <v>0</v>
      </c>
      <c r="AH114" s="93"/>
      <c r="AI114" s="93"/>
      <c r="AJ114" s="93"/>
      <c r="AK114" s="93"/>
      <c r="AL114" s="122">
        <f t="shared" si="133"/>
        <v>0</v>
      </c>
      <c r="AM114" s="93">
        <v>0</v>
      </c>
      <c r="AN114" s="327">
        <f t="shared" si="115"/>
        <v>0</v>
      </c>
      <c r="AO114" s="95">
        <f t="shared" si="116"/>
        <v>0</v>
      </c>
      <c r="AP114" s="96"/>
      <c r="AQ114" s="97">
        <f t="shared" si="117"/>
        <v>0</v>
      </c>
      <c r="AR114" s="98">
        <f t="shared" si="118"/>
        <v>220</v>
      </c>
      <c r="AS114" s="98">
        <f t="shared" si="119"/>
        <v>0</v>
      </c>
      <c r="AT114" s="98">
        <f t="shared" si="120"/>
        <v>0</v>
      </c>
      <c r="AU114" s="98">
        <f t="shared" si="121"/>
        <v>0</v>
      </c>
      <c r="AV114" s="98">
        <f t="array" ref="AV114">_xlfn.IFS(U114=0,AO114,U114&lt;0,AO114/-U114,U114&gt;0,AO114/U114)</f>
        <v>0</v>
      </c>
      <c r="AW114" s="234">
        <f t="shared" si="122"/>
        <v>0</v>
      </c>
      <c r="AX114" s="234">
        <f t="shared" si="123"/>
        <v>0</v>
      </c>
      <c r="AY114" s="99"/>
      <c r="AZ114" s="94">
        <f t="shared" si="124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5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4"/>
        <v>205</v>
      </c>
      <c r="M115" s="89"/>
      <c r="N115" s="89">
        <v>0</v>
      </c>
      <c r="O115" s="89">
        <v>0</v>
      </c>
      <c r="P115" s="89">
        <v>0</v>
      </c>
      <c r="Q115" s="233">
        <f t="shared" si="105"/>
        <v>0</v>
      </c>
      <c r="R115" s="92">
        <f t="shared" si="106"/>
        <v>0</v>
      </c>
      <c r="S115" s="93">
        <v>0</v>
      </c>
      <c r="T115" s="93">
        <v>0</v>
      </c>
      <c r="U115" s="92">
        <f t="shared" si="126"/>
        <v>0</v>
      </c>
      <c r="V115" s="93">
        <v>0</v>
      </c>
      <c r="W115" s="93">
        <v>0</v>
      </c>
      <c r="X115" s="92">
        <f t="shared" si="127"/>
        <v>0</v>
      </c>
      <c r="Y115" s="93">
        <v>0</v>
      </c>
      <c r="Z115" s="93">
        <v>0</v>
      </c>
      <c r="AA115" s="92">
        <f t="shared" si="128"/>
        <v>0</v>
      </c>
      <c r="AB115" s="92">
        <f t="shared" si="129"/>
        <v>0</v>
      </c>
      <c r="AC115" s="234">
        <f t="shared" si="130"/>
        <v>0</v>
      </c>
      <c r="AD115" s="92">
        <f t="shared" si="131"/>
        <v>0</v>
      </c>
      <c r="AE115" s="93">
        <v>0</v>
      </c>
      <c r="AF115" s="234">
        <f t="shared" si="132"/>
        <v>0</v>
      </c>
      <c r="AG115" s="93">
        <v>0</v>
      </c>
      <c r="AH115" s="93"/>
      <c r="AI115" s="93"/>
      <c r="AJ115" s="93"/>
      <c r="AK115" s="93"/>
      <c r="AL115" s="122">
        <f t="shared" si="133"/>
        <v>0</v>
      </c>
      <c r="AM115" s="93">
        <v>0</v>
      </c>
      <c r="AN115" s="327">
        <f t="shared" si="115"/>
        <v>0</v>
      </c>
      <c r="AO115" s="95">
        <f t="shared" si="116"/>
        <v>0</v>
      </c>
      <c r="AP115" s="96"/>
      <c r="AQ115" s="97">
        <f t="shared" si="117"/>
        <v>0</v>
      </c>
      <c r="AR115" s="98">
        <f t="shared" si="118"/>
        <v>205</v>
      </c>
      <c r="AS115" s="98">
        <f t="shared" si="119"/>
        <v>0</v>
      </c>
      <c r="AT115" s="98">
        <f t="shared" si="120"/>
        <v>0</v>
      </c>
      <c r="AU115" s="98">
        <f t="shared" si="121"/>
        <v>0</v>
      </c>
      <c r="AV115" s="98">
        <f t="array" ref="AV115">_xlfn.IFS(U115=0,AO115,U115&lt;0,AO115/-U115,U115&gt;0,AO115/U115)</f>
        <v>0</v>
      </c>
      <c r="AW115" s="234">
        <f t="shared" si="122"/>
        <v>0</v>
      </c>
      <c r="AX115" s="234">
        <f t="shared" si="123"/>
        <v>0</v>
      </c>
      <c r="AY115" s="99"/>
      <c r="AZ115" s="94">
        <f t="shared" si="124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5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4"/>
        <v>205</v>
      </c>
      <c r="M116" s="89"/>
      <c r="N116" s="89">
        <v>0</v>
      </c>
      <c r="O116" s="89">
        <v>0</v>
      </c>
      <c r="P116" s="89">
        <v>0</v>
      </c>
      <c r="Q116" s="233">
        <f t="shared" si="105"/>
        <v>0</v>
      </c>
      <c r="R116" s="92">
        <f t="shared" si="106"/>
        <v>0</v>
      </c>
      <c r="S116" s="93">
        <v>0</v>
      </c>
      <c r="T116" s="93">
        <v>0</v>
      </c>
      <c r="U116" s="92">
        <f t="shared" si="126"/>
        <v>0</v>
      </c>
      <c r="V116" s="93">
        <v>0</v>
      </c>
      <c r="W116" s="93">
        <v>0</v>
      </c>
      <c r="X116" s="92">
        <f t="shared" si="127"/>
        <v>0</v>
      </c>
      <c r="Y116" s="93">
        <v>0</v>
      </c>
      <c r="Z116" s="93">
        <v>0</v>
      </c>
      <c r="AA116" s="92">
        <f t="shared" si="128"/>
        <v>0</v>
      </c>
      <c r="AB116" s="92">
        <f t="shared" si="129"/>
        <v>0</v>
      </c>
      <c r="AC116" s="234">
        <f t="shared" si="130"/>
        <v>0</v>
      </c>
      <c r="AD116" s="92">
        <f t="shared" si="131"/>
        <v>0</v>
      </c>
      <c r="AE116" s="93">
        <v>0</v>
      </c>
      <c r="AF116" s="234">
        <f t="shared" si="132"/>
        <v>0</v>
      </c>
      <c r="AG116" s="93">
        <v>0</v>
      </c>
      <c r="AH116" s="93"/>
      <c r="AI116" s="93"/>
      <c r="AJ116" s="93"/>
      <c r="AK116" s="93"/>
      <c r="AL116" s="122">
        <f t="shared" si="133"/>
        <v>0</v>
      </c>
      <c r="AM116" s="93">
        <v>0</v>
      </c>
      <c r="AN116" s="327">
        <f t="shared" si="115"/>
        <v>0</v>
      </c>
      <c r="AO116" s="95">
        <f t="shared" si="116"/>
        <v>0</v>
      </c>
      <c r="AP116" s="96"/>
      <c r="AQ116" s="97">
        <f t="shared" si="117"/>
        <v>0</v>
      </c>
      <c r="AR116" s="98">
        <f t="shared" si="118"/>
        <v>205</v>
      </c>
      <c r="AS116" s="98">
        <f t="shared" si="119"/>
        <v>0</v>
      </c>
      <c r="AT116" s="98">
        <f t="shared" si="120"/>
        <v>0</v>
      </c>
      <c r="AU116" s="98">
        <f t="shared" si="121"/>
        <v>0</v>
      </c>
      <c r="AV116" s="98">
        <f t="array" ref="AV116">_xlfn.IFS(U116=0,AO116,U116&lt;0,AO116/-U116,U116&gt;0,AO116/U116)</f>
        <v>0</v>
      </c>
      <c r="AW116" s="234">
        <f t="shared" si="122"/>
        <v>0</v>
      </c>
      <c r="AX116" s="234">
        <f t="shared" si="123"/>
        <v>0</v>
      </c>
      <c r="AY116" s="99"/>
      <c r="AZ116" s="94">
        <f t="shared" si="124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5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4"/>
        <v>453</v>
      </c>
      <c r="M117" s="89"/>
      <c r="N117" s="89">
        <v>0</v>
      </c>
      <c r="O117" s="89">
        <v>0</v>
      </c>
      <c r="P117" s="89">
        <v>0</v>
      </c>
      <c r="Q117" s="233">
        <f t="shared" si="105"/>
        <v>0</v>
      </c>
      <c r="R117" s="92">
        <f t="shared" si="106"/>
        <v>0</v>
      </c>
      <c r="S117" s="93">
        <v>0</v>
      </c>
      <c r="T117" s="93">
        <v>0</v>
      </c>
      <c r="U117" s="92">
        <f t="shared" si="126"/>
        <v>0</v>
      </c>
      <c r="V117" s="93">
        <v>0</v>
      </c>
      <c r="W117" s="93">
        <v>0</v>
      </c>
      <c r="X117" s="92">
        <f t="shared" si="127"/>
        <v>0</v>
      </c>
      <c r="Y117" s="93">
        <v>0</v>
      </c>
      <c r="Z117" s="93">
        <v>0</v>
      </c>
      <c r="AA117" s="92">
        <f t="shared" si="128"/>
        <v>0</v>
      </c>
      <c r="AB117" s="92">
        <f t="shared" si="129"/>
        <v>0</v>
      </c>
      <c r="AC117" s="234">
        <f t="shared" si="130"/>
        <v>0</v>
      </c>
      <c r="AD117" s="92">
        <f t="shared" si="131"/>
        <v>0</v>
      </c>
      <c r="AE117" s="93">
        <v>0</v>
      </c>
      <c r="AF117" s="234">
        <f t="shared" si="132"/>
        <v>0</v>
      </c>
      <c r="AG117" s="93">
        <v>0</v>
      </c>
      <c r="AH117" s="93"/>
      <c r="AI117" s="93"/>
      <c r="AJ117" s="93"/>
      <c r="AK117" s="93"/>
      <c r="AL117" s="122">
        <f t="shared" si="133"/>
        <v>0</v>
      </c>
      <c r="AM117" s="93">
        <v>0</v>
      </c>
      <c r="AN117" s="327">
        <f t="shared" si="115"/>
        <v>0</v>
      </c>
      <c r="AO117" s="95">
        <f t="shared" si="116"/>
        <v>0</v>
      </c>
      <c r="AP117" s="96"/>
      <c r="AQ117" s="97">
        <f t="shared" si="117"/>
        <v>0</v>
      </c>
      <c r="AR117" s="98">
        <f t="shared" si="118"/>
        <v>453</v>
      </c>
      <c r="AS117" s="98">
        <f t="shared" si="119"/>
        <v>0</v>
      </c>
      <c r="AT117" s="98">
        <f t="shared" si="120"/>
        <v>0</v>
      </c>
      <c r="AU117" s="98">
        <f t="shared" si="121"/>
        <v>0</v>
      </c>
      <c r="AV117" s="98">
        <f t="array" ref="AV117">_xlfn.IFS(U117=0,AO117,U117&lt;0,AO117/-U117,U117&gt;0,AO117/U117)</f>
        <v>0</v>
      </c>
      <c r="AW117" s="234">
        <f t="shared" si="122"/>
        <v>0</v>
      </c>
      <c r="AX117" s="234">
        <f t="shared" si="123"/>
        <v>0</v>
      </c>
      <c r="AY117" s="99"/>
      <c r="AZ117" s="94">
        <f t="shared" si="124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4">AVERAGE(AQ110:AQ117)</f>
        <v>0</v>
      </c>
      <c r="AR118" s="130">
        <f t="shared" si="134"/>
        <v>227.125</v>
      </c>
      <c r="AS118" s="130">
        <f t="shared" si="134"/>
        <v>0</v>
      </c>
      <c r="AT118" s="130">
        <f t="shared" si="134"/>
        <v>0</v>
      </c>
      <c r="AU118" s="130">
        <f t="shared" si="134"/>
        <v>0</v>
      </c>
      <c r="AV118" s="130">
        <f t="shared" si="134"/>
        <v>0</v>
      </c>
      <c r="AW118" s="131">
        <f t="shared" si="134"/>
        <v>0</v>
      </c>
      <c r="AX118" s="131">
        <f t="shared" si="134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5">SUM(E110:E117)</f>
        <v>14</v>
      </c>
      <c r="F119" s="134">
        <f t="shared" si="135"/>
        <v>0</v>
      </c>
      <c r="G119" s="134">
        <f t="shared" si="135"/>
        <v>0</v>
      </c>
      <c r="H119" s="134">
        <f t="shared" si="135"/>
        <v>0</v>
      </c>
      <c r="I119" s="134">
        <f t="shared" si="135"/>
        <v>8</v>
      </c>
      <c r="J119" s="134">
        <f t="shared" si="135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6">SUM(S110:S117)</f>
        <v>0</v>
      </c>
      <c r="T119" s="134">
        <f t="shared" si="136"/>
        <v>0</v>
      </c>
      <c r="U119" s="134">
        <f t="shared" si="136"/>
        <v>0</v>
      </c>
      <c r="V119" s="134">
        <f t="shared" si="136"/>
        <v>0</v>
      </c>
      <c r="W119" s="134">
        <f t="shared" si="136"/>
        <v>0</v>
      </c>
      <c r="X119" s="134">
        <f t="shared" si="136"/>
        <v>0</v>
      </c>
      <c r="Y119" s="134">
        <f t="shared" si="136"/>
        <v>0</v>
      </c>
      <c r="Z119" s="134">
        <f t="shared" si="136"/>
        <v>0</v>
      </c>
      <c r="AA119" s="134">
        <f t="shared" si="136"/>
        <v>0</v>
      </c>
      <c r="AB119" s="134">
        <f t="shared" si="136"/>
        <v>0</v>
      </c>
      <c r="AC119" s="265">
        <f t="shared" si="136"/>
        <v>0</v>
      </c>
      <c r="AD119" s="135">
        <f t="shared" si="136"/>
        <v>0</v>
      </c>
      <c r="AE119" s="134">
        <f t="shared" si="136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7">SUM(AH110:AH117)</f>
        <v>0</v>
      </c>
      <c r="AI119" s="134">
        <f t="shared" si="137"/>
        <v>0</v>
      </c>
      <c r="AJ119" s="134">
        <f t="shared" si="137"/>
        <v>0</v>
      </c>
      <c r="AK119" s="134">
        <f t="shared" si="137"/>
        <v>0</v>
      </c>
      <c r="AL119" s="136">
        <f t="shared" si="137"/>
        <v>0</v>
      </c>
      <c r="AM119" s="134">
        <f t="shared" si="137"/>
        <v>0</v>
      </c>
      <c r="AN119" s="134">
        <f t="shared" si="137"/>
        <v>0</v>
      </c>
      <c r="AO119" s="134">
        <f t="shared" si="137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49"/>
      <c r="AI120" s="449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8">E100+E108+E119</f>
        <v>12587</v>
      </c>
      <c r="F121" s="267">
        <f t="shared" si="138"/>
        <v>0</v>
      </c>
      <c r="G121" s="267">
        <f t="shared" si="138"/>
        <v>0</v>
      </c>
      <c r="H121" s="267">
        <f t="shared" si="138"/>
        <v>12567</v>
      </c>
      <c r="I121" s="267">
        <f t="shared" si="138"/>
        <v>8</v>
      </c>
      <c r="J121" s="267">
        <f t="shared" si="138"/>
        <v>12</v>
      </c>
      <c r="K121" s="267">
        <f t="shared" si="138"/>
        <v>0</v>
      </c>
      <c r="L121" s="267">
        <f t="shared" si="138"/>
        <v>1604925.6099999996</v>
      </c>
      <c r="M121" s="267">
        <f t="shared" si="138"/>
        <v>0</v>
      </c>
      <c r="N121" s="267">
        <f t="shared" si="138"/>
        <v>4962</v>
      </c>
      <c r="O121" s="267">
        <f t="shared" si="138"/>
        <v>0</v>
      </c>
      <c r="P121" s="267">
        <f t="shared" si="138"/>
        <v>0</v>
      </c>
      <c r="Q121" s="215">
        <f t="shared" si="138"/>
        <v>0</v>
      </c>
      <c r="R121" s="267">
        <f t="shared" si="138"/>
        <v>0</v>
      </c>
      <c r="S121" s="267">
        <f t="shared" si="138"/>
        <v>2362</v>
      </c>
      <c r="T121" s="267">
        <f t="shared" si="138"/>
        <v>-53</v>
      </c>
      <c r="U121" s="267">
        <f t="shared" si="138"/>
        <v>2309</v>
      </c>
      <c r="V121" s="267">
        <f t="shared" si="138"/>
        <v>1728382.78</v>
      </c>
      <c r="W121" s="267">
        <f t="shared" si="138"/>
        <v>-44657.88</v>
      </c>
      <c r="X121" s="267">
        <f t="shared" si="138"/>
        <v>1683724.9</v>
      </c>
      <c r="Y121" s="267">
        <f t="shared" si="138"/>
        <v>2303342.0599999991</v>
      </c>
      <c r="Z121" s="267">
        <f t="shared" si="138"/>
        <v>-58267.040000000001</v>
      </c>
      <c r="AA121" s="267">
        <f t="shared" si="138"/>
        <v>2245075.02</v>
      </c>
      <c r="AB121" s="267">
        <f t="shared" si="138"/>
        <v>2920148.8499999992</v>
      </c>
      <c r="AC121" s="267">
        <f t="shared" si="138"/>
        <v>1.0000000000000002</v>
      </c>
      <c r="AD121" s="267">
        <f t="shared" si="138"/>
        <v>292876.64000000007</v>
      </c>
      <c r="AE121" s="267">
        <f t="shared" si="138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96625.980000000054</v>
      </c>
      <c r="AO121" s="267">
        <f>AO100+AO108+AO119</f>
        <v>186974.40999999904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-429178.49155732256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49">
        <f>AH101+AH109+AH120</f>
        <v>0</v>
      </c>
      <c r="AI122" s="449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1:AI101"/>
    <mergeCell ref="AH109:AI109"/>
    <mergeCell ref="AH120:AI120"/>
    <mergeCell ref="AH122:AI122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105" activePane="bottomRight" state="frozen"/>
      <selection pane="topRight" activeCell="D1" sqref="D1"/>
      <selection pane="bottomLeft" activeCell="A3" sqref="A3"/>
      <selection pane="bottomRight" activeCell="AM125" sqref="AM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440" t="s">
        <v>42</v>
      </c>
      <c r="G1" s="440"/>
      <c r="H1" s="440"/>
      <c r="I1" s="441" t="s">
        <v>115</v>
      </c>
      <c r="J1" s="442"/>
      <c r="M1" s="223" t="s">
        <v>43</v>
      </c>
      <c r="N1" s="440" t="s">
        <v>116</v>
      </c>
      <c r="O1" s="440"/>
      <c r="P1" s="440"/>
      <c r="R1" s="224"/>
      <c r="S1" s="443"/>
      <c r="T1" s="443"/>
      <c r="U1" s="224"/>
      <c r="V1" s="444"/>
      <c r="W1" s="445"/>
      <c r="X1" s="224"/>
      <c r="Y1" s="443"/>
      <c r="Z1" s="443"/>
      <c r="AA1" s="224"/>
      <c r="AB1" s="224"/>
      <c r="AC1" s="224"/>
      <c r="AD1" s="224"/>
      <c r="AE1" s="225"/>
      <c r="AF1" s="224"/>
      <c r="AG1" s="225"/>
      <c r="AH1" s="436"/>
      <c r="AI1" s="436"/>
      <c r="AJ1" s="283" t="s">
        <v>248</v>
      </c>
      <c r="AK1" s="218"/>
      <c r="AL1" s="226" t="s">
        <v>44</v>
      </c>
      <c r="AM1" s="225"/>
      <c r="AQ1" s="437" t="s">
        <v>45</v>
      </c>
      <c r="AR1" s="438"/>
      <c r="AS1" s="438"/>
      <c r="AT1" s="438"/>
      <c r="AU1" s="438"/>
      <c r="AV1" s="438"/>
      <c r="AW1" s="438"/>
      <c r="AX1" s="439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8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7">
        <f>6117.8*Y3/Y$121</f>
        <v>567.71193684836351</v>
      </c>
      <c r="AO3" s="95">
        <f>AA3-AD3-AE3-AG3-AH3-AI3-AK3-AL3-AN3-AM3</f>
        <v>4216.5291724060326</v>
      </c>
      <c r="AP3" s="96"/>
      <c r="AQ3" s="97">
        <f t="shared" ref="AQ3:AQ97" si="8">IF(U3=0,0,AA3/U3)</f>
        <v>1611.9324999999999</v>
      </c>
      <c r="AR3" s="98">
        <f t="shared" ref="AR3:AR19" si="9">K3</f>
        <v>142.97999999999999</v>
      </c>
      <c r="AS3" s="98">
        <f t="shared" ref="AS3:AS97" si="10">IF(U3=0,0,AE3/U3)</f>
        <v>593.67499999999995</v>
      </c>
      <c r="AT3" s="98">
        <f t="shared" ref="AT3:AT97" si="11">IF(S3=0,AG3/1,AG3/S3)</f>
        <v>245.3425</v>
      </c>
      <c r="AU3" s="98">
        <f>IF(S3=0,0,(AH3+AI3+AJ3)/S3)</f>
        <v>0</v>
      </c>
      <c r="AV3" s="98">
        <f>_xlfn.IFS(U3=0,AO3,U3&lt;0,AO3/-U3,U3&gt;0,AO3/U3)</f>
        <v>527.06614655075407</v>
      </c>
      <c r="AW3" s="234">
        <f t="shared" ref="AW3" si="12">IF(AQ3=0,0,AV3/AQ3)</f>
        <v>0.32697780245187319</v>
      </c>
      <c r="AX3" s="234">
        <f t="shared" ref="AX3" si="13">IF(AR3=0,0,AV3/AR3)</f>
        <v>3.6862928140352085</v>
      </c>
      <c r="AY3" s="99"/>
      <c r="AZ3" s="94">
        <f t="shared" ref="AZ3:AZ97" si="14">AV3*E3</f>
        <v>467507.67199051887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5">N4/3</f>
        <v>9.3333333333333339</v>
      </c>
      <c r="R4" s="92">
        <f t="shared" ref="R4:R67" si="16">U4/3</f>
        <v>13.333333333333334</v>
      </c>
      <c r="S4" s="93">
        <v>40</v>
      </c>
      <c r="T4" s="93">
        <v>0</v>
      </c>
      <c r="U4" s="92">
        <f t="shared" ref="U4:U67" si="17">S4+T4</f>
        <v>40</v>
      </c>
      <c r="V4" s="93">
        <v>22339.91</v>
      </c>
      <c r="W4" s="93">
        <v>0</v>
      </c>
      <c r="X4" s="92">
        <f t="shared" ref="X4:X67" si="18">V4+W4</f>
        <v>22339.91</v>
      </c>
      <c r="Y4" s="93">
        <v>26338.76</v>
      </c>
      <c r="Z4" s="93">
        <v>0</v>
      </c>
      <c r="AA4" s="92">
        <f t="shared" ref="AA4:AA67" si="19">Y4+Z4</f>
        <v>26338.76</v>
      </c>
      <c r="AB4" s="92">
        <f t="shared" ref="AB4:AB67" si="20">N4*O4*P4/100</f>
        <v>16422.28</v>
      </c>
      <c r="AC4" s="234">
        <f t="shared" ref="AC4:AC67" si="21">AA4/$AA$121</f>
        <v>0.20038836393305251</v>
      </c>
      <c r="AD4" s="92">
        <f t="shared" ref="AD4:AD67" si="22">U4*K4</f>
        <v>4923.6000000000004</v>
      </c>
      <c r="AE4" s="93">
        <v>9873.8299999999981</v>
      </c>
      <c r="AF4" s="234">
        <f t="shared" ref="AF4:AF67" si="23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4">IFERROR($AL$121*H4/$H$121,0)</f>
        <v>100.42657595289249</v>
      </c>
      <c r="AM4" s="93">
        <v>0</v>
      </c>
      <c r="AN4" s="327">
        <f t="shared" ref="AN4:AN67" si="25">6117.8*Y4/Y$121</f>
        <v>1159.5420755664554</v>
      </c>
      <c r="AO4" s="95">
        <f t="shared" ref="AO4:AO67" si="26">AA4-AD4-AE4-AG4-AH4-AI4-AK4-AL4-AN4-AM4</f>
        <v>7018.6113484806501</v>
      </c>
      <c r="AP4" s="96"/>
      <c r="AQ4" s="97">
        <f t="shared" si="8"/>
        <v>658.46899999999994</v>
      </c>
      <c r="AR4" s="98">
        <f t="shared" si="9"/>
        <v>123.09</v>
      </c>
      <c r="AS4" s="98">
        <f t="shared" si="10"/>
        <v>246.84574999999995</v>
      </c>
      <c r="AT4" s="98">
        <f t="shared" si="11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175.46528371201626</v>
      </c>
      <c r="AW4" s="234">
        <f>IF(AQ4=0,0,AV4/AQ4)</f>
        <v>0.26647463086647399</v>
      </c>
      <c r="AX4" s="234">
        <f>IF(AR4=0,0,AV4/AR4)</f>
        <v>1.425503970363281</v>
      </c>
      <c r="AY4" s="99"/>
      <c r="AZ4" s="94">
        <f t="shared" si="14"/>
        <v>61237.384015493677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5"/>
        <v>4.666666666666667</v>
      </c>
      <c r="R5" s="92">
        <f t="shared" si="16"/>
        <v>1.3333333333333333</v>
      </c>
      <c r="S5" s="93">
        <v>4</v>
      </c>
      <c r="T5" s="93">
        <v>0</v>
      </c>
      <c r="U5" s="92">
        <f t="shared" si="17"/>
        <v>4</v>
      </c>
      <c r="V5" s="93">
        <v>4437.1000000000004</v>
      </c>
      <c r="W5" s="93">
        <v>0</v>
      </c>
      <c r="X5" s="92">
        <f t="shared" si="18"/>
        <v>4437.1000000000004</v>
      </c>
      <c r="Y5" s="93">
        <v>5292.7800000000007</v>
      </c>
      <c r="Z5" s="93">
        <v>0</v>
      </c>
      <c r="AA5" s="92">
        <f t="shared" si="19"/>
        <v>5292.7800000000007</v>
      </c>
      <c r="AB5" s="92">
        <f t="shared" si="20"/>
        <v>8520.1200000000008</v>
      </c>
      <c r="AC5" s="234">
        <f t="shared" si="21"/>
        <v>4.0268088735292848E-2</v>
      </c>
      <c r="AD5" s="92">
        <f t="shared" si="22"/>
        <v>492.36</v>
      </c>
      <c r="AE5" s="93">
        <v>1957.9800000000005</v>
      </c>
      <c r="AF5" s="234">
        <f t="shared" si="23"/>
        <v>0.36993413669187086</v>
      </c>
      <c r="AG5" s="93">
        <v>746.67</v>
      </c>
      <c r="AH5" s="93"/>
      <c r="AI5" s="93"/>
      <c r="AJ5" s="93"/>
      <c r="AK5" s="93"/>
      <c r="AL5" s="122">
        <f t="shared" si="24"/>
        <v>209.48580886448633</v>
      </c>
      <c r="AM5" s="93">
        <v>0</v>
      </c>
      <c r="AN5" s="327">
        <f t="shared" si="25"/>
        <v>233.01025206640804</v>
      </c>
      <c r="AO5" s="95">
        <f t="shared" si="26"/>
        <v>1653.2739390691058</v>
      </c>
      <c r="AP5" s="96"/>
      <c r="AQ5" s="97">
        <f t="shared" si="8"/>
        <v>1323.1950000000002</v>
      </c>
      <c r="AR5" s="98">
        <f t="shared" si="9"/>
        <v>123.09</v>
      </c>
      <c r="AS5" s="98">
        <f t="shared" si="10"/>
        <v>489.49500000000012</v>
      </c>
      <c r="AT5" s="98">
        <f t="shared" si="11"/>
        <v>186.66749999999999</v>
      </c>
      <c r="AU5" s="98">
        <f t="shared" si="27"/>
        <v>0</v>
      </c>
      <c r="AV5" s="98">
        <f t="array" ref="AV5">_xlfn.IFS(U5=0,AO5,U5&lt;0,AO5/-U5,U5&gt;0,AO5/U5)</f>
        <v>413.31848476727646</v>
      </c>
      <c r="AW5" s="234">
        <f>IF(AQ5=0,0,AV5/AQ5)</f>
        <v>0.31236400135072789</v>
      </c>
      <c r="AX5" s="234">
        <f>IF(AR5=0,0,AV5/AR5)</f>
        <v>3.3578559165429884</v>
      </c>
      <c r="AY5" s="99"/>
      <c r="AZ5" s="94">
        <f t="shared" si="14"/>
        <v>300895.85691057728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5"/>
        <v>2.6666666666666665</v>
      </c>
      <c r="R6" s="92">
        <f t="shared" si="16"/>
        <v>3.3333333333333335</v>
      </c>
      <c r="S6" s="93">
        <v>10</v>
      </c>
      <c r="T6" s="93">
        <v>0</v>
      </c>
      <c r="U6" s="92">
        <f t="shared" si="17"/>
        <v>10</v>
      </c>
      <c r="V6" s="93">
        <v>11415</v>
      </c>
      <c r="W6" s="93">
        <v>0</v>
      </c>
      <c r="X6" s="92">
        <f t="shared" si="18"/>
        <v>11415</v>
      </c>
      <c r="Y6" s="93">
        <v>13393</v>
      </c>
      <c r="Z6" s="93">
        <v>0</v>
      </c>
      <c r="AA6" s="92">
        <f t="shared" si="19"/>
        <v>13393</v>
      </c>
      <c r="AB6" s="92">
        <f t="shared" si="20"/>
        <v>5428</v>
      </c>
      <c r="AC6" s="234">
        <f t="shared" si="21"/>
        <v>0.10189550905795763</v>
      </c>
      <c r="AD6" s="92">
        <f t="shared" si="22"/>
        <v>1230.9000000000001</v>
      </c>
      <c r="AE6" s="93">
        <v>4937.93</v>
      </c>
      <c r="AF6" s="234">
        <f t="shared" si="23"/>
        <v>0.3686948405883671</v>
      </c>
      <c r="AG6" s="93">
        <v>1188.1600000000001</v>
      </c>
      <c r="AH6" s="93"/>
      <c r="AI6" s="93"/>
      <c r="AJ6" s="93"/>
      <c r="AK6" s="93"/>
      <c r="AL6" s="122">
        <f t="shared" si="24"/>
        <v>150.49598631336036</v>
      </c>
      <c r="AM6" s="93">
        <v>0</v>
      </c>
      <c r="AN6" s="327">
        <f t="shared" si="25"/>
        <v>589.61572291412119</v>
      </c>
      <c r="AO6" s="95">
        <f t="shared" si="26"/>
        <v>5295.8982907725194</v>
      </c>
      <c r="AP6" s="96"/>
      <c r="AQ6" s="97">
        <f t="shared" si="8"/>
        <v>1339.3</v>
      </c>
      <c r="AR6" s="98">
        <f t="shared" si="9"/>
        <v>123.09</v>
      </c>
      <c r="AS6" s="98">
        <f t="shared" si="10"/>
        <v>493.79300000000001</v>
      </c>
      <c r="AT6" s="98">
        <f t="shared" si="11"/>
        <v>118.816</v>
      </c>
      <c r="AU6" s="98">
        <f t="shared" si="27"/>
        <v>0</v>
      </c>
      <c r="AV6" s="98">
        <f t="array" ref="AV6">_xlfn.IFS(U6=0,AO6,U6&lt;0,AO6/-U6,U6&gt;0,AO6/U6)</f>
        <v>529.58982907725192</v>
      </c>
      <c r="AW6" s="234">
        <f t="shared" ref="AW6" si="30">IF(AQ6=0,0,AV6/AQ6)</f>
        <v>0.39542285453389975</v>
      </c>
      <c r="AX6" s="234">
        <f t="shared" ref="AX6" si="31">IF(AR6=0,0,AV6/AR6)</f>
        <v>4.3024602248537809</v>
      </c>
      <c r="AY6" s="99"/>
      <c r="AZ6" s="94">
        <f t="shared" si="14"/>
        <v>276975.48060740274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5"/>
        <v>1.3333333333333333</v>
      </c>
      <c r="R7" s="92">
        <f t="shared" si="16"/>
        <v>0.66666666666666663</v>
      </c>
      <c r="S7" s="93">
        <v>2</v>
      </c>
      <c r="T7" s="93">
        <v>0</v>
      </c>
      <c r="U7" s="92">
        <f t="shared" si="17"/>
        <v>2</v>
      </c>
      <c r="V7" s="93">
        <v>2119</v>
      </c>
      <c r="W7" s="93">
        <v>0</v>
      </c>
      <c r="X7" s="92">
        <f t="shared" si="18"/>
        <v>2119</v>
      </c>
      <c r="Y7" s="93">
        <v>2548</v>
      </c>
      <c r="Z7" s="93">
        <v>0</v>
      </c>
      <c r="AA7" s="92">
        <f t="shared" si="19"/>
        <v>2548</v>
      </c>
      <c r="AB7" s="92">
        <f t="shared" si="20"/>
        <v>1274</v>
      </c>
      <c r="AC7" s="234">
        <f t="shared" si="21"/>
        <v>1.9385481750143811E-2</v>
      </c>
      <c r="AD7" s="92">
        <f t="shared" si="22"/>
        <v>234.48</v>
      </c>
      <c r="AE7" s="93">
        <v>938.44</v>
      </c>
      <c r="AF7" s="234">
        <f t="shared" si="23"/>
        <v>0.3683045525902669</v>
      </c>
      <c r="AG7" s="93">
        <v>478.27</v>
      </c>
      <c r="AH7" s="93"/>
      <c r="AI7" s="93"/>
      <c r="AJ7" s="93"/>
      <c r="AK7" s="93"/>
      <c r="AL7" s="122">
        <f t="shared" si="24"/>
        <v>126.90005729291001</v>
      </c>
      <c r="AM7" s="93">
        <v>0</v>
      </c>
      <c r="AN7" s="327">
        <f t="shared" si="25"/>
        <v>112.17358784328984</v>
      </c>
      <c r="AO7" s="95">
        <f t="shared" si="26"/>
        <v>657.7363548638001</v>
      </c>
      <c r="AP7" s="96"/>
      <c r="AQ7" s="97">
        <f t="shared" si="8"/>
        <v>1274</v>
      </c>
      <c r="AR7" s="98">
        <f t="shared" si="9"/>
        <v>117.24</v>
      </c>
      <c r="AS7" s="98">
        <f t="shared" si="10"/>
        <v>469.22</v>
      </c>
      <c r="AT7" s="98">
        <f t="shared" si="11"/>
        <v>239.13499999999999</v>
      </c>
      <c r="AU7" s="98">
        <f t="shared" si="27"/>
        <v>0</v>
      </c>
      <c r="AV7" s="98">
        <f t="array" ref="AV7">_xlfn.IFS(U7=0,AO7,U7&lt;0,AO7/-U7,U7&gt;0,AO7/U7)</f>
        <v>328.86817743190005</v>
      </c>
      <c r="AW7" s="234">
        <f>IF(AQ7=0,0,AV7/AQ7)</f>
        <v>0.25813828683822609</v>
      </c>
      <c r="AX7" s="234">
        <f>IF(AR7=0,0,AV7/AR7)</f>
        <v>2.8050851026262373</v>
      </c>
      <c r="AY7" s="99"/>
      <c r="AZ7" s="94">
        <f t="shared" si="14"/>
        <v>145030.86624746793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5"/>
        <v>2.6666666666666665</v>
      </c>
      <c r="R8" s="92">
        <f t="shared" si="16"/>
        <v>0.66666666666666663</v>
      </c>
      <c r="S8" s="93">
        <v>4</v>
      </c>
      <c r="T8" s="93">
        <v>-2</v>
      </c>
      <c r="U8" s="92">
        <f t="shared" si="17"/>
        <v>2</v>
      </c>
      <c r="V8" s="93">
        <v>6147</v>
      </c>
      <c r="W8" s="93">
        <v>-3180</v>
      </c>
      <c r="X8" s="92">
        <f t="shared" si="18"/>
        <v>2967</v>
      </c>
      <c r="Y8" s="93">
        <v>7200</v>
      </c>
      <c r="Z8" s="93">
        <v>-3600</v>
      </c>
      <c r="AA8" s="92">
        <f t="shared" si="19"/>
        <v>3600</v>
      </c>
      <c r="AB8" s="92">
        <f t="shared" si="20"/>
        <v>7200</v>
      </c>
      <c r="AC8" s="234">
        <f t="shared" si="21"/>
        <v>2.7389220683091728E-2</v>
      </c>
      <c r="AD8" s="92">
        <f t="shared" si="22"/>
        <v>339.78</v>
      </c>
      <c r="AE8" s="93">
        <v>1325.38</v>
      </c>
      <c r="AF8" s="234">
        <f t="shared" si="23"/>
        <v>0.36816111111111116</v>
      </c>
      <c r="AG8" s="93">
        <v>632.66999999999996</v>
      </c>
      <c r="AH8" s="93"/>
      <c r="AI8" s="93"/>
      <c r="AJ8" s="93"/>
      <c r="AK8" s="93"/>
      <c r="AL8" s="122">
        <f t="shared" si="24"/>
        <v>143.01435028248585</v>
      </c>
      <c r="AM8" s="93">
        <v>0</v>
      </c>
      <c r="AN8" s="327">
        <f t="shared" si="25"/>
        <v>316.97403158229469</v>
      </c>
      <c r="AO8" s="95">
        <f t="shared" si="26"/>
        <v>842.18161813521965</v>
      </c>
      <c r="AP8" s="96"/>
      <c r="AQ8" s="97">
        <f t="shared" si="8"/>
        <v>1800</v>
      </c>
      <c r="AR8" s="98">
        <f t="shared" si="9"/>
        <v>169.89</v>
      </c>
      <c r="AS8" s="98">
        <f t="shared" si="10"/>
        <v>662.69</v>
      </c>
      <c r="AT8" s="98">
        <f t="shared" si="11"/>
        <v>158.16749999999999</v>
      </c>
      <c r="AU8" s="98">
        <f t="shared" si="27"/>
        <v>0</v>
      </c>
      <c r="AV8" s="98">
        <f t="array" ref="AV8">_xlfn.IFS(U8=0,AO8,U8&lt;0,AO8/-U8,U8&gt;0,AO8/U8)</f>
        <v>421.09080906760983</v>
      </c>
      <c r="AW8" s="234">
        <f>IF(AQ8=0,0,AV8/AQ8)</f>
        <v>0.23393933837089434</v>
      </c>
      <c r="AX8" s="234">
        <f>IF(AR8=0,0,AV8/AR8)</f>
        <v>2.4786085647631402</v>
      </c>
      <c r="AY8" s="99"/>
      <c r="AZ8" s="94">
        <f t="shared" si="14"/>
        <v>209282.13210660208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5"/>
        <v>5</v>
      </c>
      <c r="R9" s="92">
        <f t="shared" si="16"/>
        <v>3.6666666666666665</v>
      </c>
      <c r="S9" s="93">
        <v>11</v>
      </c>
      <c r="T9" s="93">
        <v>0</v>
      </c>
      <c r="U9" s="92">
        <f t="shared" si="17"/>
        <v>11</v>
      </c>
      <c r="V9" s="93">
        <v>12843</v>
      </c>
      <c r="W9" s="93">
        <v>0</v>
      </c>
      <c r="X9" s="92">
        <f t="shared" si="18"/>
        <v>12843</v>
      </c>
      <c r="Y9" s="93">
        <v>15015</v>
      </c>
      <c r="Z9" s="93">
        <v>0</v>
      </c>
      <c r="AA9" s="92">
        <f t="shared" si="19"/>
        <v>15015</v>
      </c>
      <c r="AB9" s="92">
        <f t="shared" si="20"/>
        <v>12285</v>
      </c>
      <c r="AC9" s="234">
        <f t="shared" si="21"/>
        <v>0.11423587459906175</v>
      </c>
      <c r="AD9" s="92">
        <f t="shared" si="22"/>
        <v>1353.99</v>
      </c>
      <c r="AE9" s="93">
        <v>5519.98</v>
      </c>
      <c r="AF9" s="234">
        <f t="shared" si="23"/>
        <v>0.36763103563103561</v>
      </c>
      <c r="AG9" s="93">
        <v>1089.07</v>
      </c>
      <c r="AH9" s="93"/>
      <c r="AI9" s="93"/>
      <c r="AJ9" s="93"/>
      <c r="AK9" s="93"/>
      <c r="AL9" s="122">
        <f t="shared" si="24"/>
        <v>118.26740033420863</v>
      </c>
      <c r="AM9" s="93">
        <v>0</v>
      </c>
      <c r="AN9" s="327">
        <f t="shared" si="25"/>
        <v>661.02292836224365</v>
      </c>
      <c r="AO9" s="95">
        <f t="shared" si="26"/>
        <v>6272.6696713035481</v>
      </c>
      <c r="AP9" s="96"/>
      <c r="AQ9" s="97">
        <f t="shared" si="8"/>
        <v>1365</v>
      </c>
      <c r="AR9" s="98">
        <f t="shared" si="9"/>
        <v>123.09</v>
      </c>
      <c r="AS9" s="98">
        <f t="shared" si="10"/>
        <v>501.81636363636358</v>
      </c>
      <c r="AT9" s="98">
        <f t="shared" si="11"/>
        <v>99.006363636363631</v>
      </c>
      <c r="AU9" s="98">
        <f t="shared" si="27"/>
        <v>0</v>
      </c>
      <c r="AV9" s="98">
        <f t="array" ref="AV9">_xlfn.IFS(U9=0,AO9,U9&lt;0,AO9/-U9,U9&gt;0,AO9/U9)</f>
        <v>570.24269739123167</v>
      </c>
      <c r="AW9" s="234">
        <f>IF(AQ9=0,0,AV9/AQ9)</f>
        <v>0.41776021786903417</v>
      </c>
      <c r="AX9" s="234">
        <f>IF(AR9=0,0,AV9/AR9)</f>
        <v>4.632729688774325</v>
      </c>
      <c r="AY9" s="99"/>
      <c r="AZ9" s="94">
        <f t="shared" si="14"/>
        <v>234369.74862779622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5"/>
        <v>0</v>
      </c>
      <c r="R10" s="92">
        <f t="shared" si="16"/>
        <v>0.33333333333333331</v>
      </c>
      <c r="S10" s="93">
        <v>1</v>
      </c>
      <c r="T10" s="93">
        <v>0</v>
      </c>
      <c r="U10" s="92">
        <f t="shared" si="17"/>
        <v>1</v>
      </c>
      <c r="V10" s="93">
        <v>1152.78</v>
      </c>
      <c r="W10" s="93">
        <v>0</v>
      </c>
      <c r="X10" s="92">
        <f t="shared" si="18"/>
        <v>1152.78</v>
      </c>
      <c r="Y10" s="93">
        <v>1339.96</v>
      </c>
      <c r="Z10" s="93">
        <v>0</v>
      </c>
      <c r="AA10" s="92">
        <f t="shared" si="19"/>
        <v>1339.96</v>
      </c>
      <c r="AB10" s="92">
        <f t="shared" si="20"/>
        <v>0</v>
      </c>
      <c r="AC10" s="234">
        <f t="shared" si="21"/>
        <v>1.0194572262920998E-2</v>
      </c>
      <c r="AD10" s="92">
        <f t="shared" si="22"/>
        <v>123.09</v>
      </c>
      <c r="AE10" s="93">
        <v>498.63</v>
      </c>
      <c r="AF10" s="234">
        <f t="shared" si="23"/>
        <v>0.37212304844920741</v>
      </c>
      <c r="AG10" s="93">
        <v>176.94</v>
      </c>
      <c r="AH10" s="93"/>
      <c r="AI10" s="93"/>
      <c r="AJ10" s="93"/>
      <c r="AK10" s="93"/>
      <c r="AL10" s="122">
        <f t="shared" si="24"/>
        <v>138.41026657117848</v>
      </c>
      <c r="AM10" s="93">
        <v>0</v>
      </c>
      <c r="AN10" s="327">
        <f t="shared" si="25"/>
        <v>58.990628244307167</v>
      </c>
      <c r="AO10" s="95">
        <f t="shared" si="26"/>
        <v>343.89910518451455</v>
      </c>
      <c r="AP10" s="96"/>
      <c r="AQ10" s="97">
        <f t="shared" si="8"/>
        <v>1339.96</v>
      </c>
      <c r="AR10" s="98">
        <f t="shared" si="9"/>
        <v>123.09</v>
      </c>
      <c r="AS10" s="98">
        <f t="shared" si="10"/>
        <v>498.63</v>
      </c>
      <c r="AT10" s="98">
        <f t="shared" si="11"/>
        <v>176.94</v>
      </c>
      <c r="AU10" s="98">
        <f t="shared" si="27"/>
        <v>0</v>
      </c>
      <c r="AV10" s="98">
        <f t="array" ref="AV10">_xlfn.IFS(U10=0,AO10,U10&lt;0,AO10/-U10,U10&gt;0,AO10/U10)</f>
        <v>343.89910518451455</v>
      </c>
      <c r="AW10" s="234">
        <f>IF(AQ10=0,0,AV10/AQ10)</f>
        <v>0.25664878442976996</v>
      </c>
      <c r="AX10" s="234">
        <f>IF(AR10=0,0,AV10/AR10)</f>
        <v>2.793883379515107</v>
      </c>
      <c r="AY10" s="99"/>
      <c r="AZ10" s="94">
        <f t="shared" si="14"/>
        <v>165415.46959375151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5"/>
        <v>0.66666666666666663</v>
      </c>
      <c r="R11" s="92">
        <f t="shared" si="16"/>
        <v>1.3333333333333333</v>
      </c>
      <c r="S11" s="93">
        <v>5</v>
      </c>
      <c r="T11" s="93">
        <v>-1</v>
      </c>
      <c r="U11" s="92">
        <f t="shared" si="17"/>
        <v>4</v>
      </c>
      <c r="V11" s="93">
        <v>5246</v>
      </c>
      <c r="W11" s="93">
        <v>-992</v>
      </c>
      <c r="X11" s="92">
        <f t="shared" si="18"/>
        <v>4254</v>
      </c>
      <c r="Y11" s="93">
        <v>5985</v>
      </c>
      <c r="Z11" s="93">
        <v>-1197</v>
      </c>
      <c r="AA11" s="92">
        <f t="shared" si="19"/>
        <v>4788</v>
      </c>
      <c r="AB11" s="92">
        <f t="shared" si="20"/>
        <v>0</v>
      </c>
      <c r="AC11" s="234">
        <f t="shared" si="21"/>
        <v>3.6427663508511995E-2</v>
      </c>
      <c r="AD11" s="92">
        <f t="shared" si="22"/>
        <v>492.36</v>
      </c>
      <c r="AE11" s="93">
        <v>1752.54</v>
      </c>
      <c r="AF11" s="234">
        <f t="shared" si="23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4"/>
        <v>145.02863690618284</v>
      </c>
      <c r="AM11" s="93">
        <v>0</v>
      </c>
      <c r="AN11" s="327">
        <f t="shared" si="25"/>
        <v>263.48466375278247</v>
      </c>
      <c r="AO11" s="95">
        <f t="shared" si="26"/>
        <v>1259.9666993410351</v>
      </c>
      <c r="AP11" s="96"/>
      <c r="AQ11" s="97">
        <f t="shared" si="8"/>
        <v>1197</v>
      </c>
      <c r="AR11" s="98">
        <f t="shared" si="9"/>
        <v>123.09</v>
      </c>
      <c r="AS11" s="98">
        <f t="shared" si="10"/>
        <v>438.13499999999999</v>
      </c>
      <c r="AT11" s="98">
        <f t="shared" si="11"/>
        <v>174.92399999999998</v>
      </c>
      <c r="AU11" s="98">
        <f t="shared" si="27"/>
        <v>0</v>
      </c>
      <c r="AV11" s="98">
        <f t="array" ref="AV11">_xlfn.IFS(U11=0,AO11,U11&lt;0,AO11/-U11,U11&gt;0,AO11/U11)</f>
        <v>314.99167483525878</v>
      </c>
      <c r="AW11" s="234">
        <f t="shared" ref="AW11:AW28" si="34">IF(AQ11=0,0,AV11/AQ11)</f>
        <v>0.26315093971199566</v>
      </c>
      <c r="AX11" s="234">
        <f t="shared" ref="AX11:AX28" si="35">IF(AR11=0,0,AV11/AR11)</f>
        <v>2.5590354605187975</v>
      </c>
      <c r="AY11" s="99"/>
      <c r="AZ11" s="94">
        <f t="shared" si="14"/>
        <v>158755.80411697042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5"/>
        <v>1.6666666666666667</v>
      </c>
      <c r="R12" s="92">
        <f t="shared" si="16"/>
        <v>1.6666666666666667</v>
      </c>
      <c r="S12" s="93">
        <v>5</v>
      </c>
      <c r="T12" s="93">
        <v>0</v>
      </c>
      <c r="U12" s="92">
        <f t="shared" si="17"/>
        <v>5</v>
      </c>
      <c r="V12" s="93">
        <v>4676</v>
      </c>
      <c r="W12" s="93">
        <v>0</v>
      </c>
      <c r="X12" s="92">
        <f t="shared" si="18"/>
        <v>4676</v>
      </c>
      <c r="Y12" s="93">
        <v>5596.66</v>
      </c>
      <c r="Z12" s="93">
        <v>0</v>
      </c>
      <c r="AA12" s="92">
        <f t="shared" si="19"/>
        <v>5596.66</v>
      </c>
      <c r="AB12" s="92">
        <f t="shared" si="20"/>
        <v>3426</v>
      </c>
      <c r="AC12" s="234">
        <f t="shared" si="21"/>
        <v>4.2580043285620039E-2</v>
      </c>
      <c r="AD12" s="92">
        <f t="shared" si="22"/>
        <v>586.19999999999993</v>
      </c>
      <c r="AE12" s="93">
        <v>2061.6499999999996</v>
      </c>
      <c r="AF12" s="234">
        <f t="shared" si="23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4"/>
        <v>160.85517466380202</v>
      </c>
      <c r="AM12" s="93">
        <v>0</v>
      </c>
      <c r="AN12" s="327">
        <f t="shared" si="25"/>
        <v>246.38831716602294</v>
      </c>
      <c r="AO12" s="95">
        <f t="shared" si="26"/>
        <v>1736.1665081701758</v>
      </c>
      <c r="AP12" s="96"/>
      <c r="AQ12" s="97">
        <f t="shared" si="8"/>
        <v>1119.3319999999999</v>
      </c>
      <c r="AR12" s="98">
        <f t="shared" si="9"/>
        <v>117.24</v>
      </c>
      <c r="AS12" s="98">
        <f t="shared" si="10"/>
        <v>412.32999999999993</v>
      </c>
      <c r="AT12" s="98">
        <f t="shared" si="11"/>
        <v>161.07999999999998</v>
      </c>
      <c r="AU12" s="98">
        <f t="shared" si="27"/>
        <v>0</v>
      </c>
      <c r="AV12" s="98">
        <f t="array" ref="AV12">_xlfn.IFS(U12=0,AO12,U12&lt;0,AO12/-U12,U12&gt;0,AO12/U12)</f>
        <v>347.23330163403517</v>
      </c>
      <c r="AW12" s="234">
        <f t="shared" si="34"/>
        <v>0.31021475454470632</v>
      </c>
      <c r="AX12" s="234">
        <f t="shared" si="35"/>
        <v>2.9617306519450288</v>
      </c>
      <c r="AY12" s="99"/>
      <c r="AZ12" s="94">
        <f t="shared" si="14"/>
        <v>194103.41561342566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5"/>
        <v>2.3333333333333335</v>
      </c>
      <c r="R13" s="92">
        <f t="shared" si="16"/>
        <v>0.66666666666666663</v>
      </c>
      <c r="S13" s="93">
        <v>2</v>
      </c>
      <c r="T13" s="93">
        <v>0</v>
      </c>
      <c r="U13" s="92">
        <f t="shared" si="17"/>
        <v>2</v>
      </c>
      <c r="V13" s="93">
        <v>2447</v>
      </c>
      <c r="W13" s="93">
        <v>0</v>
      </c>
      <c r="X13" s="92">
        <f t="shared" si="18"/>
        <v>2447</v>
      </c>
      <c r="Y13" s="93">
        <v>2772</v>
      </c>
      <c r="Z13" s="93">
        <v>0</v>
      </c>
      <c r="AA13" s="92">
        <f t="shared" si="19"/>
        <v>2772</v>
      </c>
      <c r="AB13" s="92">
        <f t="shared" si="20"/>
        <v>9702</v>
      </c>
      <c r="AC13" s="234">
        <f t="shared" si="21"/>
        <v>2.1089699925980629E-2</v>
      </c>
      <c r="AD13" s="92">
        <f t="shared" si="22"/>
        <v>246.18</v>
      </c>
      <c r="AE13" s="93">
        <v>1023.6199999999999</v>
      </c>
      <c r="AF13" s="234">
        <f t="shared" si="23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4"/>
        <v>183.875593220339</v>
      </c>
      <c r="AM13" s="93">
        <v>0</v>
      </c>
      <c r="AN13" s="327">
        <f t="shared" si="25"/>
        <v>122.03500215918346</v>
      </c>
      <c r="AO13" s="95">
        <f t="shared" si="26"/>
        <v>820.24940462047789</v>
      </c>
      <c r="AP13" s="96"/>
      <c r="AQ13" s="97">
        <f t="shared" si="8"/>
        <v>1386</v>
      </c>
      <c r="AR13" s="98">
        <f t="shared" si="9"/>
        <v>123.09</v>
      </c>
      <c r="AS13" s="98">
        <f t="shared" si="10"/>
        <v>511.80999999999995</v>
      </c>
      <c r="AT13" s="98">
        <f t="shared" si="11"/>
        <v>188.01999999999998</v>
      </c>
      <c r="AU13" s="98">
        <f t="shared" si="27"/>
        <v>0</v>
      </c>
      <c r="AV13" s="98">
        <f t="array" ref="AV13">_xlfn.IFS(U13=0,AO13,U13&lt;0,AO13/-U13,U13&gt;0,AO13/U13)</f>
        <v>410.12470231023894</v>
      </c>
      <c r="AW13" s="234">
        <f t="shared" si="34"/>
        <v>0.29590526862210603</v>
      </c>
      <c r="AX13" s="234">
        <f t="shared" si="35"/>
        <v>3.331909190919156</v>
      </c>
      <c r="AY13" s="99"/>
      <c r="AZ13" s="94">
        <f t="shared" si="14"/>
        <v>262069.68477624268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5"/>
        <v>0.33333333333333331</v>
      </c>
      <c r="R14" s="92">
        <f t="shared" si="16"/>
        <v>0.66666666666666663</v>
      </c>
      <c r="S14" s="93">
        <v>2</v>
      </c>
      <c r="T14" s="93">
        <v>0</v>
      </c>
      <c r="U14" s="92">
        <f t="shared" si="17"/>
        <v>2</v>
      </c>
      <c r="V14" s="93">
        <v>2249</v>
      </c>
      <c r="W14" s="93">
        <v>0</v>
      </c>
      <c r="X14" s="92">
        <f t="shared" si="18"/>
        <v>2249</v>
      </c>
      <c r="Y14" s="93">
        <v>2618</v>
      </c>
      <c r="Z14" s="93">
        <v>0</v>
      </c>
      <c r="AA14" s="92">
        <f t="shared" si="19"/>
        <v>2618</v>
      </c>
      <c r="AB14" s="92">
        <f t="shared" si="20"/>
        <v>0</v>
      </c>
      <c r="AC14" s="234">
        <f t="shared" si="21"/>
        <v>1.9918049930092819E-2</v>
      </c>
      <c r="AD14" s="92">
        <f t="shared" si="22"/>
        <v>246.18</v>
      </c>
      <c r="AE14" s="93">
        <v>965.57000000000016</v>
      </c>
      <c r="AF14" s="234">
        <f t="shared" si="23"/>
        <v>0.36881970970206268</v>
      </c>
      <c r="AG14" s="93">
        <v>215.76</v>
      </c>
      <c r="AH14" s="93"/>
      <c r="AI14" s="93"/>
      <c r="AJ14" s="93"/>
      <c r="AK14" s="93"/>
      <c r="AL14" s="122">
        <f t="shared" si="24"/>
        <v>148.76945492162011</v>
      </c>
      <c r="AM14" s="93">
        <v>0</v>
      </c>
      <c r="AN14" s="327">
        <f t="shared" si="25"/>
        <v>115.2552798170066</v>
      </c>
      <c r="AO14" s="95">
        <f t="shared" si="26"/>
        <v>926.46526526137336</v>
      </c>
      <c r="AP14" s="96"/>
      <c r="AQ14" s="97">
        <f t="shared" si="8"/>
        <v>1309</v>
      </c>
      <c r="AR14" s="98">
        <f t="shared" si="9"/>
        <v>123.09</v>
      </c>
      <c r="AS14" s="98">
        <f t="shared" si="10"/>
        <v>482.78500000000008</v>
      </c>
      <c r="AT14" s="98">
        <f t="shared" si="11"/>
        <v>107.88</v>
      </c>
      <c r="AU14" s="98">
        <f t="shared" si="27"/>
        <v>0</v>
      </c>
      <c r="AV14" s="98">
        <f t="array" ref="AV14">_xlfn.IFS(U14=0,AO14,U14&lt;0,AO14/-U14,U14&gt;0,AO14/U14)</f>
        <v>463.23263263068668</v>
      </c>
      <c r="AW14" s="234">
        <f t="shared" si="34"/>
        <v>0.35388283623429084</v>
      </c>
      <c r="AX14" s="234">
        <f t="shared" si="35"/>
        <v>3.7633652825630568</v>
      </c>
      <c r="AY14" s="99"/>
      <c r="AZ14" s="94">
        <f t="shared" si="14"/>
        <v>239491.27107006501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5"/>
        <v>0</v>
      </c>
      <c r="R15" s="92">
        <f t="shared" si="16"/>
        <v>-0.33333333333333331</v>
      </c>
      <c r="S15" s="93">
        <v>0</v>
      </c>
      <c r="T15" s="93">
        <v>-1</v>
      </c>
      <c r="U15" s="92">
        <f t="shared" si="17"/>
        <v>-1</v>
      </c>
      <c r="V15" s="93">
        <v>0</v>
      </c>
      <c r="W15" s="93">
        <v>-1161</v>
      </c>
      <c r="X15" s="92">
        <f t="shared" si="18"/>
        <v>-1161</v>
      </c>
      <c r="Y15" s="93">
        <v>0</v>
      </c>
      <c r="Z15" s="93">
        <v>-1533</v>
      </c>
      <c r="AA15" s="92">
        <f t="shared" si="19"/>
        <v>-1533</v>
      </c>
      <c r="AB15" s="92">
        <f t="shared" si="20"/>
        <v>0</v>
      </c>
      <c r="AC15" s="234">
        <f t="shared" si="21"/>
        <v>-1.1663243140883227E-2</v>
      </c>
      <c r="AD15" s="92">
        <f t="shared" si="22"/>
        <v>-123.09</v>
      </c>
      <c r="AE15" s="93">
        <v>-562.42999999999995</v>
      </c>
      <c r="AF15" s="234">
        <f t="shared" si="23"/>
        <v>0.36688193085453358</v>
      </c>
      <c r="AG15" s="93">
        <v>245.58</v>
      </c>
      <c r="AH15" s="93"/>
      <c r="AI15" s="93"/>
      <c r="AJ15" s="93"/>
      <c r="AK15" s="93"/>
      <c r="AL15" s="122">
        <f t="shared" si="24"/>
        <v>177.25722288533461</v>
      </c>
      <c r="AM15" s="93">
        <v>0</v>
      </c>
      <c r="AN15" s="327">
        <f t="shared" si="25"/>
        <v>0</v>
      </c>
      <c r="AO15" s="95">
        <f t="shared" si="26"/>
        <v>-1270.3172228853348</v>
      </c>
      <c r="AP15" s="96"/>
      <c r="AQ15" s="97">
        <f t="shared" si="8"/>
        <v>1533</v>
      </c>
      <c r="AR15" s="98">
        <f t="shared" si="9"/>
        <v>123.09</v>
      </c>
      <c r="AS15" s="98">
        <f t="shared" si="10"/>
        <v>562.42999999999995</v>
      </c>
      <c r="AT15" s="98">
        <f t="shared" si="11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4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5"/>
        <v>0.66666666666666663</v>
      </c>
      <c r="R16" s="92">
        <f t="shared" si="16"/>
        <v>1.3333333333333333</v>
      </c>
      <c r="S16" s="93">
        <v>4</v>
      </c>
      <c r="T16" s="93">
        <v>0</v>
      </c>
      <c r="U16" s="92">
        <f t="shared" si="17"/>
        <v>4</v>
      </c>
      <c r="V16" s="93">
        <v>4322.38</v>
      </c>
      <c r="W16" s="93">
        <v>0</v>
      </c>
      <c r="X16" s="92">
        <f t="shared" si="18"/>
        <v>4322.38</v>
      </c>
      <c r="Y16" s="93">
        <v>5112.1099999999997</v>
      </c>
      <c r="Z16" s="93">
        <v>0</v>
      </c>
      <c r="AA16" s="92">
        <f t="shared" si="19"/>
        <v>5112.1099999999997</v>
      </c>
      <c r="AB16" s="92">
        <f t="shared" si="20"/>
        <v>1278</v>
      </c>
      <c r="AC16" s="234">
        <f t="shared" si="21"/>
        <v>3.8893530262844457E-2</v>
      </c>
      <c r="AD16" s="92">
        <f t="shared" si="22"/>
        <v>468.96</v>
      </c>
      <c r="AE16" s="93">
        <v>1881.9199999999996</v>
      </c>
      <c r="AF16" s="234">
        <f t="shared" si="23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4"/>
        <v>88.628611442667307</v>
      </c>
      <c r="AM16" s="93">
        <v>0</v>
      </c>
      <c r="AN16" s="327">
        <f t="shared" si="25"/>
        <v>225.05640508224505</v>
      </c>
      <c r="AO16" s="95">
        <f t="shared" si="26"/>
        <v>1779.2749834750878</v>
      </c>
      <c r="AP16" s="96"/>
      <c r="AQ16" s="97">
        <f t="shared" si="8"/>
        <v>1278.0274999999999</v>
      </c>
      <c r="AR16" s="98">
        <f t="shared" si="9"/>
        <v>117.24</v>
      </c>
      <c r="AS16" s="98">
        <f t="shared" si="10"/>
        <v>470.4799999999999</v>
      </c>
      <c r="AT16" s="98">
        <f t="shared" si="11"/>
        <v>167.06750000000002</v>
      </c>
      <c r="AU16" s="98">
        <f t="shared" si="27"/>
        <v>0</v>
      </c>
      <c r="AV16" s="98">
        <f t="array" ref="AV16">_xlfn.IFS(U16=0,AO16,U16&lt;0,AO16/-U16,U16&gt;0,AO16/U16)</f>
        <v>444.81874586877194</v>
      </c>
      <c r="AW16" s="234">
        <f t="shared" si="34"/>
        <v>0.34805099723501409</v>
      </c>
      <c r="AX16" s="234">
        <f t="shared" si="35"/>
        <v>3.7940868804910606</v>
      </c>
      <c r="AY16" s="99"/>
      <c r="AZ16" s="94">
        <f t="shared" si="14"/>
        <v>137004.17372758177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5"/>
        <v>1.3333333333333333</v>
      </c>
      <c r="R17" s="92">
        <f t="shared" si="16"/>
        <v>2</v>
      </c>
      <c r="S17" s="93">
        <v>6</v>
      </c>
      <c r="T17" s="93">
        <v>0</v>
      </c>
      <c r="U17" s="92">
        <f t="shared" si="17"/>
        <v>6</v>
      </c>
      <c r="V17" s="93">
        <v>6242</v>
      </c>
      <c r="W17" s="93">
        <v>0</v>
      </c>
      <c r="X17" s="92">
        <f t="shared" si="18"/>
        <v>6242</v>
      </c>
      <c r="Y17" s="93">
        <v>7176</v>
      </c>
      <c r="Z17" s="93">
        <v>0</v>
      </c>
      <c r="AA17" s="92">
        <f t="shared" si="19"/>
        <v>7176</v>
      </c>
      <c r="AB17" s="92">
        <f t="shared" si="20"/>
        <v>2392</v>
      </c>
      <c r="AC17" s="234">
        <f t="shared" si="21"/>
        <v>5.459584656162951E-2</v>
      </c>
      <c r="AD17" s="92">
        <f t="shared" si="22"/>
        <v>738.54</v>
      </c>
      <c r="AE17" s="93">
        <v>2618.2299999999996</v>
      </c>
      <c r="AF17" s="234">
        <f t="shared" si="23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4"/>
        <v>27.33674703588764</v>
      </c>
      <c r="AM17" s="93">
        <v>0</v>
      </c>
      <c r="AN17" s="327">
        <f t="shared" si="25"/>
        <v>315.91745147702039</v>
      </c>
      <c r="AO17" s="95">
        <f t="shared" si="26"/>
        <v>2765.7058014870927</v>
      </c>
      <c r="AP17" s="96"/>
      <c r="AQ17" s="97">
        <f t="shared" si="8"/>
        <v>1196</v>
      </c>
      <c r="AR17" s="98">
        <f t="shared" si="9"/>
        <v>123.09</v>
      </c>
      <c r="AS17" s="98">
        <f t="shared" si="10"/>
        <v>436.37166666666661</v>
      </c>
      <c r="AT17" s="98">
        <f t="shared" si="11"/>
        <v>118.37833333333334</v>
      </c>
      <c r="AU17" s="98">
        <f t="shared" si="27"/>
        <v>0</v>
      </c>
      <c r="AV17" s="98">
        <f t="array" ref="AV17">_xlfn.IFS(U17=0,AO17,U17&lt;0,AO17/-U17,U17&gt;0,AO17/U17)</f>
        <v>460.95096691451545</v>
      </c>
      <c r="AW17" s="234">
        <f t="shared" si="34"/>
        <v>0.38541050745360822</v>
      </c>
      <c r="AX17" s="234">
        <f t="shared" si="35"/>
        <v>3.7448287181291366</v>
      </c>
      <c r="AY17" s="99"/>
      <c r="AZ17" s="94">
        <f t="shared" si="14"/>
        <v>43790.341856878964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5"/>
        <v>1</v>
      </c>
      <c r="R18" s="92">
        <f t="shared" si="16"/>
        <v>1.6666666666666667</v>
      </c>
      <c r="S18" s="93">
        <v>6</v>
      </c>
      <c r="T18" s="93">
        <v>-1</v>
      </c>
      <c r="U18" s="92">
        <f t="shared" si="17"/>
        <v>5</v>
      </c>
      <c r="V18" s="93">
        <v>6234.4</v>
      </c>
      <c r="W18" s="93">
        <v>-1076</v>
      </c>
      <c r="X18" s="92">
        <f t="shared" si="18"/>
        <v>5158.3999999999996</v>
      </c>
      <c r="Y18" s="93">
        <v>7140.84</v>
      </c>
      <c r="Z18" s="93">
        <v>-1196</v>
      </c>
      <c r="AA18" s="92">
        <f t="shared" si="19"/>
        <v>5944.84</v>
      </c>
      <c r="AB18" s="92">
        <f t="shared" si="20"/>
        <v>2403.96</v>
      </c>
      <c r="AC18" s="234">
        <f t="shared" si="21"/>
        <v>4.5229037412686399E-2</v>
      </c>
      <c r="AD18" s="92">
        <f t="shared" si="22"/>
        <v>615.45000000000005</v>
      </c>
      <c r="AE18" s="93">
        <v>2160.6900000000005</v>
      </c>
      <c r="AF18" s="234">
        <f t="shared" si="23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4"/>
        <v>105.03065966419987</v>
      </c>
      <c r="AM18" s="93">
        <v>0</v>
      </c>
      <c r="AN18" s="327">
        <f t="shared" si="25"/>
        <v>314.36956162279347</v>
      </c>
      <c r="AO18" s="95">
        <f t="shared" si="26"/>
        <v>2113.3797787130065</v>
      </c>
      <c r="AP18" s="96"/>
      <c r="AQ18" s="97">
        <f t="shared" si="8"/>
        <v>1188.9680000000001</v>
      </c>
      <c r="AR18" s="98">
        <f t="shared" si="9"/>
        <v>123.09</v>
      </c>
      <c r="AS18" s="98">
        <f t="shared" si="10"/>
        <v>432.13800000000009</v>
      </c>
      <c r="AT18" s="98">
        <f t="shared" si="11"/>
        <v>105.98666666666668</v>
      </c>
      <c r="AU18" s="98">
        <f t="shared" si="27"/>
        <v>0</v>
      </c>
      <c r="AV18" s="98">
        <f t="array" ref="AV18">_xlfn.IFS(U18=0,AO18,U18&lt;0,AO18/-U18,U18&gt;0,AO18/U18)</f>
        <v>422.67595574260133</v>
      </c>
      <c r="AW18" s="234">
        <f t="shared" si="34"/>
        <v>0.35549817635344377</v>
      </c>
      <c r="AX18" s="234">
        <f t="shared" si="35"/>
        <v>3.4338772909464725</v>
      </c>
      <c r="AY18" s="99"/>
      <c r="AZ18" s="94">
        <f t="shared" si="14"/>
        <v>154276.72384604948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7">
        <f t="shared" si="25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0.33333333333333331</v>
      </c>
      <c r="S20" s="93">
        <v>1</v>
      </c>
      <c r="T20" s="93">
        <v>0</v>
      </c>
      <c r="U20" s="92">
        <f t="shared" si="17"/>
        <v>1</v>
      </c>
      <c r="V20" s="93">
        <v>781</v>
      </c>
      <c r="W20" s="93">
        <v>0</v>
      </c>
      <c r="X20" s="92">
        <f t="shared" si="18"/>
        <v>781</v>
      </c>
      <c r="Y20" s="93">
        <v>918</v>
      </c>
      <c r="Z20" s="93">
        <v>0</v>
      </c>
      <c r="AA20" s="92">
        <f t="shared" si="19"/>
        <v>918</v>
      </c>
      <c r="AB20" s="92">
        <f t="shared" si="20"/>
        <v>0</v>
      </c>
      <c r="AC20" s="234">
        <f t="shared" si="21"/>
        <v>6.9842512741883902E-3</v>
      </c>
      <c r="AD20" s="92">
        <f t="shared" si="22"/>
        <v>117.24</v>
      </c>
      <c r="AE20" s="93">
        <v>347.03</v>
      </c>
      <c r="AF20" s="234">
        <f t="shared" si="23"/>
        <v>0.37802832244008711</v>
      </c>
      <c r="AG20" s="93">
        <v>45.84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7">
        <f t="shared" si="25"/>
        <v>40.414189026742569</v>
      </c>
      <c r="AO20" s="95">
        <f t="shared" si="26"/>
        <v>367.47581097325741</v>
      </c>
      <c r="AP20" s="96"/>
      <c r="AQ20" s="97">
        <f t="shared" si="8"/>
        <v>918</v>
      </c>
      <c r="AR20" s="98">
        <f>K20</f>
        <v>117.24</v>
      </c>
      <c r="AS20" s="98">
        <f t="shared" si="10"/>
        <v>347.03</v>
      </c>
      <c r="AT20" s="98">
        <f t="shared" si="11"/>
        <v>45.84</v>
      </c>
      <c r="AU20" s="98">
        <f t="shared" si="27"/>
        <v>0</v>
      </c>
      <c r="AV20" s="98">
        <f t="array" ref="AV20">_xlfn.IFS(U20=0,AO20,U20&lt;0,AO20/-U20,U20&gt;0,AO20/U20)</f>
        <v>367.47581097325741</v>
      </c>
      <c r="AW20" s="234">
        <f t="shared" si="34"/>
        <v>0.40030044768328693</v>
      </c>
      <c r="AX20" s="234">
        <f t="shared" si="35"/>
        <v>3.1343893805293197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0.28775523195671199</v>
      </c>
      <c r="AM21" s="93">
        <v>0</v>
      </c>
      <c r="AN21" s="327">
        <f t="shared" si="25"/>
        <v>0</v>
      </c>
      <c r="AO21" s="95">
        <f t="shared" si="26"/>
        <v>-0.28775523195671199</v>
      </c>
      <c r="AP21" s="96"/>
      <c r="AQ21" s="97">
        <f t="shared" si="8"/>
        <v>0</v>
      </c>
      <c r="AR21" s="98">
        <f t="shared" ref="AR21:AR98" si="37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4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5"/>
        <v>0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0</v>
      </c>
      <c r="AH22" s="93"/>
      <c r="AI22" s="93"/>
      <c r="AJ22" s="93"/>
      <c r="AK22" s="93"/>
      <c r="AL22" s="122">
        <f t="shared" si="24"/>
        <v>0.86326569587013602</v>
      </c>
      <c r="AM22" s="93">
        <v>0</v>
      </c>
      <c r="AN22" s="327">
        <f t="shared" si="25"/>
        <v>0</v>
      </c>
      <c r="AO22" s="95">
        <f t="shared" si="26"/>
        <v>-0.86326569587013602</v>
      </c>
      <c r="AP22" s="96"/>
      <c r="AQ22" s="97">
        <f t="shared" si="8"/>
        <v>0</v>
      </c>
      <c r="AR22" s="98">
        <f t="shared" si="37"/>
        <v>117.24</v>
      </c>
      <c r="AS22" s="98">
        <f t="shared" si="10"/>
        <v>0</v>
      </c>
      <c r="AT22" s="98">
        <f t="shared" si="11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4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7">
        <f t="shared" si="25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7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5"/>
        <v>0.33333333333333331</v>
      </c>
      <c r="R24" s="92">
        <f t="shared" si="16"/>
        <v>0</v>
      </c>
      <c r="S24" s="93">
        <v>0</v>
      </c>
      <c r="T24" s="93">
        <v>0</v>
      </c>
      <c r="U24" s="92">
        <f t="shared" si="17"/>
        <v>0</v>
      </c>
      <c r="V24" s="93">
        <v>0</v>
      </c>
      <c r="W24" s="93">
        <v>0</v>
      </c>
      <c r="X24" s="92">
        <f t="shared" si="18"/>
        <v>0</v>
      </c>
      <c r="Y24" s="93">
        <v>0</v>
      </c>
      <c r="Z24" s="93">
        <v>0</v>
      </c>
      <c r="AA24" s="92">
        <f t="shared" si="19"/>
        <v>0</v>
      </c>
      <c r="AB24" s="92">
        <f t="shared" si="20"/>
        <v>958</v>
      </c>
      <c r="AC24" s="234">
        <f t="shared" si="21"/>
        <v>0</v>
      </c>
      <c r="AD24" s="92">
        <f t="shared" si="22"/>
        <v>0</v>
      </c>
      <c r="AE24" s="93">
        <v>0</v>
      </c>
      <c r="AF24" s="234">
        <f t="shared" si="23"/>
        <v>0</v>
      </c>
      <c r="AG24" s="93">
        <v>97.789999999999992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7">
        <f t="shared" si="25"/>
        <v>0</v>
      </c>
      <c r="AO24" s="95">
        <f t="shared" si="26"/>
        <v>-97.789999999999992</v>
      </c>
      <c r="AP24" s="96"/>
      <c r="AQ24" s="97">
        <f t="shared" si="8"/>
        <v>0</v>
      </c>
      <c r="AR24" s="98">
        <f t="shared" si="37"/>
        <v>117.24</v>
      </c>
      <c r="AS24" s="98">
        <f t="shared" si="10"/>
        <v>0</v>
      </c>
      <c r="AT24" s="98">
        <f t="shared" si="11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5"/>
        <v>0</v>
      </c>
      <c r="R25" s="92">
        <f t="shared" si="16"/>
        <v>0</v>
      </c>
      <c r="S25" s="93">
        <v>0</v>
      </c>
      <c r="T25" s="93">
        <v>0</v>
      </c>
      <c r="U25" s="92">
        <f t="shared" si="17"/>
        <v>0</v>
      </c>
      <c r="V25" s="93">
        <v>0</v>
      </c>
      <c r="W25" s="93">
        <v>0</v>
      </c>
      <c r="X25" s="92">
        <f t="shared" si="18"/>
        <v>0</v>
      </c>
      <c r="Y25" s="93">
        <v>0</v>
      </c>
      <c r="Z25" s="93">
        <v>0</v>
      </c>
      <c r="AA25" s="92">
        <f t="shared" si="19"/>
        <v>0</v>
      </c>
      <c r="AB25" s="92">
        <f t="shared" si="20"/>
        <v>0</v>
      </c>
      <c r="AC25" s="234">
        <f t="shared" si="21"/>
        <v>0</v>
      </c>
      <c r="AD25" s="92">
        <f t="shared" si="22"/>
        <v>0</v>
      </c>
      <c r="AE25" s="93">
        <v>0</v>
      </c>
      <c r="AF25" s="234">
        <f t="shared" si="23"/>
        <v>0</v>
      </c>
      <c r="AG25" s="93">
        <v>0</v>
      </c>
      <c r="AH25" s="93"/>
      <c r="AI25" s="93"/>
      <c r="AJ25" s="93"/>
      <c r="AK25" s="93"/>
      <c r="AL25" s="122">
        <f t="shared" si="24"/>
        <v>3.1653075515238323</v>
      </c>
      <c r="AM25" s="93">
        <v>0</v>
      </c>
      <c r="AN25" s="327">
        <f t="shared" si="25"/>
        <v>0</v>
      </c>
      <c r="AO25" s="95">
        <f t="shared" si="26"/>
        <v>-3.1653075515238323</v>
      </c>
      <c r="AP25" s="96"/>
      <c r="AQ25" s="97">
        <f t="shared" si="8"/>
        <v>0</v>
      </c>
      <c r="AR25" s="98">
        <f t="shared" si="37"/>
        <v>117.24</v>
      </c>
      <c r="AS25" s="98">
        <f t="shared" si="10"/>
        <v>0</v>
      </c>
      <c r="AT25" s="98">
        <f t="shared" si="11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4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5"/>
        <v>0</v>
      </c>
      <c r="R26" s="92">
        <f t="shared" si="16"/>
        <v>0</v>
      </c>
      <c r="S26" s="93">
        <v>0</v>
      </c>
      <c r="T26" s="93">
        <v>0</v>
      </c>
      <c r="U26" s="92">
        <f t="shared" si="17"/>
        <v>0</v>
      </c>
      <c r="V26" s="93">
        <v>0</v>
      </c>
      <c r="W26" s="93">
        <v>0</v>
      </c>
      <c r="X26" s="92">
        <f t="shared" si="18"/>
        <v>0</v>
      </c>
      <c r="Y26" s="93">
        <v>0</v>
      </c>
      <c r="Z26" s="93">
        <v>0</v>
      </c>
      <c r="AA26" s="92">
        <f t="shared" si="19"/>
        <v>0</v>
      </c>
      <c r="AB26" s="92">
        <f t="shared" si="20"/>
        <v>0</v>
      </c>
      <c r="AC26" s="234">
        <f t="shared" si="21"/>
        <v>0</v>
      </c>
      <c r="AD26" s="92">
        <f t="shared" si="22"/>
        <v>0</v>
      </c>
      <c r="AE26" s="93">
        <v>0</v>
      </c>
      <c r="AF26" s="234">
        <f t="shared" si="23"/>
        <v>0</v>
      </c>
      <c r="AG26" s="93">
        <v>0</v>
      </c>
      <c r="AH26" s="93"/>
      <c r="AI26" s="93"/>
      <c r="AJ26" s="93"/>
      <c r="AK26" s="93"/>
      <c r="AL26" s="122">
        <f t="shared" si="24"/>
        <v>117.69188987029521</v>
      </c>
      <c r="AM26" s="93">
        <v>0</v>
      </c>
      <c r="AN26" s="327">
        <f t="shared" si="25"/>
        <v>0</v>
      </c>
      <c r="AO26" s="95">
        <f t="shared" si="26"/>
        <v>-117.69188987029521</v>
      </c>
      <c r="AP26" s="96"/>
      <c r="AQ26" s="97">
        <f t="shared" si="8"/>
        <v>0</v>
      </c>
      <c r="AR26" s="98">
        <f t="shared" si="37"/>
        <v>123.09</v>
      </c>
      <c r="AS26" s="98">
        <f t="shared" si="10"/>
        <v>0</v>
      </c>
      <c r="AT26" s="98">
        <f t="shared" si="11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4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5"/>
        <v>0</v>
      </c>
      <c r="R27" s="92">
        <f t="shared" si="16"/>
        <v>0</v>
      </c>
      <c r="S27" s="93">
        <v>0</v>
      </c>
      <c r="T27" s="93">
        <v>0</v>
      </c>
      <c r="U27" s="92">
        <f t="shared" si="17"/>
        <v>0</v>
      </c>
      <c r="V27" s="93">
        <v>0</v>
      </c>
      <c r="W27" s="93">
        <v>0</v>
      </c>
      <c r="X27" s="92">
        <f t="shared" si="18"/>
        <v>0</v>
      </c>
      <c r="Y27" s="93">
        <v>0</v>
      </c>
      <c r="Z27" s="93">
        <v>0</v>
      </c>
      <c r="AA27" s="92">
        <f t="shared" si="19"/>
        <v>0</v>
      </c>
      <c r="AB27" s="92">
        <f t="shared" si="20"/>
        <v>0</v>
      </c>
      <c r="AC27" s="234">
        <f t="shared" si="21"/>
        <v>0</v>
      </c>
      <c r="AD27" s="92">
        <f t="shared" si="22"/>
        <v>0</v>
      </c>
      <c r="AE27" s="93">
        <v>0</v>
      </c>
      <c r="AF27" s="234">
        <f t="shared" si="23"/>
        <v>0</v>
      </c>
      <c r="AG27" s="93">
        <v>0</v>
      </c>
      <c r="AH27" s="93"/>
      <c r="AI27" s="93"/>
      <c r="AJ27" s="93"/>
      <c r="AK27" s="93"/>
      <c r="AL27" s="122">
        <f t="shared" si="24"/>
        <v>21.293887164796686</v>
      </c>
      <c r="AM27" s="93">
        <v>0</v>
      </c>
      <c r="AN27" s="327">
        <f t="shared" si="25"/>
        <v>0</v>
      </c>
      <c r="AO27" s="95">
        <f t="shared" si="26"/>
        <v>-21.293887164796686</v>
      </c>
      <c r="AP27" s="96"/>
      <c r="AQ27" s="97">
        <f t="shared" si="8"/>
        <v>0</v>
      </c>
      <c r="AR27" s="98">
        <f t="shared" si="37"/>
        <v>181.59</v>
      </c>
      <c r="AS27" s="98">
        <f t="shared" si="10"/>
        <v>0</v>
      </c>
      <c r="AT27" s="98">
        <f t="shared" si="11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4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5"/>
        <v>2.3333333333333335</v>
      </c>
      <c r="R28" s="92">
        <f t="shared" si="16"/>
        <v>1.6666666666666667</v>
      </c>
      <c r="S28" s="93">
        <v>5</v>
      </c>
      <c r="T28" s="93">
        <v>0</v>
      </c>
      <c r="U28" s="92">
        <f t="shared" si="17"/>
        <v>5</v>
      </c>
      <c r="V28" s="93">
        <v>4502</v>
      </c>
      <c r="W28" s="93">
        <v>0</v>
      </c>
      <c r="X28" s="92">
        <f t="shared" si="18"/>
        <v>4502</v>
      </c>
      <c r="Y28" s="93">
        <v>5632</v>
      </c>
      <c r="Z28" s="93">
        <v>0</v>
      </c>
      <c r="AA28" s="92">
        <f t="shared" si="19"/>
        <v>5632</v>
      </c>
      <c r="AB28" s="92">
        <f t="shared" si="20"/>
        <v>1291.6400000000001</v>
      </c>
      <c r="AC28" s="234">
        <f t="shared" si="21"/>
        <v>4.2848914135325725E-2</v>
      </c>
      <c r="AD28" s="92">
        <f t="shared" si="22"/>
        <v>668.1</v>
      </c>
      <c r="AE28" s="93">
        <v>1630.96</v>
      </c>
      <c r="AF28" s="234">
        <f t="shared" si="23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4"/>
        <v>219.55724198297128</v>
      </c>
      <c r="AM28" s="93">
        <v>0</v>
      </c>
      <c r="AN28" s="327">
        <f t="shared" si="25"/>
        <v>247.94413137103939</v>
      </c>
      <c r="AO28" s="95">
        <f t="shared" si="26"/>
        <v>2202.618626645989</v>
      </c>
      <c r="AP28" s="96"/>
      <c r="AQ28" s="97">
        <f t="shared" si="8"/>
        <v>1126.4000000000001</v>
      </c>
      <c r="AR28" s="98">
        <f t="shared" si="37"/>
        <v>133.62</v>
      </c>
      <c r="AS28" s="98">
        <f t="shared" si="10"/>
        <v>326.19200000000001</v>
      </c>
      <c r="AT28" s="98">
        <f t="shared" si="11"/>
        <v>132.56399999999999</v>
      </c>
      <c r="AU28" s="98">
        <f t="shared" si="27"/>
        <v>0</v>
      </c>
      <c r="AV28" s="98">
        <f>_xlfn.IFS(U28=0,AO28,U28&lt;0,AO28/-U28,U28&gt;0,AO28/U28)</f>
        <v>440.52372532919782</v>
      </c>
      <c r="AW28" s="234">
        <f t="shared" si="34"/>
        <v>0.39108995501526794</v>
      </c>
      <c r="AX28" s="234">
        <f t="shared" si="35"/>
        <v>3.2968397345397231</v>
      </c>
      <c r="AY28" s="99"/>
      <c r="AZ28" s="94">
        <f t="shared" si="14"/>
        <v>336119.60242617794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5"/>
        <v>0</v>
      </c>
      <c r="R29" s="92">
        <f t="shared" si="16"/>
        <v>0</v>
      </c>
      <c r="S29" s="93">
        <v>0</v>
      </c>
      <c r="T29" s="93">
        <v>0</v>
      </c>
      <c r="U29" s="92">
        <f t="shared" si="17"/>
        <v>0</v>
      </c>
      <c r="V29" s="93">
        <v>0</v>
      </c>
      <c r="W29" s="93">
        <v>0</v>
      </c>
      <c r="X29" s="92">
        <f t="shared" si="18"/>
        <v>0</v>
      </c>
      <c r="Y29" s="93">
        <v>0</v>
      </c>
      <c r="Z29" s="93">
        <v>0</v>
      </c>
      <c r="AA29" s="92">
        <f t="shared" si="19"/>
        <v>0</v>
      </c>
      <c r="AB29" s="92">
        <f t="shared" si="20"/>
        <v>0</v>
      </c>
      <c r="AC29" s="234">
        <f t="shared" si="21"/>
        <v>0</v>
      </c>
      <c r="AD29" s="92">
        <f t="shared" si="22"/>
        <v>0</v>
      </c>
      <c r="AE29" s="93">
        <v>0</v>
      </c>
      <c r="AF29" s="234">
        <f t="shared" si="23"/>
        <v>0</v>
      </c>
      <c r="AG29" s="93">
        <v>0</v>
      </c>
      <c r="AH29" s="93"/>
      <c r="AI29" s="93"/>
      <c r="AJ29" s="93"/>
      <c r="AK29" s="93"/>
      <c r="AL29" s="122">
        <f t="shared" si="24"/>
        <v>0.57551046391342398</v>
      </c>
      <c r="AM29" s="93">
        <v>0</v>
      </c>
      <c r="AN29" s="327">
        <f t="shared" si="25"/>
        <v>0</v>
      </c>
      <c r="AO29" s="95">
        <f t="shared" si="26"/>
        <v>-0.57551046391342398</v>
      </c>
      <c r="AP29" s="96"/>
      <c r="AQ29" s="97">
        <f t="shared" si="8"/>
        <v>0</v>
      </c>
      <c r="AR29" s="98">
        <f t="shared" si="37"/>
        <v>111.39</v>
      </c>
      <c r="AS29" s="98">
        <f t="shared" si="10"/>
        <v>0</v>
      </c>
      <c r="AT29" s="98">
        <f t="shared" si="11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4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5"/>
        <v>0.66666666666666663</v>
      </c>
      <c r="R30" s="92">
        <f t="shared" si="16"/>
        <v>1</v>
      </c>
      <c r="S30" s="93">
        <v>3</v>
      </c>
      <c r="T30" s="93">
        <v>0</v>
      </c>
      <c r="U30" s="92">
        <f t="shared" si="17"/>
        <v>3</v>
      </c>
      <c r="V30" s="93">
        <v>1508</v>
      </c>
      <c r="W30" s="93">
        <v>0</v>
      </c>
      <c r="X30" s="92">
        <f t="shared" si="18"/>
        <v>1508</v>
      </c>
      <c r="Y30" s="93">
        <v>1779</v>
      </c>
      <c r="Z30" s="93">
        <v>0</v>
      </c>
      <c r="AA30" s="92">
        <f t="shared" si="19"/>
        <v>1779</v>
      </c>
      <c r="AB30" s="92">
        <f t="shared" si="20"/>
        <v>0</v>
      </c>
      <c r="AC30" s="234">
        <f t="shared" si="21"/>
        <v>1.3534839887561162E-2</v>
      </c>
      <c r="AD30" s="92">
        <f t="shared" si="22"/>
        <v>334.17</v>
      </c>
      <c r="AE30" s="93">
        <v>672.33000000000015</v>
      </c>
      <c r="AF30" s="234">
        <f t="shared" si="23"/>
        <v>0.37792580101180445</v>
      </c>
      <c r="AG30" s="93">
        <v>232.19</v>
      </c>
      <c r="AH30" s="93"/>
      <c r="AI30" s="93"/>
      <c r="AJ30" s="93"/>
      <c r="AK30" s="93"/>
      <c r="AL30" s="122">
        <f t="shared" si="24"/>
        <v>0</v>
      </c>
      <c r="AM30" s="93">
        <v>0</v>
      </c>
      <c r="AN30" s="327">
        <f t="shared" si="25"/>
        <v>78.319000303458651</v>
      </c>
      <c r="AO30" s="95">
        <f t="shared" si="26"/>
        <v>461.99099969654105</v>
      </c>
      <c r="AP30" s="96"/>
      <c r="AQ30" s="97">
        <f t="shared" si="8"/>
        <v>593</v>
      </c>
      <c r="AR30" s="98">
        <f t="shared" si="37"/>
        <v>111.39</v>
      </c>
      <c r="AS30" s="98">
        <f t="shared" si="10"/>
        <v>224.11000000000004</v>
      </c>
      <c r="AT30" s="98">
        <f t="shared" si="11"/>
        <v>77.396666666666661</v>
      </c>
      <c r="AU30" s="98">
        <f t="shared" si="27"/>
        <v>0</v>
      </c>
      <c r="AV30" s="98">
        <f t="array" ref="AV30">_xlfn.IFS(U30=0,AO30,U30&lt;0,AO30/-U30,U30&gt;0,AO30/U30)</f>
        <v>153.99699989884701</v>
      </c>
      <c r="AW30" s="234">
        <f>IF(AQ30=0,0,AV30/AQ30)</f>
        <v>0.25969139949215347</v>
      </c>
      <c r="AX30" s="234">
        <f>IF(AR30=0,0,AV30/AR30)</f>
        <v>1.3825029167685341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5"/>
        <v>0</v>
      </c>
      <c r="R31" s="92">
        <f t="shared" si="16"/>
        <v>0</v>
      </c>
      <c r="S31" s="93">
        <v>0</v>
      </c>
      <c r="T31" s="93">
        <v>0</v>
      </c>
      <c r="U31" s="92">
        <f t="shared" si="17"/>
        <v>0</v>
      </c>
      <c r="V31" s="93">
        <v>0</v>
      </c>
      <c r="W31" s="93">
        <v>0</v>
      </c>
      <c r="X31" s="92">
        <f t="shared" si="18"/>
        <v>0</v>
      </c>
      <c r="Y31" s="93">
        <v>0</v>
      </c>
      <c r="Z31" s="93">
        <v>0</v>
      </c>
      <c r="AA31" s="92">
        <f t="shared" si="19"/>
        <v>0</v>
      </c>
      <c r="AB31" s="92">
        <f t="shared" si="20"/>
        <v>0</v>
      </c>
      <c r="AC31" s="234">
        <f t="shared" si="21"/>
        <v>0</v>
      </c>
      <c r="AD31" s="92">
        <f t="shared" si="22"/>
        <v>0</v>
      </c>
      <c r="AE31" s="93">
        <v>0</v>
      </c>
      <c r="AF31" s="234">
        <f t="shared" si="23"/>
        <v>0</v>
      </c>
      <c r="AG31" s="93">
        <v>0</v>
      </c>
      <c r="AH31" s="93"/>
      <c r="AI31" s="93"/>
      <c r="AJ31" s="93"/>
      <c r="AK31" s="93"/>
      <c r="AL31" s="122">
        <f t="shared" si="24"/>
        <v>0.28775523195671199</v>
      </c>
      <c r="AM31" s="93">
        <v>0</v>
      </c>
      <c r="AN31" s="327">
        <f t="shared" si="25"/>
        <v>0</v>
      </c>
      <c r="AO31" s="95">
        <f t="shared" si="26"/>
        <v>-0.28775523195671199</v>
      </c>
      <c r="AP31" s="96"/>
      <c r="AQ31" s="97">
        <f t="shared" si="8"/>
        <v>0</v>
      </c>
      <c r="AR31" s="98">
        <f t="shared" si="37"/>
        <v>105.54</v>
      </c>
      <c r="AS31" s="98">
        <f t="shared" si="10"/>
        <v>0</v>
      </c>
      <c r="AT31" s="98">
        <f t="shared" si="11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4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5"/>
        <v>0</v>
      </c>
      <c r="R32" s="92">
        <f t="shared" si="16"/>
        <v>0</v>
      </c>
      <c r="S32" s="93">
        <v>0</v>
      </c>
      <c r="T32" s="93">
        <v>0</v>
      </c>
      <c r="U32" s="92">
        <f t="shared" si="17"/>
        <v>0</v>
      </c>
      <c r="V32" s="93">
        <v>0</v>
      </c>
      <c r="W32" s="93">
        <v>0</v>
      </c>
      <c r="X32" s="92">
        <f t="shared" si="18"/>
        <v>0</v>
      </c>
      <c r="Y32" s="93">
        <v>0</v>
      </c>
      <c r="Z32" s="93">
        <v>0</v>
      </c>
      <c r="AA32" s="92">
        <f t="shared" si="19"/>
        <v>0</v>
      </c>
      <c r="AB32" s="92">
        <f t="shared" si="20"/>
        <v>0</v>
      </c>
      <c r="AC32" s="234">
        <f t="shared" si="21"/>
        <v>0</v>
      </c>
      <c r="AD32" s="92">
        <f t="shared" si="22"/>
        <v>0</v>
      </c>
      <c r="AE32" s="93">
        <v>0</v>
      </c>
      <c r="AF32" s="234">
        <f t="shared" si="23"/>
        <v>0</v>
      </c>
      <c r="AG32" s="93">
        <v>85.490000000000009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7">
        <f t="shared" si="25"/>
        <v>0</v>
      </c>
      <c r="AO32" s="95">
        <f t="shared" si="26"/>
        <v>-85.490000000000009</v>
      </c>
      <c r="AP32" s="96"/>
      <c r="AQ32" s="97">
        <f t="shared" si="8"/>
        <v>0</v>
      </c>
      <c r="AR32" s="98">
        <f t="shared" si="37"/>
        <v>140.63999999999999</v>
      </c>
      <c r="AS32" s="98">
        <f t="shared" si="10"/>
        <v>0</v>
      </c>
      <c r="AT32" s="98">
        <f t="shared" si="11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5"/>
        <v>0</v>
      </c>
      <c r="R33" s="92">
        <f t="shared" si="16"/>
        <v>0</v>
      </c>
      <c r="S33" s="93">
        <v>0</v>
      </c>
      <c r="T33" s="93">
        <v>0</v>
      </c>
      <c r="U33" s="92">
        <f t="shared" si="17"/>
        <v>0</v>
      </c>
      <c r="V33" s="93">
        <v>0</v>
      </c>
      <c r="W33" s="93">
        <v>0</v>
      </c>
      <c r="X33" s="92">
        <f t="shared" si="18"/>
        <v>0</v>
      </c>
      <c r="Y33" s="93">
        <v>0</v>
      </c>
      <c r="Z33" s="93">
        <v>0</v>
      </c>
      <c r="AA33" s="92">
        <f t="shared" si="19"/>
        <v>0</v>
      </c>
      <c r="AB33" s="92">
        <f t="shared" si="20"/>
        <v>0</v>
      </c>
      <c r="AC33" s="234">
        <f t="shared" si="21"/>
        <v>0</v>
      </c>
      <c r="AD33" s="92">
        <f t="shared" si="22"/>
        <v>0</v>
      </c>
      <c r="AE33" s="93">
        <v>0</v>
      </c>
      <c r="AF33" s="234">
        <f t="shared" si="23"/>
        <v>0</v>
      </c>
      <c r="AG33" s="93">
        <v>0</v>
      </c>
      <c r="AH33" s="93"/>
      <c r="AI33" s="93"/>
      <c r="AJ33" s="93"/>
      <c r="AK33" s="93"/>
      <c r="AL33" s="122">
        <f t="shared" si="24"/>
        <v>45.177571417203779</v>
      </c>
      <c r="AM33" s="93">
        <v>0</v>
      </c>
      <c r="AN33" s="327">
        <f t="shared" si="25"/>
        <v>0</v>
      </c>
      <c r="AO33" s="95">
        <f t="shared" si="26"/>
        <v>-45.177571417203779</v>
      </c>
      <c r="AP33" s="96"/>
      <c r="AQ33" s="97">
        <f t="shared" si="8"/>
        <v>0</v>
      </c>
      <c r="AR33" s="98">
        <f t="shared" si="37"/>
        <v>123.09</v>
      </c>
      <c r="AS33" s="98">
        <f t="shared" si="10"/>
        <v>0</v>
      </c>
      <c r="AT33" s="98">
        <f t="shared" si="11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4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5"/>
        <v>0</v>
      </c>
      <c r="R34" s="92">
        <f t="shared" si="16"/>
        <v>0</v>
      </c>
      <c r="S34" s="93">
        <v>0</v>
      </c>
      <c r="T34" s="93">
        <v>0</v>
      </c>
      <c r="U34" s="92">
        <f t="shared" si="17"/>
        <v>0</v>
      </c>
      <c r="V34" s="93">
        <v>0</v>
      </c>
      <c r="W34" s="93">
        <v>0</v>
      </c>
      <c r="X34" s="92">
        <f t="shared" si="18"/>
        <v>0</v>
      </c>
      <c r="Y34" s="93">
        <v>0</v>
      </c>
      <c r="Z34" s="93">
        <v>0</v>
      </c>
      <c r="AA34" s="92">
        <f t="shared" si="19"/>
        <v>0</v>
      </c>
      <c r="AB34" s="92">
        <f t="shared" si="20"/>
        <v>0</v>
      </c>
      <c r="AC34" s="234">
        <f t="shared" si="21"/>
        <v>0</v>
      </c>
      <c r="AD34" s="92">
        <f t="shared" si="22"/>
        <v>0</v>
      </c>
      <c r="AE34" s="93">
        <v>0</v>
      </c>
      <c r="AF34" s="234">
        <f t="shared" si="23"/>
        <v>0</v>
      </c>
      <c r="AG34" s="93">
        <v>0</v>
      </c>
      <c r="AH34" s="93"/>
      <c r="AI34" s="93"/>
      <c r="AJ34" s="93"/>
      <c r="AK34" s="93"/>
      <c r="AL34" s="122">
        <f t="shared" si="24"/>
        <v>6.6183703350043768</v>
      </c>
      <c r="AM34" s="93">
        <v>0</v>
      </c>
      <c r="AN34" s="327">
        <f t="shared" si="25"/>
        <v>0</v>
      </c>
      <c r="AO34" s="95">
        <f t="shared" si="26"/>
        <v>-6.6183703350043768</v>
      </c>
      <c r="AP34" s="96"/>
      <c r="AQ34" s="97">
        <f t="shared" si="8"/>
        <v>0</v>
      </c>
      <c r="AR34" s="98">
        <f t="shared" si="37"/>
        <v>117.24</v>
      </c>
      <c r="AS34" s="98">
        <f t="shared" si="10"/>
        <v>0</v>
      </c>
      <c r="AT34" s="98">
        <f t="shared" si="11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4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7">
        <f t="shared" si="25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7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5">IF(AQ35=0,0,AV35/AQ35)</f>
        <v>0</v>
      </c>
      <c r="AX35" s="234">
        <f t="shared" ref="AX35:AX98" si="46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7">
        <f t="shared" si="25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7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5"/>
        <v>0</v>
      </c>
      <c r="AX36" s="234">
        <f t="shared" si="46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5"/>
        <v>0</v>
      </c>
      <c r="R37" s="92">
        <f t="shared" si="16"/>
        <v>0</v>
      </c>
      <c r="S37" s="93">
        <v>0</v>
      </c>
      <c r="T37" s="93">
        <v>0</v>
      </c>
      <c r="U37" s="92">
        <f t="shared" si="17"/>
        <v>0</v>
      </c>
      <c r="V37" s="93">
        <v>0</v>
      </c>
      <c r="W37" s="93">
        <v>0</v>
      </c>
      <c r="X37" s="92">
        <f t="shared" si="18"/>
        <v>0</v>
      </c>
      <c r="Y37" s="93">
        <v>0</v>
      </c>
      <c r="Z37" s="93">
        <v>0</v>
      </c>
      <c r="AA37" s="92">
        <f t="shared" si="19"/>
        <v>0</v>
      </c>
      <c r="AB37" s="92">
        <f t="shared" si="20"/>
        <v>0</v>
      </c>
      <c r="AC37" s="234">
        <f t="shared" si="21"/>
        <v>0</v>
      </c>
      <c r="AD37" s="92">
        <f t="shared" si="22"/>
        <v>0</v>
      </c>
      <c r="AE37" s="93">
        <v>0</v>
      </c>
      <c r="AF37" s="234">
        <f t="shared" si="23"/>
        <v>0</v>
      </c>
      <c r="AG37" s="93">
        <v>0</v>
      </c>
      <c r="AH37" s="93"/>
      <c r="AI37" s="93"/>
      <c r="AJ37" s="93"/>
      <c r="AK37" s="93"/>
      <c r="AL37" s="122">
        <f t="shared" si="24"/>
        <v>4.6040837113073918</v>
      </c>
      <c r="AM37" s="93">
        <v>0</v>
      </c>
      <c r="AN37" s="327">
        <f t="shared" si="25"/>
        <v>0</v>
      </c>
      <c r="AO37" s="95">
        <f t="shared" si="26"/>
        <v>-4.6040837113073918</v>
      </c>
      <c r="AP37" s="96"/>
      <c r="AQ37" s="97">
        <f t="shared" si="8"/>
        <v>0</v>
      </c>
      <c r="AR37" s="98">
        <f t="shared" si="37"/>
        <v>169.89</v>
      </c>
      <c r="AS37" s="98">
        <f t="shared" si="10"/>
        <v>0</v>
      </c>
      <c r="AT37" s="98">
        <f t="shared" si="11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5"/>
        <v>0</v>
      </c>
      <c r="AX37" s="234">
        <f t="shared" si="46"/>
        <v>-2.7100380901214857E-2</v>
      </c>
      <c r="AY37" s="99"/>
      <c r="AZ37" s="94">
        <f t="shared" si="14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13.524495901965464</v>
      </c>
      <c r="AM38" s="93">
        <v>0</v>
      </c>
      <c r="AN38" s="327">
        <f t="shared" si="25"/>
        <v>0</v>
      </c>
      <c r="AO38" s="95">
        <f t="shared" si="26"/>
        <v>-13.524495901965464</v>
      </c>
      <c r="AP38" s="96"/>
      <c r="AQ38" s="97">
        <f t="shared" si="8"/>
        <v>0</v>
      </c>
      <c r="AR38" s="98">
        <f t="shared" si="37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5"/>
        <v>0</v>
      </c>
      <c r="AX38" s="234">
        <f t="shared" si="46"/>
        <v>-0.12814568790947001</v>
      </c>
      <c r="AY38" s="99"/>
      <c r="AZ38" s="94">
        <f t="shared" si="14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5"/>
        <v>0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14.100006365878889</v>
      </c>
      <c r="AM39" s="93">
        <v>0</v>
      </c>
      <c r="AN39" s="327">
        <f t="shared" si="25"/>
        <v>0</v>
      </c>
      <c r="AO39" s="95">
        <f t="shared" si="26"/>
        <v>-14.100006365878889</v>
      </c>
      <c r="AP39" s="96"/>
      <c r="AQ39" s="97">
        <f t="shared" si="8"/>
        <v>0</v>
      </c>
      <c r="AR39" s="98">
        <f t="shared" si="37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5"/>
        <v>0</v>
      </c>
      <c r="AX39" s="234">
        <f t="shared" si="46"/>
        <v>-0.13359869590561765</v>
      </c>
      <c r="AY39" s="99"/>
      <c r="AZ39" s="94">
        <f t="shared" si="14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5"/>
        <v>0</v>
      </c>
      <c r="R40" s="92">
        <f t="shared" si="16"/>
        <v>0</v>
      </c>
      <c r="S40" s="93">
        <v>0</v>
      </c>
      <c r="T40" s="93">
        <v>0</v>
      </c>
      <c r="U40" s="92">
        <f t="shared" si="17"/>
        <v>0</v>
      </c>
      <c r="V40" s="93">
        <v>0</v>
      </c>
      <c r="W40" s="93">
        <v>0</v>
      </c>
      <c r="X40" s="92">
        <f t="shared" si="18"/>
        <v>0</v>
      </c>
      <c r="Y40" s="93">
        <v>0</v>
      </c>
      <c r="Z40" s="93">
        <v>0</v>
      </c>
      <c r="AA40" s="92">
        <f t="shared" si="19"/>
        <v>0</v>
      </c>
      <c r="AB40" s="92">
        <f t="shared" si="20"/>
        <v>0</v>
      </c>
      <c r="AC40" s="234">
        <f t="shared" si="21"/>
        <v>0</v>
      </c>
      <c r="AD40" s="92">
        <f t="shared" si="22"/>
        <v>0</v>
      </c>
      <c r="AE40" s="93">
        <v>0</v>
      </c>
      <c r="AF40" s="234">
        <f t="shared" si="23"/>
        <v>0</v>
      </c>
      <c r="AG40" s="93">
        <v>0</v>
      </c>
      <c r="AH40" s="93"/>
      <c r="AI40" s="93"/>
      <c r="AJ40" s="93"/>
      <c r="AK40" s="93"/>
      <c r="AL40" s="122">
        <f t="shared" si="24"/>
        <v>13.524495901965464</v>
      </c>
      <c r="AM40" s="93">
        <v>0</v>
      </c>
      <c r="AN40" s="327">
        <f t="shared" si="25"/>
        <v>0</v>
      </c>
      <c r="AO40" s="95">
        <f t="shared" si="26"/>
        <v>-13.524495901965464</v>
      </c>
      <c r="AP40" s="96"/>
      <c r="AQ40" s="97">
        <f t="shared" si="8"/>
        <v>0</v>
      </c>
      <c r="AR40" s="98">
        <f t="shared" si="37"/>
        <v>105.54</v>
      </c>
      <c r="AS40" s="98">
        <f t="shared" si="10"/>
        <v>0</v>
      </c>
      <c r="AT40" s="98">
        <f t="shared" si="11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5"/>
        <v>0</v>
      </c>
      <c r="AX40" s="234">
        <f t="shared" si="46"/>
        <v>-0.12814568790947001</v>
      </c>
      <c r="AY40" s="99"/>
      <c r="AZ40" s="94">
        <f t="shared" si="14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5"/>
        <v>0</v>
      </c>
      <c r="R41" s="92">
        <f t="shared" si="16"/>
        <v>0</v>
      </c>
      <c r="S41" s="93">
        <v>0</v>
      </c>
      <c r="T41" s="93">
        <v>0</v>
      </c>
      <c r="U41" s="92">
        <f t="shared" si="17"/>
        <v>0</v>
      </c>
      <c r="V41" s="93">
        <v>0</v>
      </c>
      <c r="W41" s="93">
        <v>0</v>
      </c>
      <c r="X41" s="92">
        <f t="shared" si="18"/>
        <v>0</v>
      </c>
      <c r="Y41" s="93">
        <v>0</v>
      </c>
      <c r="Z41" s="93">
        <v>0</v>
      </c>
      <c r="AA41" s="92">
        <f t="shared" si="19"/>
        <v>0</v>
      </c>
      <c r="AB41" s="92">
        <f t="shared" si="20"/>
        <v>0</v>
      </c>
      <c r="AC41" s="234">
        <f t="shared" si="21"/>
        <v>0</v>
      </c>
      <c r="AD41" s="92">
        <f t="shared" si="22"/>
        <v>0</v>
      </c>
      <c r="AE41" s="93">
        <v>0</v>
      </c>
      <c r="AF41" s="234">
        <f t="shared" si="23"/>
        <v>0</v>
      </c>
      <c r="AG41" s="93">
        <v>0</v>
      </c>
      <c r="AH41" s="93"/>
      <c r="AI41" s="93"/>
      <c r="AJ41" s="93"/>
      <c r="AK41" s="93"/>
      <c r="AL41" s="122">
        <f t="shared" si="24"/>
        <v>13.524495901965464</v>
      </c>
      <c r="AM41" s="93">
        <v>0</v>
      </c>
      <c r="AN41" s="327">
        <f t="shared" si="25"/>
        <v>0</v>
      </c>
      <c r="AO41" s="95">
        <f t="shared" si="26"/>
        <v>-13.524495901965464</v>
      </c>
      <c r="AP41" s="96"/>
      <c r="AQ41" s="97">
        <f t="shared" si="8"/>
        <v>0</v>
      </c>
      <c r="AR41" s="98">
        <f t="shared" si="37"/>
        <v>123.09</v>
      </c>
      <c r="AS41" s="98">
        <f t="shared" si="10"/>
        <v>0</v>
      </c>
      <c r="AT41" s="98">
        <f t="shared" si="11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5"/>
        <v>0</v>
      </c>
      <c r="AX41" s="234">
        <f t="shared" si="46"/>
        <v>-0.10987485500012563</v>
      </c>
      <c r="AY41" s="99"/>
      <c r="AZ41" s="94">
        <f t="shared" si="14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5"/>
        <v>0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0</v>
      </c>
      <c r="AH42" s="93"/>
      <c r="AI42" s="93"/>
      <c r="AJ42" s="93"/>
      <c r="AK42" s="93"/>
      <c r="AL42" s="122">
        <f t="shared" si="24"/>
        <v>13.812251133922176</v>
      </c>
      <c r="AM42" s="93">
        <v>0</v>
      </c>
      <c r="AN42" s="327">
        <f t="shared" si="25"/>
        <v>0</v>
      </c>
      <c r="AO42" s="95">
        <f t="shared" si="26"/>
        <v>-13.812251133922176</v>
      </c>
      <c r="AP42" s="96"/>
      <c r="AQ42" s="97">
        <f t="shared" si="8"/>
        <v>0</v>
      </c>
      <c r="AR42" s="98">
        <f t="shared" si="37"/>
        <v>123.09</v>
      </c>
      <c r="AS42" s="98">
        <f t="shared" si="10"/>
        <v>0</v>
      </c>
      <c r="AT42" s="98">
        <f t="shared" si="11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5"/>
        <v>0</v>
      </c>
      <c r="AX42" s="234">
        <f t="shared" si="46"/>
        <v>-0.11221261787246872</v>
      </c>
      <c r="AY42" s="99"/>
      <c r="AZ42" s="94">
        <f t="shared" si="14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5"/>
        <v>0</v>
      </c>
      <c r="R43" s="92">
        <f t="shared" si="16"/>
        <v>0</v>
      </c>
      <c r="S43" s="93">
        <v>0</v>
      </c>
      <c r="T43" s="93">
        <v>0</v>
      </c>
      <c r="U43" s="92">
        <f t="shared" si="17"/>
        <v>0</v>
      </c>
      <c r="V43" s="93">
        <v>0</v>
      </c>
      <c r="W43" s="93">
        <v>0</v>
      </c>
      <c r="X43" s="92">
        <f t="shared" si="18"/>
        <v>0</v>
      </c>
      <c r="Y43" s="93">
        <v>0</v>
      </c>
      <c r="Z43" s="93">
        <v>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0</v>
      </c>
      <c r="AH43" s="93"/>
      <c r="AI43" s="93"/>
      <c r="AJ43" s="93"/>
      <c r="AK43" s="93"/>
      <c r="AL43" s="122">
        <f t="shared" si="24"/>
        <v>13.812251133922176</v>
      </c>
      <c r="AM43" s="93">
        <v>0</v>
      </c>
      <c r="AN43" s="327">
        <f t="shared" si="25"/>
        <v>0</v>
      </c>
      <c r="AO43" s="95">
        <f t="shared" si="26"/>
        <v>-13.812251133922176</v>
      </c>
      <c r="AP43" s="96"/>
      <c r="AQ43" s="97">
        <f t="shared" si="8"/>
        <v>0</v>
      </c>
      <c r="AR43" s="98">
        <f t="shared" si="37"/>
        <v>123.09</v>
      </c>
      <c r="AS43" s="98">
        <f t="shared" si="10"/>
        <v>0</v>
      </c>
      <c r="AT43" s="98">
        <f t="shared" si="11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5"/>
        <v>0</v>
      </c>
      <c r="AX43" s="234">
        <f t="shared" si="46"/>
        <v>-0.11221261787246872</v>
      </c>
      <c r="AY43" s="99"/>
      <c r="AZ43" s="94">
        <f t="shared" si="14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5"/>
        <v>0</v>
      </c>
      <c r="R44" s="92">
        <f t="shared" si="16"/>
        <v>0</v>
      </c>
      <c r="S44" s="93">
        <v>0</v>
      </c>
      <c r="T44" s="93">
        <v>0</v>
      </c>
      <c r="U44" s="92">
        <f t="shared" si="17"/>
        <v>0</v>
      </c>
      <c r="V44" s="93">
        <v>0</v>
      </c>
      <c r="W44" s="93">
        <v>0</v>
      </c>
      <c r="X44" s="92">
        <f t="shared" si="18"/>
        <v>0</v>
      </c>
      <c r="Y44" s="93">
        <v>0</v>
      </c>
      <c r="Z44" s="93">
        <v>0</v>
      </c>
      <c r="AA44" s="92">
        <f t="shared" si="19"/>
        <v>0</v>
      </c>
      <c r="AB44" s="92">
        <f t="shared" si="20"/>
        <v>0</v>
      </c>
      <c r="AC44" s="234">
        <f t="shared" si="21"/>
        <v>0</v>
      </c>
      <c r="AD44" s="92">
        <f t="shared" si="22"/>
        <v>0</v>
      </c>
      <c r="AE44" s="93">
        <v>0</v>
      </c>
      <c r="AF44" s="234">
        <f t="shared" si="23"/>
        <v>0</v>
      </c>
      <c r="AG44" s="93">
        <v>202.48</v>
      </c>
      <c r="AH44" s="93"/>
      <c r="AI44" s="93"/>
      <c r="AJ44" s="93"/>
      <c r="AK44" s="93"/>
      <c r="AL44" s="122">
        <f t="shared" si="24"/>
        <v>63.018395798519926</v>
      </c>
      <c r="AM44" s="93">
        <v>0</v>
      </c>
      <c r="AN44" s="327">
        <f t="shared" si="25"/>
        <v>0</v>
      </c>
      <c r="AO44" s="95">
        <f t="shared" si="26"/>
        <v>-265.49839579851994</v>
      </c>
      <c r="AP44" s="96"/>
      <c r="AQ44" s="97">
        <f t="shared" si="8"/>
        <v>0</v>
      </c>
      <c r="AR44" s="98">
        <f t="shared" si="37"/>
        <v>111.39</v>
      </c>
      <c r="AS44" s="98">
        <f t="shared" si="10"/>
        <v>0</v>
      </c>
      <c r="AT44" s="98">
        <f t="shared" si="11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5"/>
        <v>0</v>
      </c>
      <c r="AX44" s="234">
        <f t="shared" si="46"/>
        <v>-2.3835029697326506</v>
      </c>
      <c r="AY44" s="99"/>
      <c r="AZ44" s="94">
        <f t="shared" si="14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5"/>
        <v>0</v>
      </c>
      <c r="R45" s="92">
        <f t="shared" si="16"/>
        <v>0</v>
      </c>
      <c r="S45" s="93">
        <v>0</v>
      </c>
      <c r="T45" s="93">
        <v>0</v>
      </c>
      <c r="U45" s="92">
        <f t="shared" si="17"/>
        <v>0</v>
      </c>
      <c r="V45" s="93">
        <v>0</v>
      </c>
      <c r="W45" s="93">
        <v>0</v>
      </c>
      <c r="X45" s="92">
        <f t="shared" si="18"/>
        <v>0</v>
      </c>
      <c r="Y45" s="93">
        <v>0</v>
      </c>
      <c r="Z45" s="93">
        <v>0</v>
      </c>
      <c r="AA45" s="92">
        <f t="shared" si="19"/>
        <v>0</v>
      </c>
      <c r="AB45" s="92">
        <f t="shared" si="20"/>
        <v>0</v>
      </c>
      <c r="AC45" s="234">
        <f t="shared" si="21"/>
        <v>0</v>
      </c>
      <c r="AD45" s="92">
        <f t="shared" si="22"/>
        <v>0</v>
      </c>
      <c r="AE45" s="93">
        <v>0</v>
      </c>
      <c r="AF45" s="234">
        <f t="shared" si="23"/>
        <v>0</v>
      </c>
      <c r="AG45" s="93">
        <v>117.2</v>
      </c>
      <c r="AH45" s="93"/>
      <c r="AI45" s="93"/>
      <c r="AJ45" s="93"/>
      <c r="AK45" s="93"/>
      <c r="AL45" s="122">
        <f t="shared" si="24"/>
        <v>85.175548659186745</v>
      </c>
      <c r="AM45" s="93">
        <v>0</v>
      </c>
      <c r="AN45" s="327">
        <f t="shared" si="25"/>
        <v>0</v>
      </c>
      <c r="AO45" s="95">
        <f t="shared" si="26"/>
        <v>-202.37554865918673</v>
      </c>
      <c r="AP45" s="96"/>
      <c r="AQ45" s="97">
        <f t="shared" si="8"/>
        <v>0</v>
      </c>
      <c r="AR45" s="98">
        <f t="shared" si="37"/>
        <v>107.88</v>
      </c>
      <c r="AS45" s="98">
        <f t="shared" si="10"/>
        <v>0</v>
      </c>
      <c r="AT45" s="98">
        <f t="shared" si="11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5"/>
        <v>0</v>
      </c>
      <c r="AX45" s="234">
        <f t="shared" si="46"/>
        <v>-1.8759320417054759</v>
      </c>
      <c r="AY45" s="99"/>
      <c r="AZ45" s="94">
        <f t="shared" si="14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7">
        <f t="shared" si="25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7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5"/>
        <v>0</v>
      </c>
      <c r="AX46" s="234">
        <f t="shared" si="46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5"/>
        <v>0.33333333333333331</v>
      </c>
      <c r="R47" s="92">
        <f t="shared" si="16"/>
        <v>0.33333333333333331</v>
      </c>
      <c r="S47" s="93">
        <v>1</v>
      </c>
      <c r="T47" s="93">
        <v>0</v>
      </c>
      <c r="U47" s="92">
        <f t="shared" si="17"/>
        <v>1</v>
      </c>
      <c r="V47" s="93">
        <v>771</v>
      </c>
      <c r="W47" s="93">
        <v>0</v>
      </c>
      <c r="X47" s="92">
        <f t="shared" si="18"/>
        <v>771</v>
      </c>
      <c r="Y47" s="93">
        <v>998</v>
      </c>
      <c r="Z47" s="93">
        <v>0</v>
      </c>
      <c r="AA47" s="92">
        <f t="shared" si="19"/>
        <v>998</v>
      </c>
      <c r="AB47" s="92">
        <f t="shared" si="20"/>
        <v>0</v>
      </c>
      <c r="AC47" s="234">
        <f t="shared" si="21"/>
        <v>7.5929006227015402E-3</v>
      </c>
      <c r="AD47" s="92">
        <f t="shared" si="22"/>
        <v>123.09</v>
      </c>
      <c r="AE47" s="93">
        <v>374.92999999999995</v>
      </c>
      <c r="AF47" s="234">
        <f t="shared" si="23"/>
        <v>0.37568136272545083</v>
      </c>
      <c r="AG47" s="93">
        <v>47.79</v>
      </c>
      <c r="AH47" s="93"/>
      <c r="AI47" s="93"/>
      <c r="AJ47" s="93"/>
      <c r="AK47" s="93"/>
      <c r="AL47" s="122">
        <f t="shared" si="24"/>
        <v>48.918389432641042</v>
      </c>
      <c r="AM47" s="93">
        <v>0</v>
      </c>
      <c r="AN47" s="327">
        <f t="shared" si="25"/>
        <v>43.93612271099029</v>
      </c>
      <c r="AO47" s="95">
        <f t="shared" si="26"/>
        <v>359.33548785636867</v>
      </c>
      <c r="AP47" s="96"/>
      <c r="AQ47" s="97">
        <f t="shared" si="8"/>
        <v>998</v>
      </c>
      <c r="AR47" s="98">
        <f t="shared" si="37"/>
        <v>123.09</v>
      </c>
      <c r="AS47" s="98">
        <f t="shared" si="10"/>
        <v>374.92999999999995</v>
      </c>
      <c r="AT47" s="98">
        <f t="shared" si="11"/>
        <v>47.79</v>
      </c>
      <c r="AU47" s="98">
        <f t="shared" si="27"/>
        <v>0</v>
      </c>
      <c r="AV47" s="98">
        <f t="array" ref="AV47">_xlfn.IFS(U47=0,AO47,U47&lt;0,AO47/-U47,U47&gt;0,AO47/U47)</f>
        <v>359.33548785636867</v>
      </c>
      <c r="AW47" s="234">
        <f t="shared" si="45"/>
        <v>0.36005559905447765</v>
      </c>
      <c r="AX47" s="234">
        <f t="shared" si="46"/>
        <v>2.9192906641999241</v>
      </c>
      <c r="AY47" s="99"/>
      <c r="AZ47" s="94">
        <f t="shared" si="14"/>
        <v>61087.032935582676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5"/>
        <v>0</v>
      </c>
      <c r="R48" s="92">
        <f t="shared" si="16"/>
        <v>0.33333333333333331</v>
      </c>
      <c r="S48" s="93">
        <v>1</v>
      </c>
      <c r="T48" s="93">
        <v>0</v>
      </c>
      <c r="U48" s="92">
        <f t="shared" si="17"/>
        <v>1</v>
      </c>
      <c r="V48" s="93">
        <v>1050</v>
      </c>
      <c r="W48" s="93">
        <v>0</v>
      </c>
      <c r="X48" s="92">
        <f t="shared" si="18"/>
        <v>1050</v>
      </c>
      <c r="Y48" s="93">
        <v>1157</v>
      </c>
      <c r="Z48" s="93">
        <v>0</v>
      </c>
      <c r="AA48" s="92">
        <f t="shared" si="19"/>
        <v>1157</v>
      </c>
      <c r="AB48" s="92">
        <f t="shared" si="20"/>
        <v>0</v>
      </c>
      <c r="AC48" s="234">
        <f t="shared" si="21"/>
        <v>8.8025912028714248E-3</v>
      </c>
      <c r="AD48" s="92">
        <f t="shared" si="22"/>
        <v>107.88</v>
      </c>
      <c r="AE48" s="93">
        <v>427.78999999999996</v>
      </c>
      <c r="AF48" s="234">
        <f t="shared" si="23"/>
        <v>0.36974070872947273</v>
      </c>
      <c r="AG48" s="93">
        <v>47.79</v>
      </c>
      <c r="AH48" s="93"/>
      <c r="AI48" s="93"/>
      <c r="AJ48" s="93"/>
      <c r="AK48" s="93"/>
      <c r="AL48" s="122">
        <f t="shared" si="24"/>
        <v>117.4041346383385</v>
      </c>
      <c r="AM48" s="93">
        <v>0</v>
      </c>
      <c r="AN48" s="327">
        <f t="shared" si="25"/>
        <v>50.935965908432635</v>
      </c>
      <c r="AO48" s="95">
        <f t="shared" si="26"/>
        <v>405.1998994532288</v>
      </c>
      <c r="AP48" s="96"/>
      <c r="AQ48" s="97">
        <f t="shared" si="8"/>
        <v>1157</v>
      </c>
      <c r="AR48" s="98">
        <f t="shared" si="37"/>
        <v>107.88</v>
      </c>
      <c r="AS48" s="98">
        <f t="shared" si="10"/>
        <v>427.78999999999996</v>
      </c>
      <c r="AT48" s="98">
        <f t="shared" si="11"/>
        <v>47.79</v>
      </c>
      <c r="AU48" s="98">
        <f t="shared" si="27"/>
        <v>0</v>
      </c>
      <c r="AV48" s="98">
        <f t="array" ref="AV48">_xlfn.IFS(U48=0,AO48,U48&lt;0,AO48/-U48,U48&gt;0,AO48/U48)</f>
        <v>405.1998994532288</v>
      </c>
      <c r="AW48" s="234">
        <f t="shared" si="45"/>
        <v>0.35021598915577251</v>
      </c>
      <c r="AX48" s="234">
        <f t="shared" si="46"/>
        <v>3.7560242811756472</v>
      </c>
      <c r="AY48" s="99"/>
      <c r="AZ48" s="94">
        <f t="shared" si="14"/>
        <v>165321.55897691735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5"/>
        <v>0.33333333333333331</v>
      </c>
      <c r="R49" s="92">
        <f t="shared" si="16"/>
        <v>1.3333333333333333</v>
      </c>
      <c r="S49" s="93">
        <v>4</v>
      </c>
      <c r="T49" s="93">
        <v>0</v>
      </c>
      <c r="U49" s="92">
        <f t="shared" si="17"/>
        <v>4</v>
      </c>
      <c r="V49" s="93">
        <v>4704</v>
      </c>
      <c r="W49" s="93">
        <v>0</v>
      </c>
      <c r="X49" s="92">
        <f t="shared" si="18"/>
        <v>4704</v>
      </c>
      <c r="Y49" s="93">
        <v>5512</v>
      </c>
      <c r="Z49" s="93">
        <v>0</v>
      </c>
      <c r="AA49" s="92">
        <f t="shared" si="19"/>
        <v>5512</v>
      </c>
      <c r="AB49" s="92">
        <f t="shared" si="20"/>
        <v>1378</v>
      </c>
      <c r="AC49" s="234">
        <f t="shared" si="21"/>
        <v>4.1935940112555997E-2</v>
      </c>
      <c r="AD49" s="92">
        <f t="shared" si="22"/>
        <v>492.36</v>
      </c>
      <c r="AE49" s="93">
        <v>2032.38</v>
      </c>
      <c r="AF49" s="234">
        <f t="shared" si="23"/>
        <v>0.36871915820029028</v>
      </c>
      <c r="AG49" s="93">
        <v>386.27</v>
      </c>
      <c r="AH49" s="93"/>
      <c r="AI49" s="93"/>
      <c r="AJ49" s="93"/>
      <c r="AK49" s="93"/>
      <c r="AL49" s="122">
        <f t="shared" si="24"/>
        <v>61.291864406779659</v>
      </c>
      <c r="AM49" s="93">
        <v>0</v>
      </c>
      <c r="AN49" s="327">
        <f t="shared" si="25"/>
        <v>242.66123084466781</v>
      </c>
      <c r="AO49" s="95">
        <f t="shared" si="26"/>
        <v>2297.0369047485528</v>
      </c>
      <c r="AP49" s="96"/>
      <c r="AQ49" s="97">
        <f t="shared" si="8"/>
        <v>1378</v>
      </c>
      <c r="AR49" s="98">
        <f t="shared" si="37"/>
        <v>123.09</v>
      </c>
      <c r="AS49" s="98">
        <f t="shared" si="10"/>
        <v>508.09500000000003</v>
      </c>
      <c r="AT49" s="98">
        <f t="shared" si="11"/>
        <v>96.567499999999995</v>
      </c>
      <c r="AU49" s="98">
        <f t="shared" si="27"/>
        <v>0</v>
      </c>
      <c r="AV49" s="98">
        <f t="array" ref="AV49">_xlfn.IFS(U49=0,AO49,U49&lt;0,AO49/-U49,U49&gt;0,AO49/U49)</f>
        <v>574.25922618713821</v>
      </c>
      <c r="AW49" s="234">
        <f t="shared" si="45"/>
        <v>0.4167338361299987</v>
      </c>
      <c r="AX49" s="234">
        <f t="shared" si="46"/>
        <v>4.6653605182154374</v>
      </c>
      <c r="AY49" s="99"/>
      <c r="AZ49" s="94">
        <f t="shared" si="14"/>
        <v>122317.21517786045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5"/>
        <v>0.33333333333333331</v>
      </c>
      <c r="R50" s="92">
        <f t="shared" si="16"/>
        <v>0.33333333333333331</v>
      </c>
      <c r="S50" s="93">
        <v>1</v>
      </c>
      <c r="T50" s="93">
        <v>0</v>
      </c>
      <c r="U50" s="92">
        <f t="shared" si="17"/>
        <v>1</v>
      </c>
      <c r="V50" s="93">
        <v>988</v>
      </c>
      <c r="W50" s="93">
        <v>0</v>
      </c>
      <c r="X50" s="92">
        <f t="shared" si="18"/>
        <v>988</v>
      </c>
      <c r="Y50" s="93">
        <v>1198</v>
      </c>
      <c r="Z50" s="93">
        <v>0</v>
      </c>
      <c r="AA50" s="92">
        <f t="shared" si="19"/>
        <v>1198</v>
      </c>
      <c r="AB50" s="92">
        <f t="shared" si="20"/>
        <v>0</v>
      </c>
      <c r="AC50" s="234">
        <f t="shared" si="21"/>
        <v>9.1145239939844132E-3</v>
      </c>
      <c r="AD50" s="92">
        <f t="shared" si="22"/>
        <v>134.79</v>
      </c>
      <c r="AE50" s="93">
        <v>441.07000000000005</v>
      </c>
      <c r="AF50" s="234">
        <f t="shared" si="23"/>
        <v>0.36817195325542573</v>
      </c>
      <c r="AG50" s="93">
        <v>329.21</v>
      </c>
      <c r="AH50" s="93"/>
      <c r="AI50" s="93"/>
      <c r="AJ50" s="93"/>
      <c r="AK50" s="93"/>
      <c r="AL50" s="122">
        <f t="shared" si="24"/>
        <v>71.938807989178002</v>
      </c>
      <c r="AM50" s="93">
        <v>0</v>
      </c>
      <c r="AN50" s="327">
        <f t="shared" si="25"/>
        <v>52.740956921609587</v>
      </c>
      <c r="AO50" s="95">
        <f t="shared" si="26"/>
        <v>168.25023508921242</v>
      </c>
      <c r="AP50" s="96"/>
      <c r="AQ50" s="97">
        <f t="shared" si="8"/>
        <v>1198</v>
      </c>
      <c r="AR50" s="98">
        <f t="shared" si="37"/>
        <v>134.79</v>
      </c>
      <c r="AS50" s="98">
        <f t="shared" si="10"/>
        <v>441.07000000000005</v>
      </c>
      <c r="AT50" s="98">
        <f t="shared" si="11"/>
        <v>329.21</v>
      </c>
      <c r="AU50" s="98">
        <f t="shared" si="27"/>
        <v>0</v>
      </c>
      <c r="AV50" s="98">
        <f t="array" ref="AV50">_xlfn.IFS(U50=0,AO50,U50&lt;0,AO50/-U50,U50&gt;0,AO50/U50)</f>
        <v>168.25023508921242</v>
      </c>
      <c r="AW50" s="234">
        <f t="shared" si="45"/>
        <v>0.1404426002414127</v>
      </c>
      <c r="AX50" s="234">
        <f t="shared" si="46"/>
        <v>1.2482397439662618</v>
      </c>
      <c r="AY50" s="99"/>
      <c r="AZ50" s="94">
        <f t="shared" si="14"/>
        <v>42062.558772303106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5"/>
        <v>0</v>
      </c>
      <c r="R51" s="92">
        <f t="shared" si="16"/>
        <v>0</v>
      </c>
      <c r="S51" s="93">
        <v>0</v>
      </c>
      <c r="T51" s="93">
        <v>0</v>
      </c>
      <c r="U51" s="92">
        <f t="shared" si="17"/>
        <v>0</v>
      </c>
      <c r="V51" s="93">
        <v>0</v>
      </c>
      <c r="W51" s="93">
        <v>0</v>
      </c>
      <c r="X51" s="92">
        <f t="shared" si="18"/>
        <v>0</v>
      </c>
      <c r="Y51" s="93">
        <v>0</v>
      </c>
      <c r="Z51" s="93">
        <v>0</v>
      </c>
      <c r="AA51" s="92">
        <f t="shared" si="19"/>
        <v>0</v>
      </c>
      <c r="AB51" s="92">
        <f t="shared" si="20"/>
        <v>0</v>
      </c>
      <c r="AC51" s="234">
        <f t="shared" si="21"/>
        <v>0</v>
      </c>
      <c r="AD51" s="92">
        <f t="shared" si="22"/>
        <v>0</v>
      </c>
      <c r="AE51" s="93">
        <v>0</v>
      </c>
      <c r="AF51" s="234">
        <f t="shared" si="23"/>
        <v>0</v>
      </c>
      <c r="AG51" s="93">
        <v>88.83</v>
      </c>
      <c r="AH51" s="93"/>
      <c r="AI51" s="93"/>
      <c r="AJ51" s="93"/>
      <c r="AK51" s="93"/>
      <c r="AL51" s="122">
        <f t="shared" si="24"/>
        <v>9.2081674226147836</v>
      </c>
      <c r="AM51" s="93">
        <v>0</v>
      </c>
      <c r="AN51" s="327">
        <f t="shared" si="25"/>
        <v>0</v>
      </c>
      <c r="AO51" s="95">
        <f t="shared" si="26"/>
        <v>-98.038167422614777</v>
      </c>
      <c r="AP51" s="96"/>
      <c r="AQ51" s="97">
        <f t="shared" si="8"/>
        <v>0</v>
      </c>
      <c r="AR51" s="98">
        <f t="shared" si="37"/>
        <v>144.15</v>
      </c>
      <c r="AS51" s="98">
        <f t="shared" si="10"/>
        <v>0</v>
      </c>
      <c r="AT51" s="98">
        <f t="shared" si="11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5"/>
        <v>0</v>
      </c>
      <c r="AX51" s="234">
        <f t="shared" si="46"/>
        <v>-0.68011215693801441</v>
      </c>
      <c r="AY51" s="99"/>
      <c r="AZ51" s="94">
        <f t="shared" si="14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5"/>
        <v>0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0</v>
      </c>
      <c r="AH52" s="93"/>
      <c r="AI52" s="93"/>
      <c r="AJ52" s="93"/>
      <c r="AK52" s="93"/>
      <c r="AL52" s="122">
        <f t="shared" si="24"/>
        <v>14.100006365878889</v>
      </c>
      <c r="AM52" s="93">
        <v>0</v>
      </c>
      <c r="AN52" s="327">
        <f t="shared" si="25"/>
        <v>0</v>
      </c>
      <c r="AO52" s="95">
        <f t="shared" si="26"/>
        <v>-14.100006365878889</v>
      </c>
      <c r="AP52" s="96"/>
      <c r="AQ52" s="97">
        <f t="shared" si="8"/>
        <v>0</v>
      </c>
      <c r="AR52" s="98">
        <f t="shared" si="37"/>
        <v>96.18</v>
      </c>
      <c r="AS52" s="98">
        <f t="shared" si="10"/>
        <v>0</v>
      </c>
      <c r="AT52" s="98">
        <f t="shared" si="11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5"/>
        <v>0</v>
      </c>
      <c r="AX52" s="234">
        <f t="shared" si="46"/>
        <v>-0.14660019095320115</v>
      </c>
      <c r="AY52" s="99"/>
      <c r="AZ52" s="94">
        <f t="shared" si="14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5"/>
        <v>0</v>
      </c>
      <c r="R53" s="92">
        <f t="shared" si="16"/>
        <v>0</v>
      </c>
      <c r="S53" s="93">
        <v>0</v>
      </c>
      <c r="T53" s="93">
        <v>0</v>
      </c>
      <c r="U53" s="92">
        <f t="shared" si="17"/>
        <v>0</v>
      </c>
      <c r="V53" s="93">
        <v>0</v>
      </c>
      <c r="W53" s="93">
        <v>0</v>
      </c>
      <c r="X53" s="92">
        <f t="shared" si="18"/>
        <v>0</v>
      </c>
      <c r="Y53" s="93">
        <v>0</v>
      </c>
      <c r="Z53" s="93">
        <v>0</v>
      </c>
      <c r="AA53" s="92">
        <f t="shared" si="19"/>
        <v>0</v>
      </c>
      <c r="AB53" s="92">
        <f t="shared" si="20"/>
        <v>0</v>
      </c>
      <c r="AC53" s="234">
        <f t="shared" si="21"/>
        <v>0</v>
      </c>
      <c r="AD53" s="92">
        <f t="shared" si="22"/>
        <v>0</v>
      </c>
      <c r="AE53" s="93">
        <v>0</v>
      </c>
      <c r="AF53" s="234">
        <f t="shared" si="23"/>
        <v>0</v>
      </c>
      <c r="AG53" s="93">
        <v>0</v>
      </c>
      <c r="AH53" s="93"/>
      <c r="AI53" s="93"/>
      <c r="AJ53" s="93"/>
      <c r="AK53" s="93"/>
      <c r="AL53" s="122">
        <f t="shared" si="24"/>
        <v>14.100006365878889</v>
      </c>
      <c r="AM53" s="93">
        <v>0</v>
      </c>
      <c r="AN53" s="327">
        <f t="shared" si="25"/>
        <v>0</v>
      </c>
      <c r="AO53" s="95">
        <f t="shared" si="26"/>
        <v>-14.100006365878889</v>
      </c>
      <c r="AP53" s="96"/>
      <c r="AQ53" s="97">
        <f t="shared" si="8"/>
        <v>0</v>
      </c>
      <c r="AR53" s="98">
        <f t="shared" si="37"/>
        <v>96.18</v>
      </c>
      <c r="AS53" s="98">
        <f t="shared" si="10"/>
        <v>0</v>
      </c>
      <c r="AT53" s="98">
        <f t="shared" si="11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5"/>
        <v>0</v>
      </c>
      <c r="AX53" s="234">
        <f t="shared" si="46"/>
        <v>-0.14660019095320115</v>
      </c>
      <c r="AY53" s="99"/>
      <c r="AZ53" s="94">
        <f t="shared" si="14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7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5"/>
        <v>0</v>
      </c>
      <c r="R54" s="92">
        <f t="shared" si="16"/>
        <v>0</v>
      </c>
      <c r="S54" s="93">
        <v>0</v>
      </c>
      <c r="T54" s="93">
        <v>0</v>
      </c>
      <c r="U54" s="92">
        <f t="shared" si="17"/>
        <v>0</v>
      </c>
      <c r="V54" s="93">
        <v>0</v>
      </c>
      <c r="W54" s="93">
        <v>0</v>
      </c>
      <c r="X54" s="92">
        <f t="shared" si="18"/>
        <v>0</v>
      </c>
      <c r="Y54" s="93">
        <v>0</v>
      </c>
      <c r="Z54" s="93">
        <v>0</v>
      </c>
      <c r="AA54" s="92">
        <f t="shared" si="19"/>
        <v>0</v>
      </c>
      <c r="AB54" s="92">
        <f t="shared" si="20"/>
        <v>0</v>
      </c>
      <c r="AC54" s="234">
        <f t="shared" si="21"/>
        <v>0</v>
      </c>
      <c r="AD54" s="92">
        <f t="shared" si="22"/>
        <v>0</v>
      </c>
      <c r="AE54" s="93">
        <v>0</v>
      </c>
      <c r="AF54" s="234">
        <f t="shared" si="23"/>
        <v>0</v>
      </c>
      <c r="AG54" s="93">
        <v>0</v>
      </c>
      <c r="AH54" s="93"/>
      <c r="AI54" s="93"/>
      <c r="AJ54" s="93"/>
      <c r="AK54" s="93"/>
      <c r="AL54" s="122">
        <f t="shared" si="24"/>
        <v>15.826537757619159</v>
      </c>
      <c r="AM54" s="93">
        <v>0</v>
      </c>
      <c r="AN54" s="327">
        <f t="shared" si="25"/>
        <v>0</v>
      </c>
      <c r="AO54" s="95">
        <f t="shared" si="26"/>
        <v>-15.826537757619159</v>
      </c>
      <c r="AP54" s="96"/>
      <c r="AQ54" s="97">
        <f t="shared" si="8"/>
        <v>0</v>
      </c>
      <c r="AR54" s="98">
        <f t="shared" si="37"/>
        <v>123.09</v>
      </c>
      <c r="AS54" s="98">
        <f t="shared" si="10"/>
        <v>0</v>
      </c>
      <c r="AT54" s="98">
        <f t="shared" si="11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5"/>
        <v>0</v>
      </c>
      <c r="AX54" s="234">
        <f t="shared" si="46"/>
        <v>-0.12857695797887039</v>
      </c>
      <c r="AY54" s="99"/>
      <c r="AZ54" s="94">
        <f t="shared" si="14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7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5"/>
        <v>0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0</v>
      </c>
      <c r="AH55" s="93"/>
      <c r="AI55" s="93"/>
      <c r="AJ55" s="93"/>
      <c r="AK55" s="93"/>
      <c r="AL55" s="122">
        <f t="shared" si="24"/>
        <v>0.28775523195671199</v>
      </c>
      <c r="AM55" s="93">
        <v>0</v>
      </c>
      <c r="AN55" s="327">
        <f t="shared" si="25"/>
        <v>0</v>
      </c>
      <c r="AO55" s="95">
        <f t="shared" si="26"/>
        <v>-0.28775523195671199</v>
      </c>
      <c r="AP55" s="96"/>
      <c r="AQ55" s="97">
        <f t="shared" si="8"/>
        <v>0</v>
      </c>
      <c r="AR55" s="98">
        <f t="shared" si="37"/>
        <v>158.19</v>
      </c>
      <c r="AS55" s="98">
        <f t="shared" si="10"/>
        <v>0</v>
      </c>
      <c r="AT55" s="98">
        <f t="shared" si="11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5"/>
        <v>0</v>
      </c>
      <c r="AX55" s="234">
        <f t="shared" si="46"/>
        <v>-1.819048182291624E-3</v>
      </c>
      <c r="AY55" s="99"/>
      <c r="AZ55" s="94">
        <f t="shared" si="14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7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5"/>
        <v>0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0</v>
      </c>
      <c r="AH56" s="93"/>
      <c r="AI56" s="93"/>
      <c r="AJ56" s="93"/>
      <c r="AK56" s="93"/>
      <c r="AL56" s="122">
        <f t="shared" si="24"/>
        <v>0.57551046391342398</v>
      </c>
      <c r="AM56" s="93">
        <v>0</v>
      </c>
      <c r="AN56" s="327">
        <f t="shared" si="25"/>
        <v>0</v>
      </c>
      <c r="AO56" s="95">
        <f t="shared" si="26"/>
        <v>-0.57551046391342398</v>
      </c>
      <c r="AP56" s="96"/>
      <c r="AQ56" s="97">
        <f t="shared" si="8"/>
        <v>0</v>
      </c>
      <c r="AR56" s="98">
        <f t="shared" si="37"/>
        <v>152.34</v>
      </c>
      <c r="AS56" s="98">
        <f t="shared" si="10"/>
        <v>0</v>
      </c>
      <c r="AT56" s="98">
        <f t="shared" si="11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5"/>
        <v>0</v>
      </c>
      <c r="AX56" s="234">
        <f t="shared" si="46"/>
        <v>-3.7778027039085203E-3</v>
      </c>
      <c r="AY56" s="99"/>
      <c r="AZ56" s="94">
        <f t="shared" si="14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7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7">
        <f t="shared" si="25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7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5"/>
        <v>0</v>
      </c>
      <c r="AX57" s="234">
        <f t="shared" si="46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7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5"/>
        <v>0</v>
      </c>
      <c r="R58" s="92">
        <f t="shared" si="16"/>
        <v>0</v>
      </c>
      <c r="S58" s="93">
        <v>0</v>
      </c>
      <c r="T58" s="93">
        <v>0</v>
      </c>
      <c r="U58" s="92">
        <f t="shared" si="17"/>
        <v>0</v>
      </c>
      <c r="V58" s="93">
        <v>0</v>
      </c>
      <c r="W58" s="93">
        <v>0</v>
      </c>
      <c r="X58" s="92">
        <f t="shared" si="18"/>
        <v>0</v>
      </c>
      <c r="Y58" s="93">
        <v>0</v>
      </c>
      <c r="Z58" s="93">
        <v>0</v>
      </c>
      <c r="AA58" s="92">
        <f t="shared" si="19"/>
        <v>0</v>
      </c>
      <c r="AB58" s="92">
        <f t="shared" si="20"/>
        <v>0</v>
      </c>
      <c r="AC58" s="234">
        <f t="shared" si="21"/>
        <v>0</v>
      </c>
      <c r="AD58" s="92">
        <f t="shared" si="22"/>
        <v>0</v>
      </c>
      <c r="AE58" s="93">
        <v>0</v>
      </c>
      <c r="AF58" s="234">
        <f t="shared" si="23"/>
        <v>0</v>
      </c>
      <c r="AG58" s="93">
        <v>0</v>
      </c>
      <c r="AH58" s="93"/>
      <c r="AI58" s="93"/>
      <c r="AJ58" s="93"/>
      <c r="AK58" s="93"/>
      <c r="AL58" s="122">
        <f t="shared" si="24"/>
        <v>14.387761597835601</v>
      </c>
      <c r="AM58" s="93">
        <v>0</v>
      </c>
      <c r="AN58" s="327">
        <f t="shared" si="25"/>
        <v>0</v>
      </c>
      <c r="AO58" s="95">
        <f t="shared" si="26"/>
        <v>-14.387761597835601</v>
      </c>
      <c r="AP58" s="96"/>
      <c r="AQ58" s="97">
        <f t="shared" si="8"/>
        <v>0</v>
      </c>
      <c r="AR58" s="98">
        <f t="shared" si="37"/>
        <v>169.89</v>
      </c>
      <c r="AS58" s="98">
        <f t="shared" si="10"/>
        <v>0</v>
      </c>
      <c r="AT58" s="98">
        <f t="shared" si="11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5"/>
        <v>0</v>
      </c>
      <c r="AX58" s="234">
        <f t="shared" si="46"/>
        <v>-8.4688690316296444E-2</v>
      </c>
      <c r="AY58" s="99"/>
      <c r="AZ58" s="94">
        <f t="shared" si="14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7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7">
        <f t="shared" si="25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7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5"/>
        <v>0</v>
      </c>
      <c r="AX59" s="234">
        <f t="shared" si="46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7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5"/>
        <v>0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0</v>
      </c>
      <c r="AH60" s="93"/>
      <c r="AI60" s="93"/>
      <c r="AJ60" s="93"/>
      <c r="AK60" s="93"/>
      <c r="AL60" s="122">
        <f t="shared" si="24"/>
        <v>8.0571464947879363</v>
      </c>
      <c r="AM60" s="93">
        <v>0</v>
      </c>
      <c r="AN60" s="327">
        <f t="shared" si="25"/>
        <v>0</v>
      </c>
      <c r="AO60" s="95">
        <f t="shared" si="26"/>
        <v>-8.0571464947879363</v>
      </c>
      <c r="AP60" s="96"/>
      <c r="AQ60" s="97">
        <f t="shared" si="8"/>
        <v>0</v>
      </c>
      <c r="AR60" s="98">
        <f t="shared" si="37"/>
        <v>158.19</v>
      </c>
      <c r="AS60" s="98">
        <f t="shared" si="10"/>
        <v>0</v>
      </c>
      <c r="AT60" s="98">
        <f t="shared" si="11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5"/>
        <v>0</v>
      </c>
      <c r="AX60" s="234">
        <f t="shared" si="46"/>
        <v>-5.0933349104165478E-2</v>
      </c>
      <c r="AY60" s="99"/>
      <c r="AZ60" s="94">
        <f t="shared" si="14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7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5"/>
        <v>0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46.90410280894406</v>
      </c>
      <c r="AM61" s="93">
        <v>0</v>
      </c>
      <c r="AN61" s="327">
        <f t="shared" si="25"/>
        <v>0</v>
      </c>
      <c r="AO61" s="95">
        <f t="shared" si="26"/>
        <v>-46.90410280894406</v>
      </c>
      <c r="AP61" s="96"/>
      <c r="AQ61" s="97">
        <f t="shared" si="8"/>
        <v>0</v>
      </c>
      <c r="AR61" s="98">
        <f t="shared" si="37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5"/>
        <v>0</v>
      </c>
      <c r="AX61" s="234">
        <f t="shared" si="46"/>
        <v>-0.36376689009573493</v>
      </c>
      <c r="AY61" s="99"/>
      <c r="AZ61" s="94">
        <f t="shared" si="14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7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7">
        <f t="shared" si="25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7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5"/>
        <v>0</v>
      </c>
      <c r="AX62" s="234">
        <f t="shared" si="46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7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7">
        <f t="shared" si="25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7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5"/>
        <v>0</v>
      </c>
      <c r="AX63" s="234">
        <f t="shared" si="46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7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7">
        <f t="shared" si="25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7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5"/>
        <v>0</v>
      </c>
      <c r="AX64" s="234">
        <f t="shared" si="46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7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5"/>
        <v>0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0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7">
        <f t="shared" si="25"/>
        <v>0</v>
      </c>
      <c r="AO65" s="95">
        <f t="shared" si="26"/>
        <v>0</v>
      </c>
      <c r="AP65" s="96"/>
      <c r="AQ65" s="97">
        <f t="shared" si="8"/>
        <v>0</v>
      </c>
      <c r="AR65" s="98">
        <f t="shared" si="37"/>
        <v>99.69</v>
      </c>
      <c r="AS65" s="98">
        <f t="shared" si="10"/>
        <v>0</v>
      </c>
      <c r="AT65" s="98">
        <f t="shared" si="11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5"/>
        <v>0</v>
      </c>
      <c r="AX65" s="234">
        <f t="shared" si="46"/>
        <v>0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7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5"/>
        <v>0.33333333333333331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0</v>
      </c>
      <c r="AH66" s="93"/>
      <c r="AI66" s="93"/>
      <c r="AJ66" s="93"/>
      <c r="AK66" s="93"/>
      <c r="AL66" s="122">
        <f t="shared" si="24"/>
        <v>0.57551046391342398</v>
      </c>
      <c r="AM66" s="93">
        <v>0</v>
      </c>
      <c r="AN66" s="327">
        <f t="shared" si="25"/>
        <v>0</v>
      </c>
      <c r="AO66" s="95">
        <f t="shared" si="26"/>
        <v>-0.57551046391342398</v>
      </c>
      <c r="AP66" s="96"/>
      <c r="AQ66" s="97">
        <f t="shared" si="8"/>
        <v>0</v>
      </c>
      <c r="AR66" s="98">
        <f t="shared" si="37"/>
        <v>97.35</v>
      </c>
      <c r="AS66" s="98">
        <f t="shared" si="10"/>
        <v>0</v>
      </c>
      <c r="AT66" s="98">
        <f t="shared" si="11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5"/>
        <v>0</v>
      </c>
      <c r="AX66" s="234">
        <f t="shared" si="46"/>
        <v>-5.9117664500608529E-3</v>
      </c>
      <c r="AY66" s="99"/>
      <c r="AZ66" s="94">
        <f t="shared" si="14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7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5"/>
        <v>0</v>
      </c>
      <c r="R67" s="92">
        <f t="shared" si="16"/>
        <v>0</v>
      </c>
      <c r="S67" s="93">
        <v>0</v>
      </c>
      <c r="T67" s="93">
        <v>0</v>
      </c>
      <c r="U67" s="92">
        <f t="shared" si="17"/>
        <v>0</v>
      </c>
      <c r="V67" s="93">
        <v>0</v>
      </c>
      <c r="W67" s="93">
        <v>0</v>
      </c>
      <c r="X67" s="92">
        <f t="shared" si="18"/>
        <v>0</v>
      </c>
      <c r="Y67" s="93">
        <v>0</v>
      </c>
      <c r="Z67" s="93">
        <v>0</v>
      </c>
      <c r="AA67" s="92">
        <f t="shared" si="19"/>
        <v>0</v>
      </c>
      <c r="AB67" s="92">
        <f t="shared" si="20"/>
        <v>0</v>
      </c>
      <c r="AC67" s="234">
        <f t="shared" si="21"/>
        <v>0</v>
      </c>
      <c r="AD67" s="92">
        <f t="shared" si="22"/>
        <v>0</v>
      </c>
      <c r="AE67" s="93">
        <v>0</v>
      </c>
      <c r="AF67" s="234">
        <f t="shared" si="23"/>
        <v>0</v>
      </c>
      <c r="AG67" s="93">
        <v>0</v>
      </c>
      <c r="AH67" s="93"/>
      <c r="AI67" s="93"/>
      <c r="AJ67" s="93"/>
      <c r="AK67" s="93"/>
      <c r="AL67" s="122">
        <f t="shared" si="24"/>
        <v>2.87755231956712</v>
      </c>
      <c r="AM67" s="93">
        <v>0</v>
      </c>
      <c r="AN67" s="327">
        <f t="shared" si="25"/>
        <v>0</v>
      </c>
      <c r="AO67" s="95">
        <f t="shared" si="26"/>
        <v>-2.87755231956712</v>
      </c>
      <c r="AP67" s="96"/>
      <c r="AQ67" s="97">
        <f t="shared" si="8"/>
        <v>0</v>
      </c>
      <c r="AR67" s="98">
        <f t="shared" si="37"/>
        <v>161.69999999999999</v>
      </c>
      <c r="AS67" s="98">
        <f t="shared" si="10"/>
        <v>0</v>
      </c>
      <c r="AT67" s="98">
        <f t="shared" si="11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5"/>
        <v>0</v>
      </c>
      <c r="AX67" s="234">
        <f t="shared" si="46"/>
        <v>-1.7795623497632161E-2</v>
      </c>
      <c r="AY67" s="99"/>
      <c r="AZ67" s="94">
        <f t="shared" si="14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7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8">N68/3</f>
        <v>0</v>
      </c>
      <c r="R68" s="92">
        <f t="shared" ref="R68:R98" si="49">U68/3</f>
        <v>0</v>
      </c>
      <c r="S68" s="93">
        <v>0</v>
      </c>
      <c r="T68" s="93">
        <v>0</v>
      </c>
      <c r="U68" s="92">
        <f t="shared" ref="U68:U98" si="50">S68+T68</f>
        <v>0</v>
      </c>
      <c r="V68" s="93">
        <v>0</v>
      </c>
      <c r="W68" s="93">
        <v>0</v>
      </c>
      <c r="X68" s="92">
        <f t="shared" ref="X68:X98" si="51">V68+W68</f>
        <v>0</v>
      </c>
      <c r="Y68" s="93">
        <v>0</v>
      </c>
      <c r="Z68" s="93">
        <v>0</v>
      </c>
      <c r="AA68" s="92">
        <f t="shared" ref="AA68:AA98" si="52">Y68+Z68</f>
        <v>0</v>
      </c>
      <c r="AB68" s="92">
        <f t="shared" ref="AB68:AB98" si="53">N68*O68*P68/100</f>
        <v>0</v>
      </c>
      <c r="AC68" s="234">
        <f t="shared" ref="AC68:AC98" si="54">AA68/$AA$121</f>
        <v>0</v>
      </c>
      <c r="AD68" s="92">
        <f t="shared" ref="AD68:AD98" si="55">U68*K68</f>
        <v>0</v>
      </c>
      <c r="AE68" s="93">
        <v>0</v>
      </c>
      <c r="AF68" s="234">
        <f t="shared" ref="AF68:AF98" si="56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7">IFERROR($AL$121*H68/$H$121,0)</f>
        <v>0</v>
      </c>
      <c r="AM68" s="93">
        <v>0</v>
      </c>
      <c r="AN68" s="327">
        <f t="shared" ref="AN68:AN98" si="58">6117.8*Y68/Y$121</f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7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5"/>
        <v>0</v>
      </c>
      <c r="AX68" s="234">
        <f t="shared" si="46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7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8"/>
        <v>0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57"/>
        <v>3.4530627834805441</v>
      </c>
      <c r="AM69" s="93">
        <v>0</v>
      </c>
      <c r="AN69" s="327">
        <f t="shared" si="58"/>
        <v>0</v>
      </c>
      <c r="AO69" s="95">
        <f t="shared" si="59"/>
        <v>-3.4530627834805441</v>
      </c>
      <c r="AP69" s="96"/>
      <c r="AQ69" s="97">
        <f t="shared" si="8"/>
        <v>0</v>
      </c>
      <c r="AR69" s="98">
        <f t="shared" si="37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5"/>
        <v>0</v>
      </c>
      <c r="AX69" s="234">
        <f t="shared" si="46"/>
        <v>-2.4552494194258707E-2</v>
      </c>
      <c r="AY69" s="99"/>
      <c r="AZ69" s="94">
        <f t="shared" si="14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7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57"/>
        <v>2.5897970876104082</v>
      </c>
      <c r="AM70" s="93">
        <v>0</v>
      </c>
      <c r="AN70" s="327">
        <f t="shared" si="58"/>
        <v>0</v>
      </c>
      <c r="AO70" s="95">
        <f t="shared" si="59"/>
        <v>-2.5897970876104082</v>
      </c>
      <c r="AP70" s="96"/>
      <c r="AQ70" s="97">
        <f t="shared" si="8"/>
        <v>0</v>
      </c>
      <c r="AR70" s="98">
        <f t="shared" si="37"/>
        <v>117.24</v>
      </c>
      <c r="AS70" s="98">
        <f t="shared" si="10"/>
        <v>0</v>
      </c>
      <c r="AT70" s="98">
        <f t="shared" si="11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5"/>
        <v>0</v>
      </c>
      <c r="AX70" s="234">
        <f t="shared" si="46"/>
        <v>-2.2089705626154966E-2</v>
      </c>
      <c r="AY70" s="99"/>
      <c r="AZ70" s="94">
        <f t="shared" si="14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7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48"/>
        <v>0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0</v>
      </c>
      <c r="AH71" s="93"/>
      <c r="AI71" s="93"/>
      <c r="AJ71" s="93"/>
      <c r="AK71" s="93"/>
      <c r="AL71" s="122">
        <f t="shared" si="57"/>
        <v>6.0428598710909522</v>
      </c>
      <c r="AM71" s="93">
        <v>0</v>
      </c>
      <c r="AN71" s="327">
        <f t="shared" si="58"/>
        <v>0</v>
      </c>
      <c r="AO71" s="95">
        <f t="shared" si="59"/>
        <v>-6.0428598710909522</v>
      </c>
      <c r="AP71" s="96"/>
      <c r="AQ71" s="97">
        <f t="shared" si="8"/>
        <v>0</v>
      </c>
      <c r="AR71" s="98">
        <f t="shared" si="37"/>
        <v>123.09</v>
      </c>
      <c r="AS71" s="98">
        <f t="shared" si="10"/>
        <v>0</v>
      </c>
      <c r="AT71" s="98">
        <f t="shared" si="11"/>
        <v>0</v>
      </c>
      <c r="AU71" s="98">
        <f t="shared" ref="AU71:AU98" si="60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5"/>
        <v>0</v>
      </c>
      <c r="AX71" s="234">
        <f t="shared" si="46"/>
        <v>-4.9093020319205073E-2</v>
      </c>
      <c r="AY71" s="99"/>
      <c r="AZ71" s="94">
        <f t="shared" si="14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7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57"/>
        <v>3.7408180154372563</v>
      </c>
      <c r="AM72" s="93">
        <v>0</v>
      </c>
      <c r="AN72" s="327">
        <f t="shared" si="58"/>
        <v>0</v>
      </c>
      <c r="AO72" s="95">
        <f t="shared" si="59"/>
        <v>-3.7408180154372563</v>
      </c>
      <c r="AP72" s="96"/>
      <c r="AQ72" s="97">
        <f t="shared" si="8"/>
        <v>0</v>
      </c>
      <c r="AR72" s="98">
        <f t="shared" si="37"/>
        <v>123.09</v>
      </c>
      <c r="AS72" s="98">
        <f t="shared" si="10"/>
        <v>0</v>
      </c>
      <c r="AT72" s="98">
        <f t="shared" si="11"/>
        <v>0</v>
      </c>
      <c r="AU72" s="98">
        <f t="shared" si="60"/>
        <v>0</v>
      </c>
      <c r="AV72" s="98">
        <f t="array" ref="AV72">_xlfn.IFS(U72=0,AO72,U72&lt;0,AO72/-U72,U72&gt;0,AO72/U72)</f>
        <v>-3.7408180154372563</v>
      </c>
      <c r="AW72" s="234">
        <f t="shared" si="45"/>
        <v>0</v>
      </c>
      <c r="AX72" s="234">
        <f t="shared" si="46"/>
        <v>-3.0390917340460281E-2</v>
      </c>
      <c r="AY72" s="99"/>
      <c r="AZ72" s="94">
        <f t="shared" si="14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7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48"/>
        <v>0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0</v>
      </c>
      <c r="AH73" s="93"/>
      <c r="AI73" s="93"/>
      <c r="AJ73" s="93"/>
      <c r="AK73" s="93"/>
      <c r="AL73" s="122">
        <f t="shared" si="57"/>
        <v>4.6040837113073918</v>
      </c>
      <c r="AM73" s="93">
        <v>0</v>
      </c>
      <c r="AN73" s="327">
        <f t="shared" si="58"/>
        <v>0</v>
      </c>
      <c r="AO73" s="95">
        <f t="shared" si="59"/>
        <v>-4.6040837113073918</v>
      </c>
      <c r="AP73" s="96"/>
      <c r="AQ73" s="97">
        <f t="shared" si="8"/>
        <v>0</v>
      </c>
      <c r="AR73" s="98">
        <f t="shared" si="37"/>
        <v>123.09</v>
      </c>
      <c r="AS73" s="98">
        <f t="shared" si="10"/>
        <v>0</v>
      </c>
      <c r="AT73" s="98">
        <f t="shared" si="11"/>
        <v>0</v>
      </c>
      <c r="AU73" s="98">
        <f t="shared" si="60"/>
        <v>0</v>
      </c>
      <c r="AV73" s="98">
        <f t="array" ref="AV73">_xlfn.IFS(U73=0,AO73,U73&lt;0,AO73/-U73,U73&gt;0,AO73/U73)</f>
        <v>-4.6040837113073918</v>
      </c>
      <c r="AW73" s="234">
        <f t="shared" si="45"/>
        <v>0</v>
      </c>
      <c r="AX73" s="234">
        <f t="shared" si="46"/>
        <v>-3.7404205957489577E-2</v>
      </c>
      <c r="AY73" s="99"/>
      <c r="AZ73" s="94">
        <f t="shared" si="14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7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57"/>
        <v>0.57551046391342398</v>
      </c>
      <c r="AM74" s="93">
        <v>0</v>
      </c>
      <c r="AN74" s="327">
        <f t="shared" si="58"/>
        <v>0</v>
      </c>
      <c r="AO74" s="95">
        <f t="shared" si="59"/>
        <v>-0.57551046391342398</v>
      </c>
      <c r="AP74" s="96"/>
      <c r="AQ74" s="97">
        <f t="shared" si="8"/>
        <v>0</v>
      </c>
      <c r="AR74" s="98">
        <f t="shared" si="37"/>
        <v>134.79</v>
      </c>
      <c r="AS74" s="98">
        <f t="shared" si="10"/>
        <v>0</v>
      </c>
      <c r="AT74" s="98">
        <f t="shared" si="11"/>
        <v>0</v>
      </c>
      <c r="AU74" s="98">
        <f t="shared" si="60"/>
        <v>0</v>
      </c>
      <c r="AV74" s="98">
        <f t="array" ref="AV74">_xlfn.IFS(U74=0,AO74,U74&lt;0,AO74/-U74,U74&gt;0,AO74/U74)</f>
        <v>-0.57551046391342398</v>
      </c>
      <c r="AW74" s="234">
        <f t="shared" si="45"/>
        <v>0</v>
      </c>
      <c r="AX74" s="234">
        <f t="shared" si="46"/>
        <v>-4.2696822013014619E-3</v>
      </c>
      <c r="AY74" s="99"/>
      <c r="AZ74" s="94">
        <f t="shared" si="14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7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48"/>
        <v>0.33333333333333331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1347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378.34</v>
      </c>
      <c r="AH75" s="93"/>
      <c r="AI75" s="93"/>
      <c r="AJ75" s="93"/>
      <c r="AK75" s="93"/>
      <c r="AL75" s="122">
        <f t="shared" si="57"/>
        <v>0</v>
      </c>
      <c r="AM75" s="93">
        <v>0</v>
      </c>
      <c r="AN75" s="327">
        <f t="shared" si="58"/>
        <v>0</v>
      </c>
      <c r="AO75" s="95">
        <f t="shared" si="59"/>
        <v>-378.34</v>
      </c>
      <c r="AP75" s="96"/>
      <c r="AQ75" s="97">
        <f t="shared" si="8"/>
        <v>0</v>
      </c>
      <c r="AR75" s="98">
        <f t="shared" si="37"/>
        <v>134.79</v>
      </c>
      <c r="AS75" s="98">
        <f t="shared" si="10"/>
        <v>0</v>
      </c>
      <c r="AT75" s="98">
        <f t="shared" si="11"/>
        <v>378.34</v>
      </c>
      <c r="AU75" s="98">
        <f t="shared" si="60"/>
        <v>0</v>
      </c>
      <c r="AV75" s="98">
        <f t="array" ref="AV75">_xlfn.IFS(U75=0,AO75,U75&lt;0,AO75/-U75,U75&gt;0,AO75/U75)</f>
        <v>-378.34</v>
      </c>
      <c r="AW75" s="234">
        <f t="shared" si="45"/>
        <v>0</v>
      </c>
      <c r="AX75" s="234">
        <f t="shared" si="46"/>
        <v>-2.806884783737666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7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48"/>
        <v>0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0</v>
      </c>
      <c r="AH76" s="93"/>
      <c r="AI76" s="93"/>
      <c r="AJ76" s="93"/>
      <c r="AK76" s="93"/>
      <c r="AL76" s="122">
        <f t="shared" si="57"/>
        <v>14.387761597835601</v>
      </c>
      <c r="AM76" s="93">
        <v>0</v>
      </c>
      <c r="AN76" s="327">
        <f t="shared" si="58"/>
        <v>0</v>
      </c>
      <c r="AO76" s="95">
        <f t="shared" si="59"/>
        <v>-14.387761597835601</v>
      </c>
      <c r="AP76" s="96"/>
      <c r="AQ76" s="97">
        <f t="shared" si="8"/>
        <v>0</v>
      </c>
      <c r="AR76" s="98">
        <f t="shared" si="37"/>
        <v>123.09</v>
      </c>
      <c r="AS76" s="98">
        <f t="shared" si="10"/>
        <v>0</v>
      </c>
      <c r="AT76" s="98">
        <f t="shared" si="11"/>
        <v>0</v>
      </c>
      <c r="AU76" s="98">
        <f t="shared" si="60"/>
        <v>0</v>
      </c>
      <c r="AV76" s="98">
        <f t="array" ref="AV76">_xlfn.IFS(U76=0,AO76,U76&lt;0,AO76/-U76,U76&gt;0,AO76/U76)</f>
        <v>-14.387761597835601</v>
      </c>
      <c r="AW76" s="234">
        <f t="shared" si="45"/>
        <v>0</v>
      </c>
      <c r="AX76" s="234">
        <f t="shared" si="46"/>
        <v>-0.11688814361715492</v>
      </c>
      <c r="AY76" s="99"/>
      <c r="AZ76" s="94">
        <f t="shared" si="14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7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48"/>
        <v>0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0</v>
      </c>
      <c r="AH77" s="93"/>
      <c r="AI77" s="93"/>
      <c r="AJ77" s="93"/>
      <c r="AK77" s="93"/>
      <c r="AL77" s="122">
        <f t="shared" si="57"/>
        <v>11.222454046311768</v>
      </c>
      <c r="AM77" s="93">
        <v>0</v>
      </c>
      <c r="AN77" s="327">
        <f t="shared" si="58"/>
        <v>0</v>
      </c>
      <c r="AO77" s="95">
        <f t="shared" si="59"/>
        <v>-11.222454046311768</v>
      </c>
      <c r="AP77" s="96"/>
      <c r="AQ77" s="97">
        <f t="shared" si="8"/>
        <v>0</v>
      </c>
      <c r="AR77" s="98">
        <f t="shared" si="37"/>
        <v>123.09</v>
      </c>
      <c r="AS77" s="98">
        <f t="shared" si="10"/>
        <v>0</v>
      </c>
      <c r="AT77" s="98">
        <f t="shared" si="11"/>
        <v>0</v>
      </c>
      <c r="AU77" s="98">
        <f t="shared" si="60"/>
        <v>0</v>
      </c>
      <c r="AV77" s="98">
        <f t="array" ref="AV77">_xlfn.IFS(U77=0,AO77,U77&lt;0,AO77/-U77,U77&gt;0,AO77/U77)</f>
        <v>-11.222454046311768</v>
      </c>
      <c r="AW77" s="234">
        <f t="shared" si="45"/>
        <v>0</v>
      </c>
      <c r="AX77" s="234">
        <f t="shared" si="46"/>
        <v>-9.1172752021380837E-2</v>
      </c>
      <c r="AY77" s="99"/>
      <c r="AZ77" s="94">
        <f t="shared" si="14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7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48"/>
        <v>0</v>
      </c>
      <c r="R78" s="92">
        <f t="shared" si="49"/>
        <v>0</v>
      </c>
      <c r="S78" s="93">
        <v>0</v>
      </c>
      <c r="T78" s="93">
        <v>0</v>
      </c>
      <c r="U78" s="92">
        <f t="shared" si="50"/>
        <v>0</v>
      </c>
      <c r="V78" s="93">
        <v>0</v>
      </c>
      <c r="W78" s="93">
        <v>0</v>
      </c>
      <c r="X78" s="92">
        <f t="shared" si="51"/>
        <v>0</v>
      </c>
      <c r="Y78" s="93">
        <v>0</v>
      </c>
      <c r="Z78" s="93">
        <v>0</v>
      </c>
      <c r="AA78" s="92">
        <f t="shared" si="52"/>
        <v>0</v>
      </c>
      <c r="AB78" s="92">
        <f t="shared" si="53"/>
        <v>0</v>
      </c>
      <c r="AC78" s="234">
        <f t="shared" si="54"/>
        <v>0</v>
      </c>
      <c r="AD78" s="92">
        <f t="shared" si="55"/>
        <v>0</v>
      </c>
      <c r="AE78" s="93">
        <v>0</v>
      </c>
      <c r="AF78" s="234">
        <f t="shared" si="56"/>
        <v>0</v>
      </c>
      <c r="AG78" s="93">
        <v>0</v>
      </c>
      <c r="AH78" s="93"/>
      <c r="AI78" s="93"/>
      <c r="AJ78" s="93"/>
      <c r="AK78" s="93"/>
      <c r="AL78" s="122">
        <f t="shared" si="57"/>
        <v>8.6326569587013608</v>
      </c>
      <c r="AM78" s="93">
        <v>0</v>
      </c>
      <c r="AN78" s="327">
        <f t="shared" si="58"/>
        <v>0</v>
      </c>
      <c r="AO78" s="95">
        <f t="shared" si="59"/>
        <v>-8.6326569587013608</v>
      </c>
      <c r="AP78" s="96"/>
      <c r="AQ78" s="97">
        <f t="shared" si="8"/>
        <v>0</v>
      </c>
      <c r="AR78" s="98">
        <f t="shared" si="37"/>
        <v>123.09</v>
      </c>
      <c r="AS78" s="98">
        <f t="shared" si="10"/>
        <v>0</v>
      </c>
      <c r="AT78" s="98">
        <f t="shared" si="11"/>
        <v>0</v>
      </c>
      <c r="AU78" s="98">
        <f t="shared" si="60"/>
        <v>0</v>
      </c>
      <c r="AV78" s="98">
        <f t="array" ref="AV78">_xlfn.IFS(U78=0,AO78,U78&lt;0,AO78/-U78,U78&gt;0,AO78/U78)</f>
        <v>-8.6326569587013608</v>
      </c>
      <c r="AW78" s="234">
        <f t="shared" si="45"/>
        <v>0</v>
      </c>
      <c r="AX78" s="234">
        <f t="shared" si="46"/>
        <v>-7.0132886170292966E-2</v>
      </c>
      <c r="AY78" s="99"/>
      <c r="AZ78" s="94">
        <f t="shared" si="14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7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48"/>
        <v>0</v>
      </c>
      <c r="R79" s="92">
        <f t="shared" si="49"/>
        <v>0</v>
      </c>
      <c r="S79" s="93">
        <v>0</v>
      </c>
      <c r="T79" s="93">
        <v>0</v>
      </c>
      <c r="U79" s="92">
        <f t="shared" si="50"/>
        <v>0</v>
      </c>
      <c r="V79" s="93">
        <v>0</v>
      </c>
      <c r="W79" s="93">
        <v>0</v>
      </c>
      <c r="X79" s="92">
        <f t="shared" si="51"/>
        <v>0</v>
      </c>
      <c r="Y79" s="93">
        <v>0</v>
      </c>
      <c r="Z79" s="93">
        <v>0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0</v>
      </c>
      <c r="AH79" s="93"/>
      <c r="AI79" s="93"/>
      <c r="AJ79" s="93"/>
      <c r="AK79" s="93"/>
      <c r="AL79" s="122">
        <f t="shared" si="57"/>
        <v>14.100006365878889</v>
      </c>
      <c r="AM79" s="93">
        <v>0</v>
      </c>
      <c r="AN79" s="327">
        <f t="shared" si="58"/>
        <v>0</v>
      </c>
      <c r="AO79" s="95">
        <f t="shared" si="59"/>
        <v>-14.100006365878889</v>
      </c>
      <c r="AP79" s="96"/>
      <c r="AQ79" s="97">
        <f t="shared" si="8"/>
        <v>0</v>
      </c>
      <c r="AR79" s="98">
        <f t="shared" si="37"/>
        <v>164.04</v>
      </c>
      <c r="AS79" s="98">
        <f t="shared" si="10"/>
        <v>0</v>
      </c>
      <c r="AT79" s="98">
        <f t="shared" si="11"/>
        <v>0</v>
      </c>
      <c r="AU79" s="98">
        <f t="shared" si="60"/>
        <v>0</v>
      </c>
      <c r="AV79" s="98">
        <f t="array" ref="AV79">_xlfn.IFS(U79=0,AO79,U79&lt;0,AO79/-U79,U79&gt;0,AO79/U79)</f>
        <v>-14.100006365878889</v>
      </c>
      <c r="AW79" s="234">
        <f t="shared" si="45"/>
        <v>0</v>
      </c>
      <c r="AX79" s="234">
        <f t="shared" si="46"/>
        <v>-8.5954684015355332E-2</v>
      </c>
      <c r="AY79" s="99"/>
      <c r="AZ79" s="94">
        <f t="shared" si="14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7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48"/>
        <v>0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0</v>
      </c>
      <c r="AH80" s="93"/>
      <c r="AI80" s="93"/>
      <c r="AJ80" s="93"/>
      <c r="AK80" s="93"/>
      <c r="AL80" s="122">
        <f t="shared" si="57"/>
        <v>14.100006365878889</v>
      </c>
      <c r="AM80" s="93">
        <v>0</v>
      </c>
      <c r="AN80" s="327">
        <f t="shared" si="58"/>
        <v>0</v>
      </c>
      <c r="AO80" s="95">
        <f t="shared" si="59"/>
        <v>-14.100006365878889</v>
      </c>
      <c r="AP80" s="96"/>
      <c r="AQ80" s="97">
        <f t="shared" si="8"/>
        <v>0</v>
      </c>
      <c r="AR80" s="98">
        <f t="shared" si="37"/>
        <v>164.04</v>
      </c>
      <c r="AS80" s="98">
        <f t="shared" si="10"/>
        <v>0</v>
      </c>
      <c r="AT80" s="98">
        <f t="shared" si="11"/>
        <v>0</v>
      </c>
      <c r="AU80" s="98">
        <f t="shared" si="60"/>
        <v>0</v>
      </c>
      <c r="AV80" s="98">
        <f t="array" ref="AV80">_xlfn.IFS(U80=0,AO80,U80&lt;0,AO80/-U80,U80&gt;0,AO80/U80)</f>
        <v>-14.100006365878889</v>
      </c>
      <c r="AW80" s="234">
        <f t="shared" si="45"/>
        <v>0</v>
      </c>
      <c r="AX80" s="234">
        <f t="shared" si="46"/>
        <v>-8.5954684015355332E-2</v>
      </c>
      <c r="AY80" s="99"/>
      <c r="AZ80" s="94">
        <f t="shared" si="14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7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57"/>
        <v>14.100006365878889</v>
      </c>
      <c r="AM81" s="93">
        <v>0</v>
      </c>
      <c r="AN81" s="327">
        <f t="shared" si="58"/>
        <v>0</v>
      </c>
      <c r="AO81" s="95">
        <f t="shared" si="59"/>
        <v>-14.100006365878889</v>
      </c>
      <c r="AP81" s="96"/>
      <c r="AQ81" s="97">
        <f t="shared" si="8"/>
        <v>0</v>
      </c>
      <c r="AR81" s="98">
        <f t="shared" si="37"/>
        <v>128.94</v>
      </c>
      <c r="AS81" s="98">
        <f t="shared" si="10"/>
        <v>0</v>
      </c>
      <c r="AT81" s="98">
        <f t="shared" si="11"/>
        <v>0</v>
      </c>
      <c r="AU81" s="98">
        <f t="shared" si="60"/>
        <v>0</v>
      </c>
      <c r="AV81" s="98">
        <f t="array" ref="AV81">_xlfn.IFS(U81=0,AO81,U81&lt;0,AO81/-U81,U81&gt;0,AO81/U81)</f>
        <v>-14.100006365878889</v>
      </c>
      <c r="AW81" s="234">
        <f t="shared" si="45"/>
        <v>0</v>
      </c>
      <c r="AX81" s="234">
        <f t="shared" si="46"/>
        <v>-0.10935323689994485</v>
      </c>
      <c r="AY81" s="99"/>
      <c r="AZ81" s="94">
        <f t="shared" si="14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7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57"/>
        <v>14.100006365878889</v>
      </c>
      <c r="AM82" s="93">
        <v>0</v>
      </c>
      <c r="AN82" s="327">
        <f t="shared" si="58"/>
        <v>0</v>
      </c>
      <c r="AO82" s="95">
        <f t="shared" si="59"/>
        <v>-14.100006365878889</v>
      </c>
      <c r="AP82" s="96"/>
      <c r="AQ82" s="97">
        <f t="shared" si="8"/>
        <v>0</v>
      </c>
      <c r="AR82" s="98">
        <f t="shared" si="37"/>
        <v>128.94</v>
      </c>
      <c r="AS82" s="98">
        <f t="shared" si="10"/>
        <v>0</v>
      </c>
      <c r="AT82" s="98">
        <f t="shared" si="11"/>
        <v>0</v>
      </c>
      <c r="AU82" s="98">
        <f t="shared" si="60"/>
        <v>0</v>
      </c>
      <c r="AV82" s="98">
        <f t="array" ref="AV82">_xlfn.IFS(U82=0,AO82,U82&lt;0,AO82/-U82,U82&gt;0,AO82/U82)</f>
        <v>-14.100006365878889</v>
      </c>
      <c r="AW82" s="234">
        <f t="shared" si="45"/>
        <v>0</v>
      </c>
      <c r="AX82" s="234">
        <f t="shared" si="46"/>
        <v>-0.10935323689994485</v>
      </c>
      <c r="AY82" s="99"/>
      <c r="AZ82" s="94">
        <f t="shared" si="14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7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0</v>
      </c>
      <c r="AH83" s="93"/>
      <c r="AI83" s="93"/>
      <c r="AJ83" s="93"/>
      <c r="AK83" s="93"/>
      <c r="AL83" s="122">
        <f t="shared" si="57"/>
        <v>13.812251133922176</v>
      </c>
      <c r="AM83" s="93">
        <v>0</v>
      </c>
      <c r="AN83" s="327">
        <f t="shared" si="58"/>
        <v>0</v>
      </c>
      <c r="AO83" s="95">
        <f t="shared" si="59"/>
        <v>-13.812251133922176</v>
      </c>
      <c r="AP83" s="96"/>
      <c r="AQ83" s="97">
        <f t="shared" si="8"/>
        <v>0</v>
      </c>
      <c r="AR83" s="98">
        <f t="shared" si="37"/>
        <v>123.09</v>
      </c>
      <c r="AS83" s="98">
        <f t="shared" si="10"/>
        <v>0</v>
      </c>
      <c r="AT83" s="98">
        <f t="shared" si="11"/>
        <v>0</v>
      </c>
      <c r="AU83" s="98">
        <f t="shared" si="60"/>
        <v>0</v>
      </c>
      <c r="AV83" s="98">
        <f t="array" ref="AV83">_xlfn.IFS(U83=0,AO83,U83&lt;0,AO83/-U83,U83&gt;0,AO83/U83)</f>
        <v>-13.812251133922176</v>
      </c>
      <c r="AW83" s="234">
        <f t="shared" si="45"/>
        <v>0</v>
      </c>
      <c r="AX83" s="234">
        <f t="shared" si="46"/>
        <v>-0.11221261787246872</v>
      </c>
      <c r="AY83" s="99"/>
      <c r="AZ83" s="94">
        <f t="shared" si="14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7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57"/>
        <v>13.236740670008754</v>
      </c>
      <c r="AM84" s="93">
        <v>0</v>
      </c>
      <c r="AN84" s="327">
        <f t="shared" si="58"/>
        <v>0</v>
      </c>
      <c r="AO84" s="95">
        <f t="shared" si="59"/>
        <v>-13.236740670008754</v>
      </c>
      <c r="AP84" s="96"/>
      <c r="AQ84" s="97">
        <f t="shared" si="8"/>
        <v>0</v>
      </c>
      <c r="AR84" s="98">
        <f t="shared" si="37"/>
        <v>146.49</v>
      </c>
      <c r="AS84" s="98">
        <f t="shared" si="10"/>
        <v>0</v>
      </c>
      <c r="AT84" s="98">
        <f t="shared" si="11"/>
        <v>0</v>
      </c>
      <c r="AU84" s="98">
        <f t="shared" si="60"/>
        <v>0</v>
      </c>
      <c r="AV84" s="98">
        <f t="array" ref="AV84">_xlfn.IFS(U84=0,AO84,U84&lt;0,AO84/-U84,U84&gt;0,AO84/U84)</f>
        <v>-13.236740670008754</v>
      </c>
      <c r="AW84" s="234">
        <f t="shared" si="45"/>
        <v>0</v>
      </c>
      <c r="AX84" s="234">
        <f t="shared" si="46"/>
        <v>-9.0359346508353824E-2</v>
      </c>
      <c r="AY84" s="99"/>
      <c r="AZ84" s="94">
        <f t="shared" si="14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7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48"/>
        <v>0.33333333333333331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91.81</v>
      </c>
      <c r="AH85" s="93"/>
      <c r="AI85" s="93"/>
      <c r="AJ85" s="93"/>
      <c r="AK85" s="93"/>
      <c r="AL85" s="122">
        <f t="shared" si="57"/>
        <v>12.085719742181904</v>
      </c>
      <c r="AM85" s="93">
        <v>0</v>
      </c>
      <c r="AN85" s="327">
        <f t="shared" si="58"/>
        <v>0</v>
      </c>
      <c r="AO85" s="95">
        <f t="shared" si="59"/>
        <v>-103.89571974218191</v>
      </c>
      <c r="AP85" s="96"/>
      <c r="AQ85" s="97">
        <f t="shared" si="8"/>
        <v>0</v>
      </c>
      <c r="AR85" s="98">
        <f t="shared" si="37"/>
        <v>103.2</v>
      </c>
      <c r="AS85" s="98">
        <f t="shared" si="10"/>
        <v>0</v>
      </c>
      <c r="AT85" s="98">
        <f t="shared" si="11"/>
        <v>91.81</v>
      </c>
      <c r="AU85" s="98">
        <f t="shared" si="60"/>
        <v>0</v>
      </c>
      <c r="AV85" s="98">
        <f t="array" ref="AV85">_xlfn.IFS(U85=0,AO85,U85&lt;0,AO85/-U85,U85&gt;0,AO85/U85)</f>
        <v>-103.89571974218191</v>
      </c>
      <c r="AW85" s="234">
        <f t="shared" si="45"/>
        <v>0</v>
      </c>
      <c r="AX85" s="234">
        <f t="shared" si="46"/>
        <v>-1.0067414703699797</v>
      </c>
      <c r="AY85" s="99"/>
      <c r="AZ85" s="94">
        <f t="shared" si="14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7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</v>
      </c>
      <c r="S86" s="93">
        <v>0</v>
      </c>
      <c r="T86" s="93">
        <v>0</v>
      </c>
      <c r="U86" s="92">
        <f t="shared" si="50"/>
        <v>0</v>
      </c>
      <c r="V86" s="93">
        <v>0</v>
      </c>
      <c r="W86" s="93">
        <v>0</v>
      </c>
      <c r="X86" s="92">
        <f t="shared" si="51"/>
        <v>0</v>
      </c>
      <c r="Y86" s="93">
        <v>0</v>
      </c>
      <c r="Z86" s="93">
        <v>0</v>
      </c>
      <c r="AA86" s="92">
        <f t="shared" si="52"/>
        <v>0</v>
      </c>
      <c r="AB86" s="92">
        <f t="shared" si="53"/>
        <v>0</v>
      </c>
      <c r="AC86" s="234">
        <f t="shared" si="54"/>
        <v>0</v>
      </c>
      <c r="AD86" s="92">
        <f t="shared" si="55"/>
        <v>0</v>
      </c>
      <c r="AE86" s="93">
        <v>0</v>
      </c>
      <c r="AF86" s="234">
        <f t="shared" si="56"/>
        <v>0</v>
      </c>
      <c r="AG86" s="93">
        <v>0</v>
      </c>
      <c r="AH86" s="93"/>
      <c r="AI86" s="93"/>
      <c r="AJ86" s="93"/>
      <c r="AK86" s="93"/>
      <c r="AL86" s="122">
        <f t="shared" si="57"/>
        <v>14.100006365878889</v>
      </c>
      <c r="AM86" s="93">
        <v>0</v>
      </c>
      <c r="AN86" s="327">
        <f t="shared" si="58"/>
        <v>0</v>
      </c>
      <c r="AO86" s="95">
        <f t="shared" si="59"/>
        <v>-14.100006365878889</v>
      </c>
      <c r="AP86" s="96"/>
      <c r="AQ86" s="97">
        <f t="shared" si="8"/>
        <v>0</v>
      </c>
      <c r="AR86" s="98">
        <f t="shared" si="37"/>
        <v>150</v>
      </c>
      <c r="AS86" s="98">
        <f t="shared" si="10"/>
        <v>0</v>
      </c>
      <c r="AT86" s="98">
        <f t="shared" si="11"/>
        <v>0</v>
      </c>
      <c r="AU86" s="98">
        <f t="shared" si="60"/>
        <v>0</v>
      </c>
      <c r="AV86" s="98">
        <f t="array" ref="AV86">_xlfn.IFS(U86=0,AO86,U86&lt;0,AO86/-U86,U86&gt;0,AO86/U86)</f>
        <v>-14.100006365878889</v>
      </c>
      <c r="AW86" s="234">
        <f t="shared" si="45"/>
        <v>0</v>
      </c>
      <c r="AX86" s="234">
        <f t="shared" si="46"/>
        <v>-9.4000042439192591E-2</v>
      </c>
      <c r="AY86" s="99"/>
      <c r="AZ86" s="94">
        <f t="shared" si="14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7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48"/>
        <v>0</v>
      </c>
      <c r="R87" s="92">
        <f t="shared" si="49"/>
        <v>0</v>
      </c>
      <c r="S87" s="93">
        <v>0</v>
      </c>
      <c r="T87" s="93">
        <v>0</v>
      </c>
      <c r="U87" s="92">
        <f t="shared" si="50"/>
        <v>0</v>
      </c>
      <c r="V87" s="93">
        <v>0</v>
      </c>
      <c r="W87" s="93">
        <v>0</v>
      </c>
      <c r="X87" s="92">
        <f t="shared" si="51"/>
        <v>0</v>
      </c>
      <c r="Y87" s="93">
        <v>0</v>
      </c>
      <c r="Z87" s="93">
        <v>0</v>
      </c>
      <c r="AA87" s="92">
        <f t="shared" si="52"/>
        <v>0</v>
      </c>
      <c r="AB87" s="92">
        <f t="shared" si="53"/>
        <v>0</v>
      </c>
      <c r="AC87" s="234">
        <f t="shared" si="54"/>
        <v>0</v>
      </c>
      <c r="AD87" s="92">
        <f t="shared" si="55"/>
        <v>0</v>
      </c>
      <c r="AE87" s="93">
        <v>0</v>
      </c>
      <c r="AF87" s="234">
        <f t="shared" si="56"/>
        <v>0</v>
      </c>
      <c r="AG87" s="93">
        <v>0</v>
      </c>
      <c r="AH87" s="93"/>
      <c r="AI87" s="93"/>
      <c r="AJ87" s="93"/>
      <c r="AK87" s="93"/>
      <c r="AL87" s="122">
        <f t="shared" si="57"/>
        <v>13.236740670008754</v>
      </c>
      <c r="AM87" s="93">
        <v>0</v>
      </c>
      <c r="AN87" s="327">
        <f t="shared" si="58"/>
        <v>0</v>
      </c>
      <c r="AO87" s="95">
        <f t="shared" si="59"/>
        <v>-13.236740670008754</v>
      </c>
      <c r="AP87" s="96"/>
      <c r="AQ87" s="97">
        <f t="shared" si="8"/>
        <v>0</v>
      </c>
      <c r="AR87" s="98">
        <f t="shared" si="37"/>
        <v>150</v>
      </c>
      <c r="AS87" s="98">
        <f t="shared" si="10"/>
        <v>0</v>
      </c>
      <c r="AT87" s="98">
        <f t="shared" si="11"/>
        <v>0</v>
      </c>
      <c r="AU87" s="98">
        <f t="shared" si="60"/>
        <v>0</v>
      </c>
      <c r="AV87" s="98">
        <f t="array" ref="AV87">_xlfn.IFS(U87=0,AO87,U87&lt;0,AO87/-U87,U87&gt;0,AO87/U87)</f>
        <v>-13.236740670008754</v>
      </c>
      <c r="AW87" s="234">
        <f t="shared" si="45"/>
        <v>0</v>
      </c>
      <c r="AX87" s="234">
        <f t="shared" si="46"/>
        <v>-8.8244937800058362E-2</v>
      </c>
      <c r="AY87" s="99"/>
      <c r="AZ87" s="94">
        <f t="shared" si="14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7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48"/>
        <v>1.6666666666666667</v>
      </c>
      <c r="R88" s="92">
        <f t="shared" si="49"/>
        <v>0.33333333333333331</v>
      </c>
      <c r="S88" s="93">
        <v>1</v>
      </c>
      <c r="T88" s="93">
        <v>0</v>
      </c>
      <c r="U88" s="92">
        <f t="shared" si="50"/>
        <v>1</v>
      </c>
      <c r="V88" s="93">
        <v>1152</v>
      </c>
      <c r="W88" s="93">
        <v>0</v>
      </c>
      <c r="X88" s="92">
        <f t="shared" si="51"/>
        <v>1152</v>
      </c>
      <c r="Y88" s="93">
        <v>1347</v>
      </c>
      <c r="Z88" s="93">
        <v>0</v>
      </c>
      <c r="AA88" s="92">
        <f t="shared" si="52"/>
        <v>1347</v>
      </c>
      <c r="AB88" s="92">
        <f t="shared" si="53"/>
        <v>2694</v>
      </c>
      <c r="AC88" s="234">
        <f t="shared" si="54"/>
        <v>1.0248133405590155E-2</v>
      </c>
      <c r="AD88" s="92">
        <f t="shared" si="55"/>
        <v>150</v>
      </c>
      <c r="AE88" s="93">
        <v>496.69000000000005</v>
      </c>
      <c r="AF88" s="234">
        <f t="shared" si="56"/>
        <v>0.36873793615441725</v>
      </c>
      <c r="AG88" s="93">
        <v>498.12</v>
      </c>
      <c r="AH88" s="93"/>
      <c r="AI88" s="93"/>
      <c r="AJ88" s="93"/>
      <c r="AK88" s="93"/>
      <c r="AL88" s="122">
        <f t="shared" si="57"/>
        <v>8.9204121906580713</v>
      </c>
      <c r="AM88" s="93">
        <v>0</v>
      </c>
      <c r="AN88" s="327">
        <f t="shared" si="58"/>
        <v>59.300558408520963</v>
      </c>
      <c r="AO88" s="95">
        <f t="shared" si="59"/>
        <v>133.96902940082089</v>
      </c>
      <c r="AP88" s="96"/>
      <c r="AQ88" s="97">
        <f t="shared" si="8"/>
        <v>1347</v>
      </c>
      <c r="AR88" s="98">
        <f t="shared" si="37"/>
        <v>150</v>
      </c>
      <c r="AS88" s="98">
        <f t="shared" si="10"/>
        <v>496.69000000000005</v>
      </c>
      <c r="AT88" s="98">
        <f t="shared" si="11"/>
        <v>498.12</v>
      </c>
      <c r="AU88" s="98">
        <f t="shared" si="60"/>
        <v>0</v>
      </c>
      <c r="AV88" s="98">
        <f t="array" ref="AV88">_xlfn.IFS(U88=0,AO88,U88&lt;0,AO88/-U88,U88&gt;0,AO88/U88)</f>
        <v>133.96902940082089</v>
      </c>
      <c r="AW88" s="234">
        <f t="shared" si="45"/>
        <v>9.9457334373289449E-2</v>
      </c>
      <c r="AX88" s="234">
        <f t="shared" si="46"/>
        <v>0.89312686267213925</v>
      </c>
      <c r="AY88" s="99"/>
      <c r="AZ88" s="94">
        <f t="shared" si="14"/>
        <v>4153.0399114254478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7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48"/>
        <v>0</v>
      </c>
      <c r="R89" s="92">
        <f t="shared" si="49"/>
        <v>0</v>
      </c>
      <c r="S89" s="93">
        <v>0</v>
      </c>
      <c r="T89" s="93">
        <v>0</v>
      </c>
      <c r="U89" s="92">
        <f t="shared" si="50"/>
        <v>0</v>
      </c>
      <c r="V89" s="93">
        <v>0</v>
      </c>
      <c r="W89" s="93">
        <v>0</v>
      </c>
      <c r="X89" s="92">
        <f t="shared" si="51"/>
        <v>0</v>
      </c>
      <c r="Y89" s="93">
        <v>0</v>
      </c>
      <c r="Z89" s="93">
        <v>0</v>
      </c>
      <c r="AA89" s="92">
        <f t="shared" si="52"/>
        <v>0</v>
      </c>
      <c r="AB89" s="92">
        <f t="shared" si="53"/>
        <v>0</v>
      </c>
      <c r="AC89" s="234">
        <f t="shared" si="54"/>
        <v>0</v>
      </c>
      <c r="AD89" s="92">
        <f t="shared" si="55"/>
        <v>0</v>
      </c>
      <c r="AE89" s="93">
        <v>0</v>
      </c>
      <c r="AF89" s="234">
        <f t="shared" si="56"/>
        <v>0</v>
      </c>
      <c r="AG89" s="93">
        <v>0</v>
      </c>
      <c r="AH89" s="93"/>
      <c r="AI89" s="93"/>
      <c r="AJ89" s="93"/>
      <c r="AK89" s="93"/>
      <c r="AL89" s="122">
        <f t="shared" si="57"/>
        <v>13.236740670008754</v>
      </c>
      <c r="AM89" s="93">
        <v>0</v>
      </c>
      <c r="AN89" s="327">
        <f t="shared" si="58"/>
        <v>0</v>
      </c>
      <c r="AO89" s="95">
        <f t="shared" si="59"/>
        <v>-13.236740670008754</v>
      </c>
      <c r="AP89" s="96"/>
      <c r="AQ89" s="97">
        <f t="shared" si="8"/>
        <v>0</v>
      </c>
      <c r="AR89" s="98">
        <f t="shared" si="37"/>
        <v>169.89</v>
      </c>
      <c r="AS89" s="98">
        <f t="shared" si="10"/>
        <v>0</v>
      </c>
      <c r="AT89" s="98">
        <f t="shared" si="11"/>
        <v>0</v>
      </c>
      <c r="AU89" s="98">
        <f t="shared" si="60"/>
        <v>0</v>
      </c>
      <c r="AV89" s="98">
        <f t="array" ref="AV89">_xlfn.IFS(U89=0,AO89,U89&lt;0,AO89/-U89,U89&gt;0,AO89/U89)</f>
        <v>-13.236740670008754</v>
      </c>
      <c r="AW89" s="234">
        <f t="shared" si="45"/>
        <v>0</v>
      </c>
      <c r="AX89" s="234">
        <f t="shared" si="46"/>
        <v>-7.7913595090992729E-2</v>
      </c>
      <c r="AY89" s="99"/>
      <c r="AZ89" s="94">
        <f t="shared" si="14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7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57"/>
        <v>14.387761597835601</v>
      </c>
      <c r="AM90" s="93">
        <v>0</v>
      </c>
      <c r="AN90" s="327">
        <f t="shared" si="58"/>
        <v>0</v>
      </c>
      <c r="AO90" s="95">
        <f t="shared" si="59"/>
        <v>-14.387761597835601</v>
      </c>
      <c r="AP90" s="96"/>
      <c r="AQ90" s="97">
        <f t="shared" si="8"/>
        <v>0</v>
      </c>
      <c r="AR90" s="98">
        <f t="shared" si="37"/>
        <v>107.88</v>
      </c>
      <c r="AS90" s="98">
        <f t="shared" si="10"/>
        <v>0</v>
      </c>
      <c r="AT90" s="98">
        <f t="shared" si="11"/>
        <v>0</v>
      </c>
      <c r="AU90" s="98">
        <f t="shared" si="60"/>
        <v>0</v>
      </c>
      <c r="AV90" s="98">
        <f t="array" ref="AV90">_xlfn.IFS(U90=0,AO90,U90&lt;0,AO90/-U90,U90&gt;0,AO90/U90)</f>
        <v>-14.387761597835601</v>
      </c>
      <c r="AW90" s="234">
        <f t="shared" si="45"/>
        <v>0</v>
      </c>
      <c r="AX90" s="234">
        <f t="shared" si="46"/>
        <v>-0.13336820168553579</v>
      </c>
      <c r="AY90" s="99"/>
      <c r="AZ90" s="94">
        <f t="shared" si="14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7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48"/>
        <v>0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0</v>
      </c>
      <c r="AH91" s="93"/>
      <c r="AI91" s="93"/>
      <c r="AJ91" s="93"/>
      <c r="AK91" s="93"/>
      <c r="AL91" s="122">
        <f t="shared" si="57"/>
        <v>10.646943582398343</v>
      </c>
      <c r="AM91" s="93">
        <v>0</v>
      </c>
      <c r="AN91" s="327">
        <f t="shared" si="58"/>
        <v>0</v>
      </c>
      <c r="AO91" s="95">
        <f t="shared" si="59"/>
        <v>-10.646943582398343</v>
      </c>
      <c r="AP91" s="96"/>
      <c r="AQ91" s="97">
        <f t="shared" si="8"/>
        <v>0</v>
      </c>
      <c r="AR91" s="98">
        <f t="shared" si="37"/>
        <v>93.84</v>
      </c>
      <c r="AS91" s="98">
        <f t="shared" si="10"/>
        <v>0</v>
      </c>
      <c r="AT91" s="98">
        <f t="shared" si="11"/>
        <v>0</v>
      </c>
      <c r="AU91" s="98">
        <f t="shared" si="60"/>
        <v>0</v>
      </c>
      <c r="AV91" s="98">
        <f t="array" ref="AV91">_xlfn.IFS(U91=0,AO91,U91&lt;0,AO91/-U91,U91&gt;0,AO91/U91)</f>
        <v>-10.646943582398343</v>
      </c>
      <c r="AW91" s="234">
        <f t="shared" si="45"/>
        <v>0</v>
      </c>
      <c r="AX91" s="234">
        <f t="shared" si="46"/>
        <v>-0.11345847807329862</v>
      </c>
      <c r="AY91" s="99"/>
      <c r="AZ91" s="94">
        <f t="shared" si="14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7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48"/>
        <v>0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0</v>
      </c>
      <c r="AH92" s="93"/>
      <c r="AI92" s="93"/>
      <c r="AJ92" s="93"/>
      <c r="AK92" s="93"/>
      <c r="AL92" s="122">
        <f t="shared" si="57"/>
        <v>14.100006365878889</v>
      </c>
      <c r="AM92" s="93">
        <v>0</v>
      </c>
      <c r="AN92" s="327">
        <f t="shared" si="58"/>
        <v>0</v>
      </c>
      <c r="AO92" s="95">
        <f t="shared" si="59"/>
        <v>-14.100006365878889</v>
      </c>
      <c r="AP92" s="96"/>
      <c r="AQ92" s="97">
        <f t="shared" si="8"/>
        <v>0</v>
      </c>
      <c r="AR92" s="98">
        <f t="shared" si="37"/>
        <v>139.47</v>
      </c>
      <c r="AS92" s="98">
        <f t="shared" si="10"/>
        <v>0</v>
      </c>
      <c r="AT92" s="98">
        <f t="shared" si="11"/>
        <v>0</v>
      </c>
      <c r="AU92" s="98">
        <f t="shared" si="60"/>
        <v>0</v>
      </c>
      <c r="AV92" s="98">
        <f t="array" ref="AV92">_xlfn.IFS(U92=0,AO92,U92&lt;0,AO92/-U92,U92&gt;0,AO92/U92)</f>
        <v>-14.100006365878889</v>
      </c>
      <c r="AW92" s="234">
        <f t="shared" si="45"/>
        <v>0</v>
      </c>
      <c r="AX92" s="234">
        <f t="shared" si="46"/>
        <v>-0.10109705575305721</v>
      </c>
      <c r="AY92" s="99"/>
      <c r="AZ92" s="94">
        <f t="shared" si="14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7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48"/>
        <v>0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57"/>
        <v>13.524495901965464</v>
      </c>
      <c r="AM93" s="93">
        <v>0</v>
      </c>
      <c r="AN93" s="327">
        <f t="shared" si="58"/>
        <v>0</v>
      </c>
      <c r="AO93" s="95">
        <f t="shared" si="59"/>
        <v>-13.524495901965464</v>
      </c>
      <c r="AP93" s="96"/>
      <c r="AQ93" s="97">
        <f t="shared" si="8"/>
        <v>0</v>
      </c>
      <c r="AR93" s="98">
        <f t="shared" si="37"/>
        <v>139.47</v>
      </c>
      <c r="AS93" s="98">
        <f t="shared" si="10"/>
        <v>0</v>
      </c>
      <c r="AT93" s="98">
        <f t="shared" si="11"/>
        <v>0</v>
      </c>
      <c r="AU93" s="98">
        <f t="shared" si="60"/>
        <v>0</v>
      </c>
      <c r="AV93" s="98">
        <f t="array" ref="AV93">_xlfn.IFS(U93=0,AO93,U93&lt;0,AO93/-U93,U93&gt;0,AO93/U93)</f>
        <v>-13.524495901965464</v>
      </c>
      <c r="AW93" s="234">
        <f t="shared" si="45"/>
        <v>0</v>
      </c>
      <c r="AX93" s="234">
        <f t="shared" si="46"/>
        <v>-9.6970645314156903E-2</v>
      </c>
      <c r="AY93" s="99"/>
      <c r="AZ93" s="94">
        <f t="shared" si="14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7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57"/>
        <v>0.57551046391342398</v>
      </c>
      <c r="AM94" s="93">
        <v>0</v>
      </c>
      <c r="AN94" s="327">
        <f t="shared" si="58"/>
        <v>0</v>
      </c>
      <c r="AO94" s="95">
        <f t="shared" si="59"/>
        <v>-0.57551046391342398</v>
      </c>
      <c r="AP94" s="96"/>
      <c r="AQ94" s="97">
        <f t="shared" si="8"/>
        <v>0</v>
      </c>
      <c r="AR94" s="98">
        <f t="shared" si="37"/>
        <v>400.08</v>
      </c>
      <c r="AS94" s="98">
        <f t="shared" si="10"/>
        <v>0</v>
      </c>
      <c r="AT94" s="98">
        <f t="shared" si="11"/>
        <v>0</v>
      </c>
      <c r="AU94" s="98">
        <f t="shared" si="60"/>
        <v>0</v>
      </c>
      <c r="AV94" s="98">
        <f t="array" ref="AV94">_xlfn.IFS(U94=0,AO94,U94&lt;0,AO94/-U94,U94&gt;0,AO94/U94)</f>
        <v>-0.57551046391342398</v>
      </c>
      <c r="AW94" s="234">
        <f t="shared" si="45"/>
        <v>0</v>
      </c>
      <c r="AX94" s="234">
        <f t="shared" si="46"/>
        <v>-1.4384884620911417E-3</v>
      </c>
      <c r="AY94" s="99"/>
      <c r="AZ94" s="94">
        <f t="shared" si="14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7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57"/>
        <v>0.28775523195671199</v>
      </c>
      <c r="AM95" s="93">
        <v>0</v>
      </c>
      <c r="AN95" s="327">
        <f t="shared" si="58"/>
        <v>0</v>
      </c>
      <c r="AO95" s="95">
        <f t="shared" si="59"/>
        <v>-0.28775523195671199</v>
      </c>
      <c r="AP95" s="96"/>
      <c r="AQ95" s="97">
        <f t="shared" si="8"/>
        <v>0</v>
      </c>
      <c r="AR95" s="98">
        <f t="shared" si="37"/>
        <v>400.08</v>
      </c>
      <c r="AS95" s="98">
        <f t="shared" si="10"/>
        <v>0</v>
      </c>
      <c r="AT95" s="98">
        <f t="shared" si="11"/>
        <v>0</v>
      </c>
      <c r="AU95" s="98">
        <f t="shared" si="60"/>
        <v>0</v>
      </c>
      <c r="AV95" s="98">
        <f t="array" ref="AV95">_xlfn.IFS(U95=0,AO95,U95&lt;0,AO95/-U95,U95&gt;0,AO95/U95)</f>
        <v>-0.28775523195671199</v>
      </c>
      <c r="AW95" s="234">
        <f t="shared" si="45"/>
        <v>0</v>
      </c>
      <c r="AX95" s="234">
        <f t="shared" si="46"/>
        <v>-7.1924423104557087E-4</v>
      </c>
      <c r="AY95" s="99"/>
      <c r="AZ95" s="94">
        <f t="shared" si="14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7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57"/>
        <v>0.28775523195671199</v>
      </c>
      <c r="AM96" s="93">
        <v>0</v>
      </c>
      <c r="AN96" s="327">
        <f t="shared" si="58"/>
        <v>0</v>
      </c>
      <c r="AO96" s="95">
        <f t="shared" si="59"/>
        <v>-0.28775523195671199</v>
      </c>
      <c r="AP96" s="96"/>
      <c r="AQ96" s="97">
        <f t="shared" si="8"/>
        <v>0</v>
      </c>
      <c r="AR96" s="98">
        <f t="shared" si="37"/>
        <v>300.08</v>
      </c>
      <c r="AS96" s="98">
        <f t="shared" si="10"/>
        <v>0</v>
      </c>
      <c r="AT96" s="98">
        <f t="shared" si="11"/>
        <v>0</v>
      </c>
      <c r="AU96" s="98">
        <f t="shared" si="60"/>
        <v>0</v>
      </c>
      <c r="AV96" s="98">
        <f t="array" ref="AV96">_xlfn.IFS(U96=0,AO96,U96&lt;0,AO96/-U96,U96&gt;0,AO96/U96)</f>
        <v>-0.28775523195671199</v>
      </c>
      <c r="AW96" s="234">
        <f t="shared" si="45"/>
        <v>0</v>
      </c>
      <c r="AX96" s="234">
        <f t="shared" si="46"/>
        <v>-9.589283922844308E-4</v>
      </c>
      <c r="AY96" s="99"/>
      <c r="AZ96" s="94">
        <f t="shared" si="14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7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57"/>
        <v>1.151020927826848</v>
      </c>
      <c r="AM97" s="93">
        <v>0</v>
      </c>
      <c r="AN97" s="327">
        <f t="shared" si="58"/>
        <v>0</v>
      </c>
      <c r="AO97" s="95">
        <f t="shared" si="59"/>
        <v>-1.151020927826848</v>
      </c>
      <c r="AP97" s="96"/>
      <c r="AQ97" s="97">
        <f t="shared" si="8"/>
        <v>0</v>
      </c>
      <c r="AR97" s="98">
        <f t="shared" si="37"/>
        <v>400.08</v>
      </c>
      <c r="AS97" s="98">
        <f t="shared" si="10"/>
        <v>0</v>
      </c>
      <c r="AT97" s="98">
        <f t="shared" si="11"/>
        <v>0</v>
      </c>
      <c r="AU97" s="98">
        <f t="shared" si="60"/>
        <v>0</v>
      </c>
      <c r="AV97" s="98">
        <f t="array" ref="AV97">_xlfn.IFS(U97=0,AO97,U97&lt;0,AO97/-U97,U97&gt;0,AO97/U97)</f>
        <v>-1.151020927826848</v>
      </c>
      <c r="AW97" s="234">
        <f t="shared" si="45"/>
        <v>0</v>
      </c>
      <c r="AX97" s="234">
        <f t="shared" si="46"/>
        <v>-2.8769769241822835E-3</v>
      </c>
      <c r="AY97" s="99"/>
      <c r="AZ97" s="94">
        <f t="shared" si="14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7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48"/>
        <v>0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57"/>
        <v>4.6040837113073918</v>
      </c>
      <c r="AM98" s="93">
        <v>0</v>
      </c>
      <c r="AN98" s="327">
        <f t="shared" si="58"/>
        <v>0</v>
      </c>
      <c r="AO98" s="95">
        <f t="shared" si="59"/>
        <v>-4.6040837113073918</v>
      </c>
      <c r="AP98" s="96"/>
      <c r="AQ98" s="97">
        <f t="shared" ref="AQ98" si="61">IF(U98=0,0,AA98/U98)</f>
        <v>0</v>
      </c>
      <c r="AR98" s="98">
        <f t="shared" si="37"/>
        <v>300.08</v>
      </c>
      <c r="AS98" s="98">
        <f t="shared" ref="AS98" si="62">IF(U98=0,0,AE98/U98)</f>
        <v>0</v>
      </c>
      <c r="AT98" s="98">
        <f t="shared" ref="AT98" si="63">IF(S98=0,AG98/1,AG98/S98)</f>
        <v>0</v>
      </c>
      <c r="AU98" s="98">
        <f t="shared" si="60"/>
        <v>0</v>
      </c>
      <c r="AV98" s="98">
        <f t="array" ref="AV98">_xlfn.IFS(U98=0,AO98,U98&lt;0,AO98/-U98,U98&gt;0,AO98/U98)</f>
        <v>-4.6040837113073918</v>
      </c>
      <c r="AW98" s="234">
        <f t="shared" si="45"/>
        <v>0</v>
      </c>
      <c r="AX98" s="234">
        <f t="shared" si="46"/>
        <v>-1.5342854276550893E-2</v>
      </c>
      <c r="AY98" s="99"/>
      <c r="AZ98" s="94">
        <f t="shared" ref="AZ98" si="64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5">AVERAGE(AQ7:AQ98)</f>
        <v>268.49660326086956</v>
      </c>
      <c r="AR99" s="111">
        <f t="shared" si="65"/>
        <v>141.22217391304349</v>
      </c>
      <c r="AS99" s="111">
        <f t="shared" si="65"/>
        <v>98.095032938076415</v>
      </c>
      <c r="AT99" s="111">
        <f t="shared" si="65"/>
        <v>46.515038372859024</v>
      </c>
      <c r="AU99" s="111">
        <f t="shared" si="65"/>
        <v>0</v>
      </c>
      <c r="AV99" s="111">
        <f t="shared" si="65"/>
        <v>43.369586992215062</v>
      </c>
      <c r="AW99" s="112">
        <f t="shared" si="65"/>
        <v>5.5086297542460631E-2</v>
      </c>
      <c r="AX99" s="112">
        <f t="shared" si="65"/>
        <v>0.3485936382321374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6">SUM(E3:E98)</f>
        <v>12566</v>
      </c>
      <c r="F100" s="116">
        <f t="shared" si="66"/>
        <v>0</v>
      </c>
      <c r="G100" s="116">
        <f t="shared" si="66"/>
        <v>0</v>
      </c>
      <c r="H100" s="116">
        <f t="shared" si="66"/>
        <v>12566</v>
      </c>
      <c r="I100" s="116">
        <f t="shared" si="66"/>
        <v>0</v>
      </c>
      <c r="J100" s="116">
        <f t="shared" si="66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7">SUM(S3:S98)</f>
        <v>127</v>
      </c>
      <c r="T100" s="116">
        <f t="shared" si="67"/>
        <v>-5</v>
      </c>
      <c r="U100" s="116">
        <f t="shared" si="67"/>
        <v>122</v>
      </c>
      <c r="V100" s="116">
        <f t="shared" si="67"/>
        <v>118047.57</v>
      </c>
      <c r="W100" s="116">
        <f t="shared" si="67"/>
        <v>-6409</v>
      </c>
      <c r="X100" s="116">
        <f t="shared" si="67"/>
        <v>111638.57</v>
      </c>
      <c r="Y100" s="116">
        <f t="shared" si="67"/>
        <v>138964.57</v>
      </c>
      <c r="Z100" s="116">
        <f t="shared" si="67"/>
        <v>-7526</v>
      </c>
      <c r="AA100" s="116">
        <f t="shared" si="67"/>
        <v>131438.57</v>
      </c>
      <c r="AB100" s="116">
        <f t="shared" si="67"/>
        <v>82870.180000000008</v>
      </c>
      <c r="AC100" s="239">
        <f t="shared" si="67"/>
        <v>1</v>
      </c>
      <c r="AD100" s="117">
        <f t="shared" si="67"/>
        <v>15240.450000000004</v>
      </c>
      <c r="AE100" s="116">
        <f t="shared" si="67"/>
        <v>48126.54</v>
      </c>
      <c r="AF100" s="239">
        <f>AE100/AA100</f>
        <v>0.3661523402149004</v>
      </c>
      <c r="AG100" s="116">
        <f t="shared" ref="AG100:AO100" si="68">SUM(AG3:AG98)</f>
        <v>17381.100000000002</v>
      </c>
      <c r="AH100" s="117">
        <f t="shared" si="68"/>
        <v>0</v>
      </c>
      <c r="AI100" s="117">
        <f t="shared" si="68"/>
        <v>0</v>
      </c>
      <c r="AJ100" s="117">
        <f>SUM(AJ3:AJ98)</f>
        <v>0</v>
      </c>
      <c r="AK100" s="117">
        <f t="shared" si="68"/>
        <v>0</v>
      </c>
      <c r="AL100" s="117">
        <f t="shared" si="68"/>
        <v>3615.932244768042</v>
      </c>
      <c r="AM100" s="116">
        <f t="shared" si="68"/>
        <v>0</v>
      </c>
      <c r="AN100" s="117">
        <f t="shared" si="68"/>
        <v>6117.7999999999993</v>
      </c>
      <c r="AO100" s="117">
        <f t="shared" si="68"/>
        <v>40956.747755231991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2791140.858780155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46"/>
      <c r="AI101" s="446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69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0">N102/3</f>
        <v>0</v>
      </c>
      <c r="R102" s="92">
        <f t="shared" ref="R102" si="71">U102/3</f>
        <v>0</v>
      </c>
      <c r="S102" s="93">
        <v>0</v>
      </c>
      <c r="T102" s="93">
        <v>0</v>
      </c>
      <c r="U102" s="92">
        <f t="shared" ref="U102" si="72">S102+T102</f>
        <v>0</v>
      </c>
      <c r="V102" s="93">
        <v>0</v>
      </c>
      <c r="W102" s="93">
        <v>0</v>
      </c>
      <c r="X102" s="92">
        <f t="shared" ref="X102" si="73">V102+W102</f>
        <v>0</v>
      </c>
      <c r="Y102" s="93">
        <v>0</v>
      </c>
      <c r="Z102" s="93">
        <v>0</v>
      </c>
      <c r="AA102" s="92">
        <f t="shared" ref="AA102" si="74">Y102+Z102</f>
        <v>0</v>
      </c>
      <c r="AB102" s="92">
        <f t="shared" ref="AB102" si="75">N102*O102*P102/100</f>
        <v>0</v>
      </c>
      <c r="AC102" s="234">
        <f t="shared" ref="AC102" si="76">AA102/$AA$121</f>
        <v>0</v>
      </c>
      <c r="AD102" s="92">
        <f t="shared" ref="AD102" si="77">U102*K102</f>
        <v>0</v>
      </c>
      <c r="AE102" s="93">
        <v>0</v>
      </c>
      <c r="AF102" s="234">
        <f t="shared" ref="AF102" si="78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79">IFERROR($AL$121*H102/$H$121,0)</f>
        <v>0</v>
      </c>
      <c r="AM102" s="93">
        <v>0</v>
      </c>
      <c r="AN102" s="327">
        <f t="shared" ref="AN102:AN106" si="80">6117.8*Y102/Y$121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69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7">
        <f t="shared" si="80"/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69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7">
        <f t="shared" si="80"/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69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7">
        <f t="shared" si="80"/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69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7">
        <f t="shared" si="80"/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47"/>
      <c r="AI109" s="448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7">
        <f t="shared" ref="AN110:AN117" si="116">6117.8*Y110/Y$121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7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7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7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7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7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7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7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49"/>
      <c r="AI120" s="449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6117.7999999999993</v>
      </c>
      <c r="AO121" s="267">
        <f>AO100+AO108+AO119</f>
        <v>40956.460000000036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2791140.858780155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49">
        <f>AH101+AH109+AH120</f>
        <v>0</v>
      </c>
      <c r="AI122" s="449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F1:H1"/>
    <mergeCell ref="I1:J1"/>
    <mergeCell ref="N1:P1"/>
    <mergeCell ref="S1:T1"/>
    <mergeCell ref="V1:W1"/>
    <mergeCell ref="AH122:AI122"/>
    <mergeCell ref="AH1:AI1"/>
    <mergeCell ref="Y1:Z1"/>
    <mergeCell ref="AQ1:AX1"/>
    <mergeCell ref="AH101:AI101"/>
    <mergeCell ref="AH109:AI109"/>
    <mergeCell ref="AH120:AI120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Реклама</vt:lpstr>
      <vt:lpstr>Сводная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2026-03-16T06:52:55Z</dcterms:modified>
</cp:coreProperties>
</file>