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3 неделя 23-29.03\"/>
    </mc:Choice>
  </mc:AlternateContent>
  <xr:revisionPtr revIDLastSave="0" documentId="13_ncr:1_{DCE8B2D6-CF4E-45F7-BB07-21DE6787921F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Реклама" sheetId="1" r:id="rId1"/>
    <sheet name="Сводная" sheetId="3" r:id="rId2"/>
    <sheet name="АВС 14" sheetId="48" state="hidden" r:id="rId3"/>
    <sheet name="АВС МАРТ" sheetId="50" r:id="rId4"/>
    <sheet name="АВС 13" sheetId="47" r:id="rId5"/>
    <sheet name="АВС 12" sheetId="46" state="hidden" r:id="rId6"/>
    <sheet name="АВС 11" sheetId="45" state="hidden" r:id="rId7"/>
    <sheet name="АВС 10" sheetId="44" state="hidden" r:id="rId8"/>
    <sheet name="АВС ФЕВРАЛЬ" sheetId="37" state="hidden" r:id="rId9"/>
    <sheet name="АВС 9" sheetId="36" state="hidden" r:id="rId10"/>
    <sheet name="АВС 8" sheetId="32" state="hidden" r:id="rId11"/>
    <sheet name="АВС ЯНВАРЬ" sheetId="16" state="hidden" r:id="rId12"/>
    <sheet name="2026" sheetId="38" r:id="rId13"/>
    <sheet name="МАРТ" sheetId="43" r:id="rId14"/>
    <sheet name="Юнит 14" sheetId="49" state="hidden" r:id="rId15"/>
    <sheet name="Юнит 13" sheetId="42" r:id="rId16"/>
    <sheet name="Юнит 12" sheetId="41" state="hidden" r:id="rId17"/>
    <sheet name="Юнит 11" sheetId="40" state="hidden" r:id="rId18"/>
    <sheet name="Юнит 10" sheetId="39" state="hidden" r:id="rId19"/>
    <sheet name="ФЕВРАЛЬ" sheetId="35" state="hidden" r:id="rId20"/>
    <sheet name="Юнит 9" sheetId="31" state="hidden" r:id="rId21"/>
    <sheet name="Юнит 8" sheetId="29" state="hidden" r:id="rId22"/>
    <sheet name="Юнит 7" sheetId="34" state="hidden" r:id="rId23"/>
    <sheet name="Юнит 6" sheetId="33" state="hidden" r:id="rId24"/>
    <sheet name="ЯНВАРЬ" sheetId="30" state="hidden" r:id="rId25"/>
    <sheet name="ДЕКАБРЬ" sheetId="28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0" l="1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C4" i="50"/>
  <c r="C9" i="50"/>
  <c r="C14" i="50"/>
  <c r="C7" i="50"/>
  <c r="C22" i="50"/>
  <c r="C5" i="50"/>
  <c r="C11" i="50"/>
  <c r="C15" i="50"/>
  <c r="C12" i="50"/>
  <c r="C6" i="50"/>
  <c r="C17" i="50"/>
  <c r="C18" i="50"/>
  <c r="C8" i="50"/>
  <c r="C25" i="50"/>
  <c r="C16" i="50"/>
  <c r="C55" i="50"/>
  <c r="C78" i="50"/>
  <c r="C95" i="50"/>
  <c r="C89" i="50"/>
  <c r="C56" i="50"/>
  <c r="C47" i="50"/>
  <c r="C57" i="50"/>
  <c r="C104" i="50"/>
  <c r="C86" i="50"/>
  <c r="C13" i="50"/>
  <c r="C58" i="50"/>
  <c r="C52" i="50"/>
  <c r="C50" i="50"/>
  <c r="C59" i="50"/>
  <c r="C103" i="50"/>
  <c r="C54" i="50"/>
  <c r="C60" i="50"/>
  <c r="C61" i="50"/>
  <c r="C36" i="50"/>
  <c r="C84" i="50"/>
  <c r="C32" i="50"/>
  <c r="C30" i="50"/>
  <c r="C38" i="50"/>
  <c r="C29" i="50"/>
  <c r="C27" i="50"/>
  <c r="C24" i="50"/>
  <c r="C20" i="50"/>
  <c r="C62" i="50"/>
  <c r="C26" i="50"/>
  <c r="C19" i="50"/>
  <c r="C21" i="50"/>
  <c r="C23" i="50"/>
  <c r="C41" i="50"/>
  <c r="C80" i="50"/>
  <c r="C96" i="50"/>
  <c r="C31" i="50"/>
  <c r="C63" i="50"/>
  <c r="C64" i="50"/>
  <c r="C65" i="50"/>
  <c r="C97" i="50"/>
  <c r="C66" i="50"/>
  <c r="C45" i="50"/>
  <c r="C83" i="50"/>
  <c r="C67" i="50"/>
  <c r="C68" i="50"/>
  <c r="C69" i="50"/>
  <c r="C77" i="50"/>
  <c r="C76" i="50"/>
  <c r="C43" i="50"/>
  <c r="C70" i="50"/>
  <c r="C42" i="50"/>
  <c r="C39" i="50"/>
  <c r="C51" i="50"/>
  <c r="C37" i="50"/>
  <c r="C88" i="50"/>
  <c r="C81" i="50"/>
  <c r="C90" i="50"/>
  <c r="C101" i="50"/>
  <c r="C91" i="50"/>
  <c r="C99" i="50"/>
  <c r="C93" i="50"/>
  <c r="C87" i="50"/>
  <c r="C53" i="50"/>
  <c r="C40" i="50"/>
  <c r="C49" i="50"/>
  <c r="C102" i="50"/>
  <c r="C98" i="50"/>
  <c r="C94" i="50"/>
  <c r="C100" i="50"/>
  <c r="C33" i="50"/>
  <c r="C28" i="50"/>
  <c r="C79" i="50"/>
  <c r="C92" i="50"/>
  <c r="C85" i="50"/>
  <c r="C35" i="50"/>
  <c r="C48" i="50"/>
  <c r="C71" i="50"/>
  <c r="C72" i="50"/>
  <c r="C44" i="50"/>
  <c r="C82" i="50"/>
  <c r="C73" i="50"/>
  <c r="C46" i="50"/>
  <c r="C74" i="50"/>
  <c r="C34" i="50"/>
  <c r="C75" i="50"/>
  <c r="C10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AC42" i="3"/>
  <c r="AD42" i="3" s="1"/>
  <c r="AD43" i="3"/>
  <c r="AA43" i="3"/>
  <c r="Z43" i="3"/>
  <c r="Y43" i="3"/>
  <c r="X43" i="3"/>
  <c r="W43" i="3"/>
  <c r="V43" i="3"/>
  <c r="U43" i="3"/>
  <c r="T43" i="3"/>
  <c r="S43" i="3"/>
  <c r="R43" i="3"/>
  <c r="Q43" i="3"/>
  <c r="P43" i="3"/>
  <c r="AC43" i="3"/>
  <c r="Y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H126" i="49"/>
  <c r="AL103" i="49" s="1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J124" i="49"/>
  <c r="I124" i="49"/>
  <c r="I126" i="49" s="1"/>
  <c r="H124" i="49"/>
  <c r="G124" i="49"/>
  <c r="F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I126" i="49" s="1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S126" i="49" s="1"/>
  <c r="N113" i="49"/>
  <c r="L113" i="49"/>
  <c r="J113" i="49"/>
  <c r="I113" i="49"/>
  <c r="H113" i="49"/>
  <c r="G113" i="49"/>
  <c r="F113" i="49"/>
  <c r="E113" i="49"/>
  <c r="AX112" i="49"/>
  <c r="AW112" i="49"/>
  <c r="AV112" i="49"/>
  <c r="AU112" i="49"/>
  <c r="AT112" i="49"/>
  <c r="AS112" i="49"/>
  <c r="AR112" i="49"/>
  <c r="AQ112" i="49"/>
  <c r="AM105" i="49"/>
  <c r="AM126" i="49" s="1"/>
  <c r="AK105" i="49"/>
  <c r="AK126" i="49" s="1"/>
  <c r="AJ105" i="49"/>
  <c r="AJ126" i="49" s="1"/>
  <c r="AI105" i="49"/>
  <c r="AH105" i="49"/>
  <c r="AH126" i="49" s="1"/>
  <c r="AG105" i="49"/>
  <c r="AG126" i="49" s="1"/>
  <c r="AE105" i="49"/>
  <c r="AE126" i="49" s="1"/>
  <c r="Z105" i="49"/>
  <c r="Z126" i="49" s="1"/>
  <c r="Y105" i="49"/>
  <c r="Y126" i="49" s="1"/>
  <c r="W105" i="49"/>
  <c r="W126" i="49" s="1"/>
  <c r="V105" i="49"/>
  <c r="V126" i="49" s="1"/>
  <c r="T105" i="49"/>
  <c r="T126" i="49" s="1"/>
  <c r="S105" i="49"/>
  <c r="N105" i="49"/>
  <c r="N126" i="49" s="1"/>
  <c r="J105" i="49"/>
  <c r="J126" i="49" s="1"/>
  <c r="I105" i="49"/>
  <c r="H105" i="49"/>
  <c r="G105" i="49"/>
  <c r="G126" i="49" s="1"/>
  <c r="F105" i="49"/>
  <c r="F126" i="49" s="1"/>
  <c r="AU103" i="49"/>
  <c r="AT103" i="49"/>
  <c r="AR103" i="49"/>
  <c r="AN103" i="49"/>
  <c r="AD103" i="49"/>
  <c r="AB103" i="49"/>
  <c r="AA103" i="49"/>
  <c r="X103" i="49"/>
  <c r="U103" i="49"/>
  <c r="AS103" i="49" s="1"/>
  <c r="Q103" i="49"/>
  <c r="L103" i="49"/>
  <c r="E103" i="49"/>
  <c r="AU102" i="49"/>
  <c r="AT102" i="49"/>
  <c r="AR102" i="49"/>
  <c r="AN102" i="49"/>
  <c r="AD102" i="49"/>
  <c r="AB102" i="49"/>
  <c r="AA102" i="49"/>
  <c r="X102" i="49"/>
  <c r="U102" i="49"/>
  <c r="AS102" i="49" s="1"/>
  <c r="Q102" i="49"/>
  <c r="L102" i="49"/>
  <c r="E102" i="49"/>
  <c r="AU101" i="49"/>
  <c r="AT101" i="49"/>
  <c r="AR101" i="49"/>
  <c r="AN101" i="49"/>
  <c r="AD101" i="49"/>
  <c r="AB101" i="49"/>
  <c r="AA101" i="49"/>
  <c r="X101" i="49"/>
  <c r="U101" i="49"/>
  <c r="AS101" i="49" s="1"/>
  <c r="Q101" i="49"/>
  <c r="L101" i="49"/>
  <c r="E101" i="49"/>
  <c r="AU100" i="49"/>
  <c r="AT100" i="49"/>
  <c r="AR100" i="49"/>
  <c r="AN100" i="49"/>
  <c r="AD100" i="49"/>
  <c r="AB100" i="49"/>
  <c r="AA100" i="49"/>
  <c r="X100" i="49"/>
  <c r="U100" i="49"/>
  <c r="AS100" i="49" s="1"/>
  <c r="Q100" i="49"/>
  <c r="L100" i="49"/>
  <c r="E100" i="49"/>
  <c r="AU99" i="49"/>
  <c r="AT99" i="49"/>
  <c r="AR99" i="49"/>
  <c r="AN99" i="49"/>
  <c r="AD99" i="49"/>
  <c r="AB99" i="49"/>
  <c r="AA99" i="49"/>
  <c r="X99" i="49"/>
  <c r="U99" i="49"/>
  <c r="AS99" i="49" s="1"/>
  <c r="Q99" i="49"/>
  <c r="L99" i="49"/>
  <c r="E99" i="49"/>
  <c r="AU98" i="49"/>
  <c r="AT98" i="49"/>
  <c r="AR98" i="49"/>
  <c r="AN98" i="49"/>
  <c r="AD98" i="49"/>
  <c r="AB98" i="49"/>
  <c r="AA98" i="49"/>
  <c r="X98" i="49"/>
  <c r="U98" i="49"/>
  <c r="AS98" i="49" s="1"/>
  <c r="Q98" i="49"/>
  <c r="L98" i="49"/>
  <c r="E98" i="49"/>
  <c r="AU97" i="49"/>
  <c r="AT97" i="49"/>
  <c r="AR97" i="49"/>
  <c r="AQ97" i="49"/>
  <c r="AW97" i="49" s="1"/>
  <c r="AN97" i="49"/>
  <c r="AD97" i="49"/>
  <c r="AB97" i="49"/>
  <c r="AA97" i="49"/>
  <c r="X97" i="49"/>
  <c r="U97" i="49"/>
  <c r="AS97" i="49" s="1"/>
  <c r="Q97" i="49"/>
  <c r="L97" i="49"/>
  <c r="E97" i="49"/>
  <c r="AU96" i="49"/>
  <c r="AT96" i="49"/>
  <c r="AR96" i="49"/>
  <c r="AQ96" i="49"/>
  <c r="AW96" i="49" s="1"/>
  <c r="AN96" i="49"/>
  <c r="AD96" i="49"/>
  <c r="AB96" i="49"/>
  <c r="AA96" i="49"/>
  <c r="X96" i="49"/>
  <c r="U96" i="49"/>
  <c r="AS96" i="49" s="1"/>
  <c r="Q96" i="49"/>
  <c r="L96" i="49"/>
  <c r="E96" i="49"/>
  <c r="AU95" i="49"/>
  <c r="AT95" i="49"/>
  <c r="AR95" i="49"/>
  <c r="AQ95" i="49"/>
  <c r="AW95" i="49" s="1"/>
  <c r="AN95" i="49"/>
  <c r="AD95" i="49"/>
  <c r="AB95" i="49"/>
  <c r="AA95" i="49"/>
  <c r="X95" i="49"/>
  <c r="U95" i="49"/>
  <c r="AS95" i="49" s="1"/>
  <c r="Q95" i="49"/>
  <c r="L95" i="49"/>
  <c r="E95" i="49"/>
  <c r="AU94" i="49"/>
  <c r="AT94" i="49"/>
  <c r="AR94" i="49"/>
  <c r="AQ94" i="49"/>
  <c r="AW94" i="49" s="1"/>
  <c r="AN94" i="49"/>
  <c r="AL94" i="49"/>
  <c r="AD94" i="49"/>
  <c r="AB94" i="49"/>
  <c r="AA94" i="49"/>
  <c r="X94" i="49"/>
  <c r="U94" i="49"/>
  <c r="AS94" i="49" s="1"/>
  <c r="Q94" i="49"/>
  <c r="L94" i="49"/>
  <c r="E94" i="49"/>
  <c r="AU93" i="49"/>
  <c r="AT93" i="49"/>
  <c r="AR93" i="49"/>
  <c r="AQ93" i="49"/>
  <c r="AW93" i="49" s="1"/>
  <c r="AN93" i="49"/>
  <c r="AL93" i="49"/>
  <c r="AD93" i="49"/>
  <c r="AB93" i="49"/>
  <c r="AA93" i="49"/>
  <c r="X93" i="49"/>
  <c r="U93" i="49"/>
  <c r="AS93" i="49" s="1"/>
  <c r="Q93" i="49"/>
  <c r="L93" i="49"/>
  <c r="E93" i="49"/>
  <c r="AU92" i="49"/>
  <c r="AT92" i="49"/>
  <c r="AR92" i="49"/>
  <c r="AQ92" i="49"/>
  <c r="AW92" i="49" s="1"/>
  <c r="AN92" i="49"/>
  <c r="AL92" i="49"/>
  <c r="AD92" i="49"/>
  <c r="AB92" i="49"/>
  <c r="AA92" i="49"/>
  <c r="X92" i="49"/>
  <c r="U92" i="49"/>
  <c r="AS92" i="49" s="1"/>
  <c r="Q92" i="49"/>
  <c r="L92" i="49"/>
  <c r="E92" i="49"/>
  <c r="AU91" i="49"/>
  <c r="AT91" i="49"/>
  <c r="AR91" i="49"/>
  <c r="AQ91" i="49"/>
  <c r="AW91" i="49" s="1"/>
  <c r="AN91" i="49"/>
  <c r="AL91" i="49"/>
  <c r="AD91" i="49"/>
  <c r="AB91" i="49"/>
  <c r="AA91" i="49"/>
  <c r="X91" i="49"/>
  <c r="U91" i="49"/>
  <c r="AS91" i="49" s="1"/>
  <c r="Q91" i="49"/>
  <c r="L91" i="49"/>
  <c r="E91" i="49"/>
  <c r="AU90" i="49"/>
  <c r="AT90" i="49"/>
  <c r="AR90" i="49"/>
  <c r="AQ90" i="49"/>
  <c r="AW90" i="49" s="1"/>
  <c r="AN90" i="49"/>
  <c r="AL90" i="49"/>
  <c r="AD90" i="49"/>
  <c r="AB90" i="49"/>
  <c r="AA90" i="49"/>
  <c r="X90" i="49"/>
  <c r="U90" i="49"/>
  <c r="AS90" i="49" s="1"/>
  <c r="Q90" i="49"/>
  <c r="L90" i="49"/>
  <c r="E90" i="49"/>
  <c r="AU89" i="49"/>
  <c r="AT89" i="49"/>
  <c r="AR89" i="49"/>
  <c r="AQ89" i="49"/>
  <c r="AW89" i="49" s="1"/>
  <c r="AN89" i="49"/>
  <c r="AL89" i="49"/>
  <c r="AD89" i="49"/>
  <c r="AB89" i="49"/>
  <c r="AA89" i="49"/>
  <c r="X89" i="49"/>
  <c r="U89" i="49"/>
  <c r="AS89" i="49" s="1"/>
  <c r="Q89" i="49"/>
  <c r="L89" i="49"/>
  <c r="E89" i="49"/>
  <c r="AU88" i="49"/>
  <c r="AT88" i="49"/>
  <c r="AR88" i="49"/>
  <c r="AQ88" i="49"/>
  <c r="AW88" i="49" s="1"/>
  <c r="AN88" i="49"/>
  <c r="AL88" i="49"/>
  <c r="AD88" i="49"/>
  <c r="AB88" i="49"/>
  <c r="AA88" i="49"/>
  <c r="X88" i="49"/>
  <c r="U88" i="49"/>
  <c r="AS88" i="49" s="1"/>
  <c r="Q88" i="49"/>
  <c r="L88" i="49"/>
  <c r="E88" i="49"/>
  <c r="AU87" i="49"/>
  <c r="AT87" i="49"/>
  <c r="AR87" i="49"/>
  <c r="AQ87" i="49"/>
  <c r="AW87" i="49" s="1"/>
  <c r="AN87" i="49"/>
  <c r="AL87" i="49"/>
  <c r="AD87" i="49"/>
  <c r="AB87" i="49"/>
  <c r="AA87" i="49"/>
  <c r="X87" i="49"/>
  <c r="U87" i="49"/>
  <c r="AS87" i="49" s="1"/>
  <c r="Q87" i="49"/>
  <c r="L87" i="49"/>
  <c r="E87" i="49"/>
  <c r="AU86" i="49"/>
  <c r="AT86" i="49"/>
  <c r="AR86" i="49"/>
  <c r="AQ86" i="49"/>
  <c r="AW86" i="49" s="1"/>
  <c r="AN86" i="49"/>
  <c r="AL86" i="49"/>
  <c r="AD86" i="49"/>
  <c r="AB86" i="49"/>
  <c r="AA86" i="49"/>
  <c r="X86" i="49"/>
  <c r="U86" i="49"/>
  <c r="Q86" i="49"/>
  <c r="L86" i="49"/>
  <c r="E86" i="49"/>
  <c r="AU85" i="49"/>
  <c r="AT85" i="49"/>
  <c r="AR85" i="49"/>
  <c r="AN85" i="49"/>
  <c r="AL85" i="49"/>
  <c r="AB85" i="49"/>
  <c r="AA85" i="49"/>
  <c r="X85" i="49"/>
  <c r="U85" i="49"/>
  <c r="AQ85" i="49" s="1"/>
  <c r="AW85" i="49" s="1"/>
  <c r="Q85" i="49"/>
  <c r="L85" i="49"/>
  <c r="E85" i="49"/>
  <c r="AU84" i="49"/>
  <c r="AT84" i="49"/>
  <c r="AR84" i="49"/>
  <c r="AN84" i="49"/>
  <c r="AL84" i="49"/>
  <c r="AB84" i="49"/>
  <c r="AA84" i="49"/>
  <c r="X84" i="49"/>
  <c r="U84" i="49"/>
  <c r="AQ84" i="49" s="1"/>
  <c r="AW84" i="49" s="1"/>
  <c r="Q84" i="49"/>
  <c r="L84" i="49"/>
  <c r="E84" i="49"/>
  <c r="AU83" i="49"/>
  <c r="AT83" i="49"/>
  <c r="AR83" i="49"/>
  <c r="AQ83" i="49"/>
  <c r="AW83" i="49" s="1"/>
  <c r="AN83" i="49"/>
  <c r="AL83" i="49"/>
  <c r="AD83" i="49"/>
  <c r="AB83" i="49"/>
  <c r="AA83" i="49"/>
  <c r="X83" i="49"/>
  <c r="U83" i="49"/>
  <c r="Q83" i="49"/>
  <c r="L83" i="49"/>
  <c r="E83" i="49"/>
  <c r="AU82" i="49"/>
  <c r="AT82" i="49"/>
  <c r="AR82" i="49"/>
  <c r="AN82" i="49"/>
  <c r="AL82" i="49"/>
  <c r="AB82" i="49"/>
  <c r="AA82" i="49"/>
  <c r="X82" i="49"/>
  <c r="U82" i="49"/>
  <c r="Q82" i="49"/>
  <c r="L82" i="49"/>
  <c r="E82" i="49"/>
  <c r="AU81" i="49"/>
  <c r="AT81" i="49"/>
  <c r="AR81" i="49"/>
  <c r="AN81" i="49"/>
  <c r="AL81" i="49"/>
  <c r="AD81" i="49"/>
  <c r="AB81" i="49"/>
  <c r="AA81" i="49"/>
  <c r="X81" i="49"/>
  <c r="U81" i="49"/>
  <c r="AQ81" i="49" s="1"/>
  <c r="AW81" i="49" s="1"/>
  <c r="Q81" i="49"/>
  <c r="L81" i="49"/>
  <c r="E81" i="49"/>
  <c r="AU80" i="49"/>
  <c r="AT80" i="49"/>
  <c r="AR80" i="49"/>
  <c r="AQ80" i="49"/>
  <c r="AW80" i="49" s="1"/>
  <c r="AN80" i="49"/>
  <c r="AL80" i="49"/>
  <c r="AD80" i="49"/>
  <c r="AB80" i="49"/>
  <c r="AA80" i="49"/>
  <c r="X80" i="49"/>
  <c r="U80" i="49"/>
  <c r="Q80" i="49"/>
  <c r="L80" i="49"/>
  <c r="E80" i="49"/>
  <c r="AU79" i="49"/>
  <c r="AT79" i="49"/>
  <c r="AR79" i="49"/>
  <c r="AN79" i="49"/>
  <c r="AL79" i="49"/>
  <c r="AB79" i="49"/>
  <c r="AA79" i="49"/>
  <c r="X79" i="49"/>
  <c r="U79" i="49"/>
  <c r="AQ79" i="49" s="1"/>
  <c r="AW79" i="49" s="1"/>
  <c r="Q79" i="49"/>
  <c r="L79" i="49"/>
  <c r="E79" i="49"/>
  <c r="AU78" i="49"/>
  <c r="AT78" i="49"/>
  <c r="AR78" i="49"/>
  <c r="AQ78" i="49"/>
  <c r="AW78" i="49" s="1"/>
  <c r="AN78" i="49"/>
  <c r="AL78" i="49"/>
  <c r="AD78" i="49"/>
  <c r="AB78" i="49"/>
  <c r="AA78" i="49"/>
  <c r="X78" i="49"/>
  <c r="U78" i="49"/>
  <c r="Q78" i="49"/>
  <c r="L78" i="49"/>
  <c r="E78" i="49"/>
  <c r="AU77" i="49"/>
  <c r="AT77" i="49"/>
  <c r="AR77" i="49"/>
  <c r="AN77" i="49"/>
  <c r="AL77" i="49"/>
  <c r="AB77" i="49"/>
  <c r="AA77" i="49"/>
  <c r="X77" i="49"/>
  <c r="U77" i="49"/>
  <c r="AQ77" i="49" s="1"/>
  <c r="AW77" i="49" s="1"/>
  <c r="Q77" i="49"/>
  <c r="L77" i="49"/>
  <c r="E77" i="49"/>
  <c r="AU76" i="49"/>
  <c r="AT76" i="49"/>
  <c r="AR76" i="49"/>
  <c r="AN76" i="49"/>
  <c r="AL76" i="49"/>
  <c r="AB76" i="49"/>
  <c r="AA76" i="49"/>
  <c r="X76" i="49"/>
  <c r="U76" i="49"/>
  <c r="AQ76" i="49" s="1"/>
  <c r="AW76" i="49" s="1"/>
  <c r="Q76" i="49"/>
  <c r="L76" i="49"/>
  <c r="E76" i="49"/>
  <c r="AU75" i="49"/>
  <c r="AT75" i="49"/>
  <c r="AR75" i="49"/>
  <c r="AQ75" i="49"/>
  <c r="AW75" i="49" s="1"/>
  <c r="AN75" i="49"/>
  <c r="AL75" i="49"/>
  <c r="AD75" i="49"/>
  <c r="AB75" i="49"/>
  <c r="AA75" i="49"/>
  <c r="X75" i="49"/>
  <c r="U75" i="49"/>
  <c r="Q75" i="49"/>
  <c r="L75" i="49"/>
  <c r="E75" i="49"/>
  <c r="AU74" i="49"/>
  <c r="AT74" i="49"/>
  <c r="AR74" i="49"/>
  <c r="AN74" i="49"/>
  <c r="AL74" i="49"/>
  <c r="AB74" i="49"/>
  <c r="AA74" i="49"/>
  <c r="X74" i="49"/>
  <c r="U74" i="49"/>
  <c r="Q74" i="49"/>
  <c r="L74" i="49"/>
  <c r="E74" i="49"/>
  <c r="AU73" i="49"/>
  <c r="AT73" i="49"/>
  <c r="AR73" i="49"/>
  <c r="AQ73" i="49"/>
  <c r="AW73" i="49" s="1"/>
  <c r="AN73" i="49"/>
  <c r="AL73" i="49"/>
  <c r="AD73" i="49"/>
  <c r="AB73" i="49"/>
  <c r="AA73" i="49"/>
  <c r="X73" i="49"/>
  <c r="U73" i="49"/>
  <c r="AS73" i="49" s="1"/>
  <c r="R73" i="49"/>
  <c r="Q73" i="49"/>
  <c r="L73" i="49"/>
  <c r="E73" i="49"/>
  <c r="AU72" i="49"/>
  <c r="AT72" i="49"/>
  <c r="AR72" i="49"/>
  <c r="AN72" i="49"/>
  <c r="AL72" i="49"/>
  <c r="AB72" i="49"/>
  <c r="AA72" i="49"/>
  <c r="X72" i="49"/>
  <c r="U72" i="49"/>
  <c r="AS72" i="49" s="1"/>
  <c r="Q72" i="49"/>
  <c r="L72" i="49"/>
  <c r="E72" i="49"/>
  <c r="AU71" i="49"/>
  <c r="AT71" i="49"/>
  <c r="AR71" i="49"/>
  <c r="AN71" i="49"/>
  <c r="AL71" i="49"/>
  <c r="AB71" i="49"/>
  <c r="AA71" i="49"/>
  <c r="X71" i="49"/>
  <c r="U71" i="49"/>
  <c r="Q71" i="49"/>
  <c r="L71" i="49"/>
  <c r="E71" i="49"/>
  <c r="AU70" i="49"/>
  <c r="AT70" i="49"/>
  <c r="AR70" i="49"/>
  <c r="AN70" i="49"/>
  <c r="AL70" i="49"/>
  <c r="AB70" i="49"/>
  <c r="AA70" i="49"/>
  <c r="X70" i="49"/>
  <c r="U70" i="49"/>
  <c r="AS70" i="49" s="1"/>
  <c r="Q70" i="49"/>
  <c r="L70" i="49"/>
  <c r="E70" i="49"/>
  <c r="AU69" i="49"/>
  <c r="AT69" i="49"/>
  <c r="AR69" i="49"/>
  <c r="AN69" i="49"/>
  <c r="AL69" i="49"/>
  <c r="AB69" i="49"/>
  <c r="AA69" i="49"/>
  <c r="X69" i="49"/>
  <c r="U69" i="49"/>
  <c r="AS69" i="49" s="1"/>
  <c r="Q69" i="49"/>
  <c r="L69" i="49"/>
  <c r="E69" i="49"/>
  <c r="AU68" i="49"/>
  <c r="AT68" i="49"/>
  <c r="AR68" i="49"/>
  <c r="AN68" i="49"/>
  <c r="AL68" i="49"/>
  <c r="AD68" i="49"/>
  <c r="AB68" i="49"/>
  <c r="AA68" i="49"/>
  <c r="X68" i="49"/>
  <c r="U68" i="49"/>
  <c r="AS68" i="49" s="1"/>
  <c r="R68" i="49"/>
  <c r="Q68" i="49"/>
  <c r="L68" i="49"/>
  <c r="E68" i="49"/>
  <c r="AU67" i="49"/>
  <c r="AT67" i="49"/>
  <c r="AR67" i="49"/>
  <c r="AN67" i="49"/>
  <c r="AL67" i="49"/>
  <c r="AB67" i="49"/>
  <c r="AA67" i="49"/>
  <c r="X67" i="49"/>
  <c r="U67" i="49"/>
  <c r="AS67" i="49" s="1"/>
  <c r="Q67" i="49"/>
  <c r="L67" i="49"/>
  <c r="E67" i="49"/>
  <c r="AU66" i="49"/>
  <c r="AT66" i="49"/>
  <c r="AR66" i="49"/>
  <c r="AN66" i="49"/>
  <c r="AL66" i="49"/>
  <c r="AD66" i="49"/>
  <c r="AB66" i="49"/>
  <c r="AA66" i="49"/>
  <c r="X66" i="49"/>
  <c r="U66" i="49"/>
  <c r="AS66" i="49" s="1"/>
  <c r="R66" i="49"/>
  <c r="Q66" i="49"/>
  <c r="L66" i="49"/>
  <c r="E66" i="49"/>
  <c r="AU65" i="49"/>
  <c r="AT65" i="49"/>
  <c r="AS65" i="49"/>
  <c r="AR65" i="49"/>
  <c r="AQ65" i="49"/>
  <c r="AW65" i="49" s="1"/>
  <c r="AN65" i="49"/>
  <c r="AL65" i="49"/>
  <c r="AD65" i="49"/>
  <c r="AB65" i="49"/>
  <c r="AA65" i="49"/>
  <c r="X65" i="49"/>
  <c r="U65" i="49"/>
  <c r="R65" i="49"/>
  <c r="Q65" i="49"/>
  <c r="L65" i="49"/>
  <c r="E65" i="49"/>
  <c r="AU64" i="49"/>
  <c r="AT64" i="49"/>
  <c r="AS64" i="49"/>
  <c r="AR64" i="49"/>
  <c r="AQ64" i="49"/>
  <c r="AW64" i="49" s="1"/>
  <c r="AN64" i="49"/>
  <c r="AL64" i="49"/>
  <c r="AD64" i="49"/>
  <c r="AB64" i="49"/>
  <c r="AA64" i="49"/>
  <c r="X64" i="49"/>
  <c r="U64" i="49"/>
  <c r="R64" i="49"/>
  <c r="Q64" i="49"/>
  <c r="L64" i="49"/>
  <c r="E64" i="49"/>
  <c r="AU63" i="49"/>
  <c r="AT63" i="49"/>
  <c r="AS63" i="49"/>
  <c r="AR63" i="49"/>
  <c r="AQ63" i="49"/>
  <c r="AW63" i="49" s="1"/>
  <c r="AN63" i="49"/>
  <c r="AL63" i="49"/>
  <c r="AD63" i="49"/>
  <c r="AB63" i="49"/>
  <c r="AA63" i="49"/>
  <c r="X63" i="49"/>
  <c r="U63" i="49"/>
  <c r="R63" i="49"/>
  <c r="Q63" i="49"/>
  <c r="L63" i="49"/>
  <c r="E63" i="49"/>
  <c r="AU62" i="49"/>
  <c r="AT62" i="49"/>
  <c r="AS62" i="49"/>
  <c r="AR62" i="49"/>
  <c r="AQ62" i="49"/>
  <c r="AW62" i="49" s="1"/>
  <c r="AN62" i="49"/>
  <c r="AL62" i="49"/>
  <c r="AD62" i="49"/>
  <c r="AB62" i="49"/>
  <c r="AA62" i="49"/>
  <c r="X62" i="49"/>
  <c r="U62" i="49"/>
  <c r="R62" i="49"/>
  <c r="Q62" i="49"/>
  <c r="L62" i="49"/>
  <c r="E62" i="49"/>
  <c r="AU61" i="49"/>
  <c r="AT61" i="49"/>
  <c r="AS61" i="49"/>
  <c r="AR61" i="49"/>
  <c r="AQ61" i="49"/>
  <c r="AW61" i="49" s="1"/>
  <c r="AN61" i="49"/>
  <c r="AL61" i="49"/>
  <c r="AD61" i="49"/>
  <c r="AB61" i="49"/>
  <c r="AA61" i="49"/>
  <c r="X61" i="49"/>
  <c r="U61" i="49"/>
  <c r="R61" i="49"/>
  <c r="Q61" i="49"/>
  <c r="L61" i="49"/>
  <c r="E61" i="49"/>
  <c r="AU60" i="49"/>
  <c r="AT60" i="49"/>
  <c r="AS60" i="49"/>
  <c r="AR60" i="49"/>
  <c r="AQ60" i="49"/>
  <c r="AW60" i="49" s="1"/>
  <c r="AN60" i="49"/>
  <c r="AL60" i="49"/>
  <c r="AD60" i="49"/>
  <c r="AB60" i="49"/>
  <c r="AA60" i="49"/>
  <c r="X60" i="49"/>
  <c r="U60" i="49"/>
  <c r="R60" i="49"/>
  <c r="Q60" i="49"/>
  <c r="L60" i="49"/>
  <c r="E60" i="49"/>
  <c r="AU59" i="49"/>
  <c r="AT59" i="49"/>
  <c r="AS59" i="49"/>
  <c r="AR59" i="49"/>
  <c r="AQ59" i="49"/>
  <c r="AW59" i="49" s="1"/>
  <c r="AN59" i="49"/>
  <c r="AL59" i="49"/>
  <c r="AD59" i="49"/>
  <c r="AB59" i="49"/>
  <c r="AA59" i="49"/>
  <c r="X59" i="49"/>
  <c r="U59" i="49"/>
  <c r="R59" i="49"/>
  <c r="Q59" i="49"/>
  <c r="L59" i="49"/>
  <c r="E59" i="49"/>
  <c r="AU58" i="49"/>
  <c r="AT58" i="49"/>
  <c r="AS58" i="49"/>
  <c r="AR58" i="49"/>
  <c r="AQ58" i="49"/>
  <c r="AW58" i="49" s="1"/>
  <c r="AN58" i="49"/>
  <c r="AL58" i="49"/>
  <c r="AD58" i="49"/>
  <c r="AB58" i="49"/>
  <c r="AA58" i="49"/>
  <c r="X58" i="49"/>
  <c r="U58" i="49"/>
  <c r="R58" i="49"/>
  <c r="Q58" i="49"/>
  <c r="L58" i="49"/>
  <c r="E58" i="49"/>
  <c r="AU57" i="49"/>
  <c r="AT57" i="49"/>
  <c r="AS57" i="49"/>
  <c r="AR57" i="49"/>
  <c r="AQ57" i="49"/>
  <c r="AW57" i="49" s="1"/>
  <c r="AN57" i="49"/>
  <c r="AL57" i="49"/>
  <c r="AD57" i="49"/>
  <c r="AB57" i="49"/>
  <c r="AA57" i="49"/>
  <c r="X57" i="49"/>
  <c r="U57" i="49"/>
  <c r="R57" i="49"/>
  <c r="Q57" i="49"/>
  <c r="L57" i="49"/>
  <c r="E57" i="49"/>
  <c r="AU56" i="49"/>
  <c r="AT56" i="49"/>
  <c r="AS56" i="49"/>
  <c r="AR56" i="49"/>
  <c r="AQ56" i="49"/>
  <c r="AW56" i="49" s="1"/>
  <c r="AN56" i="49"/>
  <c r="AL56" i="49"/>
  <c r="AD56" i="49"/>
  <c r="AB56" i="49"/>
  <c r="AA56" i="49"/>
  <c r="X56" i="49"/>
  <c r="U56" i="49"/>
  <c r="R56" i="49"/>
  <c r="Q56" i="49"/>
  <c r="L56" i="49"/>
  <c r="E56" i="49"/>
  <c r="AU55" i="49"/>
  <c r="AT55" i="49"/>
  <c r="AS55" i="49"/>
  <c r="AR55" i="49"/>
  <c r="AQ55" i="49"/>
  <c r="AW55" i="49" s="1"/>
  <c r="AN55" i="49"/>
  <c r="AL55" i="49"/>
  <c r="AD55" i="49"/>
  <c r="AB55" i="49"/>
  <c r="AA55" i="49"/>
  <c r="X55" i="49"/>
  <c r="U55" i="49"/>
  <c r="R55" i="49"/>
  <c r="Q55" i="49"/>
  <c r="L55" i="49"/>
  <c r="E55" i="49"/>
  <c r="AU54" i="49"/>
  <c r="AT54" i="49"/>
  <c r="AS54" i="49"/>
  <c r="AR54" i="49"/>
  <c r="AQ54" i="49"/>
  <c r="AW54" i="49" s="1"/>
  <c r="AN54" i="49"/>
  <c r="AL54" i="49"/>
  <c r="AD54" i="49"/>
  <c r="AB54" i="49"/>
  <c r="AA54" i="49"/>
  <c r="X54" i="49"/>
  <c r="U54" i="49"/>
  <c r="R54" i="49"/>
  <c r="Q54" i="49"/>
  <c r="L54" i="49"/>
  <c r="E54" i="49"/>
  <c r="AU53" i="49"/>
  <c r="AT53" i="49"/>
  <c r="AS53" i="49"/>
  <c r="AR53" i="49"/>
  <c r="AQ53" i="49"/>
  <c r="AW53" i="49" s="1"/>
  <c r="AN53" i="49"/>
  <c r="AL53" i="49"/>
  <c r="AD53" i="49"/>
  <c r="AB53" i="49"/>
  <c r="AA53" i="49"/>
  <c r="X53" i="49"/>
  <c r="U53" i="49"/>
  <c r="R53" i="49"/>
  <c r="Q53" i="49"/>
  <c r="L53" i="49"/>
  <c r="E53" i="49"/>
  <c r="AU52" i="49"/>
  <c r="AT52" i="49"/>
  <c r="AS52" i="49"/>
  <c r="AR52" i="49"/>
  <c r="AQ52" i="49"/>
  <c r="AW52" i="49" s="1"/>
  <c r="AL52" i="49"/>
  <c r="AD52" i="49"/>
  <c r="AB52" i="49"/>
  <c r="AA52" i="49"/>
  <c r="X52" i="49"/>
  <c r="AN52" i="49" s="1"/>
  <c r="U52" i="49"/>
  <c r="R52" i="49"/>
  <c r="Q52" i="49"/>
  <c r="L52" i="49"/>
  <c r="E52" i="49"/>
  <c r="AU51" i="49"/>
  <c r="AT51" i="49"/>
  <c r="AS51" i="49"/>
  <c r="AR51" i="49"/>
  <c r="AQ51" i="49"/>
  <c r="AW51" i="49" s="1"/>
  <c r="AL51" i="49"/>
  <c r="AD51" i="49"/>
  <c r="AB51" i="49"/>
  <c r="AA51" i="49"/>
  <c r="X51" i="49"/>
  <c r="AN51" i="49" s="1"/>
  <c r="U51" i="49"/>
  <c r="R51" i="49"/>
  <c r="Q51" i="49"/>
  <c r="L51" i="49"/>
  <c r="E51" i="49"/>
  <c r="AU50" i="49"/>
  <c r="AT50" i="49"/>
  <c r="AS50" i="49"/>
  <c r="AR50" i="49"/>
  <c r="AQ50" i="49"/>
  <c r="AW50" i="49" s="1"/>
  <c r="AL50" i="49"/>
  <c r="AD50" i="49"/>
  <c r="AB50" i="49"/>
  <c r="AA50" i="49"/>
  <c r="X50" i="49"/>
  <c r="AN50" i="49" s="1"/>
  <c r="U50" i="49"/>
  <c r="R50" i="49"/>
  <c r="Q50" i="49"/>
  <c r="L50" i="49"/>
  <c r="E50" i="49"/>
  <c r="AU49" i="49"/>
  <c r="AT49" i="49"/>
  <c r="AS49" i="49"/>
  <c r="AR49" i="49"/>
  <c r="AQ49" i="49"/>
  <c r="AW49" i="49" s="1"/>
  <c r="AL49" i="49"/>
  <c r="AD49" i="49"/>
  <c r="AB49" i="49"/>
  <c r="AA49" i="49"/>
  <c r="X49" i="49"/>
  <c r="AN49" i="49" s="1"/>
  <c r="U49" i="49"/>
  <c r="R49" i="49"/>
  <c r="Q49" i="49"/>
  <c r="L49" i="49"/>
  <c r="E49" i="49"/>
  <c r="AU48" i="49"/>
  <c r="AT48" i="49"/>
  <c r="AS48" i="49"/>
  <c r="AR48" i="49"/>
  <c r="AQ48" i="49"/>
  <c r="AW48" i="49" s="1"/>
  <c r="AL48" i="49"/>
  <c r="AD48" i="49"/>
  <c r="AB48" i="49"/>
  <c r="AA48" i="49"/>
  <c r="X48" i="49"/>
  <c r="AN48" i="49" s="1"/>
  <c r="U48" i="49"/>
  <c r="R48" i="49"/>
  <c r="Q48" i="49"/>
  <c r="L48" i="49"/>
  <c r="E48" i="49"/>
  <c r="AU47" i="49"/>
  <c r="AT47" i="49"/>
  <c r="AS47" i="49"/>
  <c r="AR47" i="49"/>
  <c r="AQ47" i="49"/>
  <c r="AW47" i="49" s="1"/>
  <c r="AL47" i="49"/>
  <c r="AD47" i="49"/>
  <c r="AB47" i="49"/>
  <c r="AA47" i="49"/>
  <c r="X47" i="49"/>
  <c r="AN47" i="49" s="1"/>
  <c r="U47" i="49"/>
  <c r="R47" i="49"/>
  <c r="Q47" i="49"/>
  <c r="L47" i="49"/>
  <c r="E47" i="49"/>
  <c r="AU46" i="49"/>
  <c r="AT46" i="49"/>
  <c r="AS46" i="49"/>
  <c r="AR46" i="49"/>
  <c r="AQ46" i="49"/>
  <c r="AW46" i="49" s="1"/>
  <c r="AL46" i="49"/>
  <c r="AD46" i="49"/>
  <c r="AB46" i="49"/>
  <c r="AA46" i="49"/>
  <c r="X46" i="49"/>
  <c r="AN46" i="49" s="1"/>
  <c r="U46" i="49"/>
  <c r="R46" i="49"/>
  <c r="Q46" i="49"/>
  <c r="L46" i="49"/>
  <c r="E46" i="49"/>
  <c r="AU45" i="49"/>
  <c r="AT45" i="49"/>
  <c r="AS45" i="49"/>
  <c r="AR45" i="49"/>
  <c r="AQ45" i="49"/>
  <c r="AW45" i="49" s="1"/>
  <c r="AL45" i="49"/>
  <c r="AD45" i="49"/>
  <c r="AB45" i="49"/>
  <c r="AA45" i="49"/>
  <c r="X45" i="49"/>
  <c r="AN45" i="49" s="1"/>
  <c r="U45" i="49"/>
  <c r="R45" i="49"/>
  <c r="Q45" i="49"/>
  <c r="L45" i="49"/>
  <c r="E45" i="49"/>
  <c r="AU44" i="49"/>
  <c r="AT44" i="49"/>
  <c r="AS44" i="49"/>
  <c r="AR44" i="49"/>
  <c r="AQ44" i="49"/>
  <c r="AW44" i="49" s="1"/>
  <c r="AL44" i="49"/>
  <c r="AD44" i="49"/>
  <c r="AB44" i="49"/>
  <c r="AA44" i="49"/>
  <c r="X44" i="49"/>
  <c r="AN44" i="49" s="1"/>
  <c r="U44" i="49"/>
  <c r="R44" i="49"/>
  <c r="Q44" i="49"/>
  <c r="L44" i="49"/>
  <c r="E44" i="49"/>
  <c r="AU43" i="49"/>
  <c r="AT43" i="49"/>
  <c r="AS43" i="49"/>
  <c r="AR43" i="49"/>
  <c r="AQ43" i="49"/>
  <c r="AW43" i="49" s="1"/>
  <c r="AL43" i="49"/>
  <c r="AD43" i="49"/>
  <c r="AB43" i="49"/>
  <c r="AA43" i="49"/>
  <c r="X43" i="49"/>
  <c r="AN43" i="49" s="1"/>
  <c r="U43" i="49"/>
  <c r="R43" i="49"/>
  <c r="Q43" i="49"/>
  <c r="L43" i="49"/>
  <c r="E43" i="49"/>
  <c r="AU42" i="49"/>
  <c r="AT42" i="49"/>
  <c r="AS42" i="49"/>
  <c r="AR42" i="49"/>
  <c r="AQ42" i="49"/>
  <c r="AW42" i="49" s="1"/>
  <c r="AL42" i="49"/>
  <c r="AD42" i="49"/>
  <c r="AB42" i="49"/>
  <c r="AA42" i="49"/>
  <c r="X42" i="49"/>
  <c r="AN42" i="49" s="1"/>
  <c r="U42" i="49"/>
  <c r="R42" i="49"/>
  <c r="Q42" i="49"/>
  <c r="L42" i="49"/>
  <c r="E42" i="49"/>
  <c r="AU41" i="49"/>
  <c r="AT41" i="49"/>
  <c r="AS41" i="49"/>
  <c r="AR41" i="49"/>
  <c r="AQ41" i="49"/>
  <c r="AW41" i="49" s="1"/>
  <c r="AL41" i="49"/>
  <c r="AD41" i="49"/>
  <c r="AB41" i="49"/>
  <c r="AA41" i="49"/>
  <c r="X41" i="49"/>
  <c r="AN41" i="49" s="1"/>
  <c r="U41" i="49"/>
  <c r="R41" i="49"/>
  <c r="Q41" i="49"/>
  <c r="L41" i="49"/>
  <c r="E41" i="49"/>
  <c r="AU40" i="49"/>
  <c r="AT40" i="49"/>
  <c r="AS40" i="49"/>
  <c r="AR40" i="49"/>
  <c r="AQ40" i="49"/>
  <c r="AW40" i="49" s="1"/>
  <c r="AL40" i="49"/>
  <c r="AD40" i="49"/>
  <c r="AB40" i="49"/>
  <c r="AA40" i="49"/>
  <c r="X40" i="49"/>
  <c r="AN40" i="49" s="1"/>
  <c r="U40" i="49"/>
  <c r="R40" i="49"/>
  <c r="Q40" i="49"/>
  <c r="L40" i="49"/>
  <c r="E40" i="49"/>
  <c r="AU39" i="49"/>
  <c r="AT39" i="49"/>
  <c r="AS39" i="49"/>
  <c r="AR39" i="49"/>
  <c r="AQ39" i="49"/>
  <c r="AW39" i="49" s="1"/>
  <c r="AL39" i="49"/>
  <c r="AD39" i="49"/>
  <c r="AB39" i="49"/>
  <c r="AA39" i="49"/>
  <c r="X39" i="49"/>
  <c r="AN39" i="49" s="1"/>
  <c r="U39" i="49"/>
  <c r="R39" i="49"/>
  <c r="Q39" i="49"/>
  <c r="L39" i="49"/>
  <c r="E39" i="49"/>
  <c r="AU38" i="49"/>
  <c r="AT38" i="49"/>
  <c r="AS38" i="49"/>
  <c r="AR38" i="49"/>
  <c r="AQ38" i="49"/>
  <c r="AW38" i="49" s="1"/>
  <c r="AL38" i="49"/>
  <c r="AD38" i="49"/>
  <c r="AB38" i="49"/>
  <c r="AA38" i="49"/>
  <c r="X38" i="49"/>
  <c r="AN38" i="49" s="1"/>
  <c r="U38" i="49"/>
  <c r="R38" i="49"/>
  <c r="Q38" i="49"/>
  <c r="L38" i="49"/>
  <c r="E38" i="49"/>
  <c r="AU37" i="49"/>
  <c r="AT37" i="49"/>
  <c r="AS37" i="49"/>
  <c r="AR37" i="49"/>
  <c r="AQ37" i="49"/>
  <c r="AW37" i="49" s="1"/>
  <c r="AL37" i="49"/>
  <c r="AD37" i="49"/>
  <c r="AB37" i="49"/>
  <c r="AA37" i="49"/>
  <c r="X37" i="49"/>
  <c r="AN37" i="49" s="1"/>
  <c r="U37" i="49"/>
  <c r="R37" i="49"/>
  <c r="Q37" i="49"/>
  <c r="L37" i="49"/>
  <c r="E37" i="49"/>
  <c r="AU36" i="49"/>
  <c r="AT36" i="49"/>
  <c r="AS36" i="49"/>
  <c r="AR36" i="49"/>
  <c r="AQ36" i="49"/>
  <c r="AW36" i="49" s="1"/>
  <c r="AL36" i="49"/>
  <c r="AD36" i="49"/>
  <c r="AB36" i="49"/>
  <c r="AA36" i="49"/>
  <c r="X36" i="49"/>
  <c r="AN36" i="49" s="1"/>
  <c r="U36" i="49"/>
  <c r="R36" i="49"/>
  <c r="Q36" i="49"/>
  <c r="L36" i="49"/>
  <c r="E36" i="49"/>
  <c r="AU35" i="49"/>
  <c r="AT35" i="49"/>
  <c r="AS35" i="49"/>
  <c r="AR35" i="49"/>
  <c r="AQ35" i="49"/>
  <c r="AW35" i="49" s="1"/>
  <c r="AL35" i="49"/>
  <c r="AD35" i="49"/>
  <c r="AB35" i="49"/>
  <c r="AA35" i="49"/>
  <c r="X35" i="49"/>
  <c r="AN35" i="49" s="1"/>
  <c r="U35" i="49"/>
  <c r="R35" i="49"/>
  <c r="Q35" i="49"/>
  <c r="L35" i="49"/>
  <c r="E35" i="49"/>
  <c r="AU34" i="49"/>
  <c r="AT34" i="49"/>
  <c r="AS34" i="49"/>
  <c r="AR34" i="49"/>
  <c r="AQ34" i="49"/>
  <c r="AW34" i="49" s="1"/>
  <c r="AL34" i="49"/>
  <c r="AD34" i="49"/>
  <c r="AB34" i="49"/>
  <c r="AA34" i="49"/>
  <c r="X34" i="49"/>
  <c r="AN34" i="49" s="1"/>
  <c r="U34" i="49"/>
  <c r="R34" i="49"/>
  <c r="Q34" i="49"/>
  <c r="L34" i="49"/>
  <c r="E34" i="49"/>
  <c r="AU33" i="49"/>
  <c r="AT33" i="49"/>
  <c r="AS33" i="49"/>
  <c r="AR33" i="49"/>
  <c r="AQ33" i="49"/>
  <c r="AW33" i="49" s="1"/>
  <c r="AL33" i="49"/>
  <c r="AD33" i="49"/>
  <c r="AB33" i="49"/>
  <c r="AA33" i="49"/>
  <c r="X33" i="49"/>
  <c r="AN33" i="49" s="1"/>
  <c r="U33" i="49"/>
  <c r="R33" i="49"/>
  <c r="Q33" i="49"/>
  <c r="L33" i="49"/>
  <c r="E33" i="49"/>
  <c r="AU32" i="49"/>
  <c r="AT32" i="49"/>
  <c r="AS32" i="49"/>
  <c r="AR32" i="49"/>
  <c r="AQ32" i="49"/>
  <c r="AW32" i="49" s="1"/>
  <c r="AL32" i="49"/>
  <c r="AD32" i="49"/>
  <c r="AB32" i="49"/>
  <c r="AA32" i="49"/>
  <c r="X32" i="49"/>
  <c r="AN32" i="49" s="1"/>
  <c r="U32" i="49"/>
  <c r="R32" i="49"/>
  <c r="Q32" i="49"/>
  <c r="L32" i="49"/>
  <c r="E32" i="49"/>
  <c r="AU31" i="49"/>
  <c r="AT31" i="49"/>
  <c r="AS31" i="49"/>
  <c r="AR31" i="49"/>
  <c r="AQ31" i="49"/>
  <c r="AW31" i="49" s="1"/>
  <c r="AL31" i="49"/>
  <c r="AD31" i="49"/>
  <c r="AB31" i="49"/>
  <c r="AA31" i="49"/>
  <c r="X31" i="49"/>
  <c r="AN31" i="49" s="1"/>
  <c r="U31" i="49"/>
  <c r="R31" i="49"/>
  <c r="Q31" i="49"/>
  <c r="L31" i="49"/>
  <c r="E31" i="49"/>
  <c r="AU30" i="49"/>
  <c r="AT30" i="49"/>
  <c r="AS30" i="49"/>
  <c r="AR30" i="49"/>
  <c r="AQ30" i="49"/>
  <c r="AW30" i="49" s="1"/>
  <c r="AL30" i="49"/>
  <c r="AD30" i="49"/>
  <c r="AB30" i="49"/>
  <c r="AA30" i="49"/>
  <c r="X30" i="49"/>
  <c r="AN30" i="49" s="1"/>
  <c r="U30" i="49"/>
  <c r="R30" i="49"/>
  <c r="Q30" i="49"/>
  <c r="L30" i="49"/>
  <c r="E30" i="49"/>
  <c r="AU29" i="49"/>
  <c r="AT29" i="49"/>
  <c r="AS29" i="49"/>
  <c r="AR29" i="49"/>
  <c r="AQ29" i="49"/>
  <c r="AW29" i="49" s="1"/>
  <c r="AL29" i="49"/>
  <c r="AD29" i="49"/>
  <c r="AB29" i="49"/>
  <c r="AA29" i="49"/>
  <c r="X29" i="49"/>
  <c r="AN29" i="49" s="1"/>
  <c r="U29" i="49"/>
  <c r="R29" i="49"/>
  <c r="Q29" i="49"/>
  <c r="L29" i="49"/>
  <c r="E29" i="49"/>
  <c r="AU28" i="49"/>
  <c r="AT28" i="49"/>
  <c r="AS28" i="49"/>
  <c r="AR28" i="49"/>
  <c r="AQ28" i="49"/>
  <c r="AW28" i="49" s="1"/>
  <c r="AL28" i="49"/>
  <c r="AB28" i="49"/>
  <c r="AA28" i="49"/>
  <c r="X28" i="49"/>
  <c r="AN28" i="49" s="1"/>
  <c r="U28" i="49"/>
  <c r="Q28" i="49"/>
  <c r="E28" i="49"/>
  <c r="L28" i="49" s="1"/>
  <c r="AU27" i="49"/>
  <c r="AT27" i="49"/>
  <c r="AS27" i="49"/>
  <c r="AR27" i="49"/>
  <c r="AN27" i="49"/>
  <c r="AL27" i="49"/>
  <c r="AF27" i="49"/>
  <c r="AB27" i="49"/>
  <c r="AA27" i="49"/>
  <c r="X27" i="49"/>
  <c r="U27" i="49"/>
  <c r="R27" i="49" s="1"/>
  <c r="Q27" i="49"/>
  <c r="E27" i="49"/>
  <c r="L27" i="49" s="1"/>
  <c r="AU26" i="49"/>
  <c r="AT26" i="49"/>
  <c r="AS26" i="49"/>
  <c r="AR26" i="49"/>
  <c r="AN26" i="49"/>
  <c r="AL26" i="49"/>
  <c r="AF26" i="49"/>
  <c r="AB26" i="49"/>
  <c r="AA26" i="49"/>
  <c r="X26" i="49"/>
  <c r="U26" i="49"/>
  <c r="AD26" i="49" s="1"/>
  <c r="AO26" i="49" s="1"/>
  <c r="Q26" i="49"/>
  <c r="E26" i="49"/>
  <c r="L26" i="49" s="1"/>
  <c r="AU25" i="49"/>
  <c r="AT25" i="49"/>
  <c r="AS25" i="49"/>
  <c r="AR25" i="49"/>
  <c r="AN25" i="49"/>
  <c r="AL25" i="49"/>
  <c r="AF25" i="49"/>
  <c r="AB25" i="49"/>
  <c r="AA25" i="49"/>
  <c r="X25" i="49"/>
  <c r="U25" i="49"/>
  <c r="AD25" i="49" s="1"/>
  <c r="AO25" i="49" s="1"/>
  <c r="Q25" i="49"/>
  <c r="E25" i="49"/>
  <c r="L25" i="49" s="1"/>
  <c r="AU24" i="49"/>
  <c r="AT24" i="49"/>
  <c r="AS24" i="49"/>
  <c r="AR24" i="49"/>
  <c r="AN24" i="49"/>
  <c r="AL24" i="49"/>
  <c r="AF24" i="49"/>
  <c r="AB24" i="49"/>
  <c r="AA24" i="49"/>
  <c r="X24" i="49"/>
  <c r="U24" i="49"/>
  <c r="AD24" i="49" s="1"/>
  <c r="AO24" i="49" s="1"/>
  <c r="Q24" i="49"/>
  <c r="E24" i="49"/>
  <c r="L24" i="49" s="1"/>
  <c r="AU23" i="49"/>
  <c r="AT23" i="49"/>
  <c r="AS23" i="49"/>
  <c r="AR23" i="49"/>
  <c r="AN23" i="49"/>
  <c r="AL23" i="49"/>
  <c r="AF23" i="49"/>
  <c r="AB23" i="49"/>
  <c r="AA23" i="49"/>
  <c r="X23" i="49"/>
  <c r="U23" i="49"/>
  <c r="AD23" i="49" s="1"/>
  <c r="AO23" i="49" s="1"/>
  <c r="Q23" i="49"/>
  <c r="E23" i="49"/>
  <c r="L23" i="49" s="1"/>
  <c r="AU22" i="49"/>
  <c r="AT22" i="49"/>
  <c r="AS22" i="49"/>
  <c r="AR22" i="49"/>
  <c r="AN22" i="49"/>
  <c r="AL22" i="49"/>
  <c r="AF22" i="49"/>
  <c r="AB22" i="49"/>
  <c r="AA22" i="49"/>
  <c r="X22" i="49"/>
  <c r="U22" i="49"/>
  <c r="AD22" i="49" s="1"/>
  <c r="AO22" i="49" s="1"/>
  <c r="Q22" i="49"/>
  <c r="E22" i="49"/>
  <c r="L22" i="49" s="1"/>
  <c r="AU21" i="49"/>
  <c r="AT21" i="49"/>
  <c r="AS21" i="49"/>
  <c r="AR21" i="49"/>
  <c r="AL21" i="49"/>
  <c r="AF21" i="49"/>
  <c r="AB21" i="49"/>
  <c r="AA21" i="49"/>
  <c r="X21" i="49"/>
  <c r="AN21" i="49" s="1"/>
  <c r="U21" i="49"/>
  <c r="AD21" i="49" s="1"/>
  <c r="Q21" i="49"/>
  <c r="E21" i="49"/>
  <c r="L21" i="49" s="1"/>
  <c r="AU20" i="49"/>
  <c r="AT20" i="49"/>
  <c r="AS20" i="49"/>
  <c r="AR20" i="49"/>
  <c r="AL20" i="49"/>
  <c r="AF20" i="49"/>
  <c r="AB20" i="49"/>
  <c r="AA20" i="49"/>
  <c r="X20" i="49"/>
  <c r="AN20" i="49" s="1"/>
  <c r="U20" i="49"/>
  <c r="AD20" i="49" s="1"/>
  <c r="AO20" i="49" s="1"/>
  <c r="Q20" i="49"/>
  <c r="E20" i="49"/>
  <c r="L20" i="49" s="1"/>
  <c r="AU19" i="49"/>
  <c r="AT19" i="49"/>
  <c r="AS19" i="49"/>
  <c r="AR19" i="49"/>
  <c r="AL19" i="49"/>
  <c r="AF19" i="49"/>
  <c r="AB19" i="49"/>
  <c r="AA19" i="49"/>
  <c r="X19" i="49"/>
  <c r="AN19" i="49" s="1"/>
  <c r="U19" i="49"/>
  <c r="AD19" i="49" s="1"/>
  <c r="Q19" i="49"/>
  <c r="E19" i="49"/>
  <c r="L19" i="49" s="1"/>
  <c r="AU18" i="49"/>
  <c r="AT18" i="49"/>
  <c r="AS18" i="49"/>
  <c r="AR18" i="49"/>
  <c r="AL18" i="49"/>
  <c r="AF18" i="49"/>
  <c r="AB18" i="49"/>
  <c r="AA18" i="49"/>
  <c r="X18" i="49"/>
  <c r="AN18" i="49" s="1"/>
  <c r="U18" i="49"/>
  <c r="AD18" i="49" s="1"/>
  <c r="AO18" i="49" s="1"/>
  <c r="Q18" i="49"/>
  <c r="E18" i="49"/>
  <c r="L18" i="49" s="1"/>
  <c r="AU17" i="49"/>
  <c r="AT17" i="49"/>
  <c r="AS17" i="49"/>
  <c r="AR17" i="49"/>
  <c r="AL17" i="49"/>
  <c r="AF17" i="49"/>
  <c r="AB17" i="49"/>
  <c r="AA17" i="49"/>
  <c r="X17" i="49"/>
  <c r="AN17" i="49" s="1"/>
  <c r="U17" i="49"/>
  <c r="AD17" i="49" s="1"/>
  <c r="AO17" i="49" s="1"/>
  <c r="Q17" i="49"/>
  <c r="E17" i="49"/>
  <c r="L17" i="49" s="1"/>
  <c r="AU16" i="49"/>
  <c r="AT16" i="49"/>
  <c r="AS16" i="49"/>
  <c r="AR16" i="49"/>
  <c r="AL16" i="49"/>
  <c r="AF16" i="49"/>
  <c r="AB16" i="49"/>
  <c r="AA16" i="49"/>
  <c r="X16" i="49"/>
  <c r="AN16" i="49" s="1"/>
  <c r="U16" i="49"/>
  <c r="AD16" i="49" s="1"/>
  <c r="AO16" i="49" s="1"/>
  <c r="Q16" i="49"/>
  <c r="E16" i="49"/>
  <c r="L16" i="49" s="1"/>
  <c r="AU15" i="49"/>
  <c r="AT15" i="49"/>
  <c r="AS15" i="49"/>
  <c r="AR15" i="49"/>
  <c r="AL15" i="49"/>
  <c r="AF15" i="49"/>
  <c r="AB15" i="49"/>
  <c r="AA15" i="49"/>
  <c r="X15" i="49"/>
  <c r="AN15" i="49" s="1"/>
  <c r="U15" i="49"/>
  <c r="AD15" i="49" s="1"/>
  <c r="AO15" i="49" s="1"/>
  <c r="Q15" i="49"/>
  <c r="E15" i="49"/>
  <c r="L15" i="49" s="1"/>
  <c r="AU14" i="49"/>
  <c r="AT14" i="49"/>
  <c r="AS14" i="49"/>
  <c r="AR14" i="49"/>
  <c r="AL14" i="49"/>
  <c r="AF14" i="49"/>
  <c r="AB14" i="49"/>
  <c r="AA14" i="49"/>
  <c r="X14" i="49"/>
  <c r="AN14" i="49" s="1"/>
  <c r="U14" i="49"/>
  <c r="AD14" i="49" s="1"/>
  <c r="AO14" i="49" s="1"/>
  <c r="Q14" i="49"/>
  <c r="E14" i="49"/>
  <c r="L14" i="49" s="1"/>
  <c r="AU13" i="49"/>
  <c r="AT13" i="49"/>
  <c r="AS13" i="49"/>
  <c r="AR13" i="49"/>
  <c r="AL13" i="49"/>
  <c r="AF13" i="49"/>
  <c r="AB13" i="49"/>
  <c r="AA13" i="49"/>
  <c r="X13" i="49"/>
  <c r="AN13" i="49" s="1"/>
  <c r="U13" i="49"/>
  <c r="AD13" i="49" s="1"/>
  <c r="AO13" i="49" s="1"/>
  <c r="Q13" i="49"/>
  <c r="E13" i="49"/>
  <c r="L13" i="49" s="1"/>
  <c r="AU12" i="49"/>
  <c r="AT12" i="49"/>
  <c r="AS12" i="49"/>
  <c r="AR12" i="49"/>
  <c r="AL12" i="49"/>
  <c r="AF12" i="49"/>
  <c r="AB12" i="49"/>
  <c r="AA12" i="49"/>
  <c r="X12" i="49"/>
  <c r="AN12" i="49" s="1"/>
  <c r="U12" i="49"/>
  <c r="AD12" i="49" s="1"/>
  <c r="AO12" i="49" s="1"/>
  <c r="Q12" i="49"/>
  <c r="E12" i="49"/>
  <c r="L12" i="49" s="1"/>
  <c r="AU11" i="49"/>
  <c r="AT11" i="49"/>
  <c r="AS11" i="49"/>
  <c r="AR11" i="49"/>
  <c r="AL11" i="49"/>
  <c r="AF11" i="49"/>
  <c r="AB11" i="49"/>
  <c r="AA11" i="49"/>
  <c r="X11" i="49"/>
  <c r="AN11" i="49" s="1"/>
  <c r="U11" i="49"/>
  <c r="AD11" i="49" s="1"/>
  <c r="AO11" i="49" s="1"/>
  <c r="Q11" i="49"/>
  <c r="E11" i="49"/>
  <c r="L11" i="49" s="1"/>
  <c r="AU10" i="49"/>
  <c r="AT10" i="49"/>
  <c r="AS10" i="49"/>
  <c r="AR10" i="49"/>
  <c r="AL10" i="49"/>
  <c r="AF10" i="49"/>
  <c r="AB10" i="49"/>
  <c r="AA10" i="49"/>
  <c r="X10" i="49"/>
  <c r="AN10" i="49" s="1"/>
  <c r="U10" i="49"/>
  <c r="AD10" i="49" s="1"/>
  <c r="AO10" i="49" s="1"/>
  <c r="Q10" i="49"/>
  <c r="E10" i="49"/>
  <c r="L10" i="49" s="1"/>
  <c r="AU9" i="49"/>
  <c r="AT9" i="49"/>
  <c r="AS9" i="49"/>
  <c r="AR9" i="49"/>
  <c r="AL9" i="49"/>
  <c r="AF9" i="49"/>
  <c r="AB9" i="49"/>
  <c r="AA9" i="49"/>
  <c r="X9" i="49"/>
  <c r="AN9" i="49" s="1"/>
  <c r="U9" i="49"/>
  <c r="AD9" i="49" s="1"/>
  <c r="AO9" i="49" s="1"/>
  <c r="Q9" i="49"/>
  <c r="E9" i="49"/>
  <c r="L9" i="49" s="1"/>
  <c r="AU8" i="49"/>
  <c r="AT8" i="49"/>
  <c r="AS8" i="49"/>
  <c r="AR8" i="49"/>
  <c r="AL8" i="49"/>
  <c r="AF8" i="49"/>
  <c r="AB8" i="49"/>
  <c r="AA8" i="49"/>
  <c r="X8" i="49"/>
  <c r="AN8" i="49" s="1"/>
  <c r="U8" i="49"/>
  <c r="AD8" i="49" s="1"/>
  <c r="AO8" i="49" s="1"/>
  <c r="Q8" i="49"/>
  <c r="E8" i="49"/>
  <c r="L8" i="49" s="1"/>
  <c r="AU7" i="49"/>
  <c r="AU104" i="49" s="1"/>
  <c r="AT7" i="49"/>
  <c r="AS7" i="49"/>
  <c r="AR7" i="49"/>
  <c r="AL7" i="49"/>
  <c r="AF7" i="49"/>
  <c r="AB7" i="49"/>
  <c r="AA7" i="49"/>
  <c r="X7" i="49"/>
  <c r="AN7" i="49" s="1"/>
  <c r="U7" i="49"/>
  <c r="AD7" i="49" s="1"/>
  <c r="AO7" i="49" s="1"/>
  <c r="Q7" i="49"/>
  <c r="E7" i="49"/>
  <c r="L7" i="49" s="1"/>
  <c r="AU6" i="49"/>
  <c r="AT6" i="49"/>
  <c r="AS6" i="49"/>
  <c r="AR6" i="49"/>
  <c r="AL6" i="49"/>
  <c r="AF6" i="49"/>
  <c r="AB6" i="49"/>
  <c r="AA6" i="49"/>
  <c r="X6" i="49"/>
  <c r="AN6" i="49" s="1"/>
  <c r="U6" i="49"/>
  <c r="AD6" i="49" s="1"/>
  <c r="AO6" i="49" s="1"/>
  <c r="Q6" i="49"/>
  <c r="E6" i="49"/>
  <c r="L6" i="49" s="1"/>
  <c r="AU5" i="49"/>
  <c r="AT5" i="49"/>
  <c r="AS5" i="49"/>
  <c r="AR5" i="49"/>
  <c r="AL5" i="49"/>
  <c r="AF5" i="49"/>
  <c r="AB5" i="49"/>
  <c r="AA5" i="49"/>
  <c r="X5" i="49"/>
  <c r="AN5" i="49" s="1"/>
  <c r="U5" i="49"/>
  <c r="AD5" i="49" s="1"/>
  <c r="AO5" i="49" s="1"/>
  <c r="Q5" i="49"/>
  <c r="E5" i="49"/>
  <c r="L5" i="49" s="1"/>
  <c r="AU4" i="49"/>
  <c r="AT4" i="49"/>
  <c r="AS4" i="49"/>
  <c r="AR4" i="49"/>
  <c r="AL4" i="49"/>
  <c r="AF4" i="49"/>
  <c r="AB4" i="49"/>
  <c r="AA4" i="49"/>
  <c r="X4" i="49"/>
  <c r="AN4" i="49" s="1"/>
  <c r="U4" i="49"/>
  <c r="AD4" i="49" s="1"/>
  <c r="AO4" i="49" s="1"/>
  <c r="Q4" i="49"/>
  <c r="E4" i="49"/>
  <c r="L4" i="49" s="1"/>
  <c r="AU3" i="49"/>
  <c r="AT3" i="49"/>
  <c r="AR3" i="49"/>
  <c r="AN3" i="49"/>
  <c r="AL3" i="49"/>
  <c r="AF3" i="49"/>
  <c r="AD3" i="49"/>
  <c r="AB3" i="49"/>
  <c r="AA3" i="49"/>
  <c r="AO3" i="49" s="1"/>
  <c r="X3" i="49"/>
  <c r="U3" i="49"/>
  <c r="U105" i="49" s="1"/>
  <c r="U126" i="49" s="1"/>
  <c r="Q3" i="49"/>
  <c r="L3" i="49"/>
  <c r="E3" i="49"/>
  <c r="J105" i="48"/>
  <c r="K98" i="48" s="1"/>
  <c r="C105" i="48"/>
  <c r="D102" i="48" s="1"/>
  <c r="D104" i="48"/>
  <c r="D103" i="48"/>
  <c r="D101" i="48"/>
  <c r="K100" i="48"/>
  <c r="D100" i="48"/>
  <c r="K99" i="48"/>
  <c r="D99" i="48"/>
  <c r="D98" i="48"/>
  <c r="K97" i="48"/>
  <c r="D97" i="48"/>
  <c r="K96" i="48"/>
  <c r="D96" i="48"/>
  <c r="K95" i="48"/>
  <c r="D95" i="48"/>
  <c r="K94" i="48"/>
  <c r="D94" i="48"/>
  <c r="K93" i="48"/>
  <c r="D93" i="48"/>
  <c r="K92" i="48"/>
  <c r="D92" i="48"/>
  <c r="K91" i="48"/>
  <c r="D91" i="48"/>
  <c r="K90" i="48"/>
  <c r="D90" i="48"/>
  <c r="K89" i="48"/>
  <c r="D89" i="48"/>
  <c r="K88" i="48"/>
  <c r="D88" i="48"/>
  <c r="K87" i="48"/>
  <c r="D87" i="48"/>
  <c r="K86" i="48"/>
  <c r="D86" i="48"/>
  <c r="K85" i="48"/>
  <c r="D85" i="48"/>
  <c r="K84" i="48"/>
  <c r="D84" i="48"/>
  <c r="K83" i="48"/>
  <c r="D83" i="48"/>
  <c r="K82" i="48"/>
  <c r="D82" i="48"/>
  <c r="K81" i="48"/>
  <c r="D81" i="48"/>
  <c r="K80" i="48"/>
  <c r="D80" i="48"/>
  <c r="K79" i="48"/>
  <c r="D79" i="48"/>
  <c r="K78" i="48"/>
  <c r="D78" i="48"/>
  <c r="K77" i="48"/>
  <c r="D77" i="48"/>
  <c r="K76" i="48"/>
  <c r="D76" i="48"/>
  <c r="K75" i="48"/>
  <c r="D75" i="48"/>
  <c r="K74" i="48"/>
  <c r="D74" i="48"/>
  <c r="K73" i="48"/>
  <c r="D73" i="48"/>
  <c r="K72" i="48"/>
  <c r="D72" i="48"/>
  <c r="K71" i="48"/>
  <c r="D71" i="48"/>
  <c r="K70" i="48"/>
  <c r="D70" i="48"/>
  <c r="K69" i="48"/>
  <c r="D69" i="48"/>
  <c r="K68" i="48"/>
  <c r="D68" i="48"/>
  <c r="K67" i="48"/>
  <c r="D67" i="48"/>
  <c r="K66" i="48"/>
  <c r="D66" i="48"/>
  <c r="K65" i="48"/>
  <c r="D65" i="48"/>
  <c r="K64" i="48"/>
  <c r="D64" i="48"/>
  <c r="K63" i="48"/>
  <c r="D63" i="48"/>
  <c r="K62" i="48"/>
  <c r="D62" i="48"/>
  <c r="K61" i="48"/>
  <c r="D61" i="48"/>
  <c r="K60" i="48"/>
  <c r="D60" i="48"/>
  <c r="K59" i="48"/>
  <c r="D59" i="48"/>
  <c r="K58" i="48"/>
  <c r="D58" i="48"/>
  <c r="K57" i="48"/>
  <c r="D57" i="48"/>
  <c r="K56" i="48"/>
  <c r="D56" i="48"/>
  <c r="K55" i="48"/>
  <c r="D55" i="48"/>
  <c r="K54" i="48"/>
  <c r="D54" i="48"/>
  <c r="K53" i="48"/>
  <c r="D53" i="48"/>
  <c r="K52" i="48"/>
  <c r="D52" i="48"/>
  <c r="K51" i="48"/>
  <c r="D51" i="48"/>
  <c r="K50" i="48"/>
  <c r="D50" i="48"/>
  <c r="K49" i="48"/>
  <c r="D49" i="48"/>
  <c r="K48" i="48"/>
  <c r="D48" i="48"/>
  <c r="K47" i="48"/>
  <c r="D47" i="48"/>
  <c r="K46" i="48"/>
  <c r="D46" i="48"/>
  <c r="K45" i="48"/>
  <c r="D45" i="48"/>
  <c r="K44" i="48"/>
  <c r="D44" i="48"/>
  <c r="K43" i="48"/>
  <c r="D43" i="48"/>
  <c r="K42" i="48"/>
  <c r="D42" i="48"/>
  <c r="K41" i="48"/>
  <c r="D41" i="48"/>
  <c r="K40" i="48"/>
  <c r="D40" i="48"/>
  <c r="K39" i="48"/>
  <c r="D39" i="48"/>
  <c r="K38" i="48"/>
  <c r="D38" i="48"/>
  <c r="K37" i="48"/>
  <c r="D37" i="48"/>
  <c r="K36" i="48"/>
  <c r="D36" i="48"/>
  <c r="K35" i="48"/>
  <c r="D35" i="48"/>
  <c r="K34" i="48"/>
  <c r="D34" i="48"/>
  <c r="K33" i="48"/>
  <c r="D33" i="48"/>
  <c r="K32" i="48"/>
  <c r="D32" i="48"/>
  <c r="K31" i="48"/>
  <c r="D31" i="48"/>
  <c r="K30" i="48"/>
  <c r="D30" i="48"/>
  <c r="K29" i="48"/>
  <c r="D29" i="48"/>
  <c r="K28" i="48"/>
  <c r="D28" i="48"/>
  <c r="K27" i="48"/>
  <c r="D27" i="48"/>
  <c r="K26" i="48"/>
  <c r="D26" i="48"/>
  <c r="K25" i="48"/>
  <c r="D25" i="48"/>
  <c r="K24" i="48"/>
  <c r="D24" i="48"/>
  <c r="K23" i="48"/>
  <c r="D23" i="48"/>
  <c r="K22" i="48"/>
  <c r="D22" i="48"/>
  <c r="K21" i="48"/>
  <c r="D21" i="48"/>
  <c r="K20" i="48"/>
  <c r="D20" i="48"/>
  <c r="K19" i="48"/>
  <c r="D19" i="48"/>
  <c r="K18" i="48"/>
  <c r="D18" i="48"/>
  <c r="K17" i="48"/>
  <c r="D17" i="48"/>
  <c r="K16" i="48"/>
  <c r="D16" i="48"/>
  <c r="K15" i="48"/>
  <c r="D15" i="48"/>
  <c r="K14" i="48"/>
  <c r="D14" i="48"/>
  <c r="K13" i="48"/>
  <c r="D13" i="48"/>
  <c r="K12" i="48"/>
  <c r="D12" i="48"/>
  <c r="K11" i="48"/>
  <c r="D11" i="48"/>
  <c r="K10" i="48"/>
  <c r="D10" i="48"/>
  <c r="K9" i="48"/>
  <c r="D9" i="48"/>
  <c r="K8" i="48"/>
  <c r="D8" i="48"/>
  <c r="K7" i="48"/>
  <c r="D7" i="48"/>
  <c r="K6" i="48"/>
  <c r="D6" i="48"/>
  <c r="K5" i="48"/>
  <c r="D5" i="48"/>
  <c r="M4" i="48"/>
  <c r="G4" i="48" s="1"/>
  <c r="L4" i="48"/>
  <c r="K4" i="48"/>
  <c r="K105" i="48" s="1"/>
  <c r="D4" i="48"/>
  <c r="J105" i="50" l="1"/>
  <c r="K59" i="50" s="1"/>
  <c r="K17" i="50"/>
  <c r="C105" i="50"/>
  <c r="D102" i="50" s="1"/>
  <c r="D10" i="50"/>
  <c r="D87" i="50"/>
  <c r="D73" i="50"/>
  <c r="D19" i="50"/>
  <c r="D44" i="50"/>
  <c r="D16" i="50"/>
  <c r="D12" i="50"/>
  <c r="AO19" i="49"/>
  <c r="AO21" i="49"/>
  <c r="AO38" i="49"/>
  <c r="AV38" i="49" s="1" a="1"/>
  <c r="AV38" i="49" s="1"/>
  <c r="AF38" i="49"/>
  <c r="R4" i="49"/>
  <c r="AV4" i="49" a="1"/>
  <c r="AV4" i="49" s="1"/>
  <c r="AZ4" i="49" s="1"/>
  <c r="R5" i="49"/>
  <c r="AV5" i="49" a="1"/>
  <c r="AV5" i="49" s="1"/>
  <c r="AZ5" i="49" s="1"/>
  <c r="R6" i="49"/>
  <c r="AV6" i="49" a="1"/>
  <c r="AV6" i="49" s="1"/>
  <c r="AZ6" i="49" s="1"/>
  <c r="R7" i="49"/>
  <c r="AV7" i="49" a="1"/>
  <c r="AV7" i="49" s="1"/>
  <c r="R8" i="49"/>
  <c r="AV8" i="49" a="1"/>
  <c r="AV8" i="49" s="1"/>
  <c r="R9" i="49"/>
  <c r="AV9" i="49" a="1"/>
  <c r="AV9" i="49" s="1"/>
  <c r="R10" i="49"/>
  <c r="AV10" i="49" a="1"/>
  <c r="AV10" i="49" s="1"/>
  <c r="R11" i="49"/>
  <c r="AV11" i="49" a="1"/>
  <c r="AV11" i="49" s="1"/>
  <c r="R12" i="49"/>
  <c r="AV12" i="49" a="1"/>
  <c r="AV12" i="49" s="1"/>
  <c r="R13" i="49"/>
  <c r="AV13" i="49" a="1"/>
  <c r="AV13" i="49" s="1"/>
  <c r="R14" i="49"/>
  <c r="AV14" i="49" a="1"/>
  <c r="AV14" i="49" s="1"/>
  <c r="R15" i="49"/>
  <c r="AV15" i="49" a="1"/>
  <c r="AV15" i="49" s="1"/>
  <c r="R16" i="49"/>
  <c r="AV16" i="49" a="1"/>
  <c r="AV16" i="49" s="1"/>
  <c r="R17" i="49"/>
  <c r="AV17" i="49" a="1"/>
  <c r="AV17" i="49" s="1"/>
  <c r="R18" i="49"/>
  <c r="AV18" i="49" a="1"/>
  <c r="AV18" i="49" s="1"/>
  <c r="R19" i="49"/>
  <c r="AV19" i="49" a="1"/>
  <c r="AV19" i="49" s="1"/>
  <c r="R20" i="49"/>
  <c r="AV20" i="49" a="1"/>
  <c r="AV20" i="49" s="1"/>
  <c r="R21" i="49"/>
  <c r="AV21" i="49" a="1"/>
  <c r="AV21" i="49" s="1"/>
  <c r="R22" i="49"/>
  <c r="AV22" i="49" a="1"/>
  <c r="AV22" i="49" s="1"/>
  <c r="R23" i="49"/>
  <c r="AV23" i="49" a="1"/>
  <c r="AV23" i="49" s="1"/>
  <c r="R24" i="49"/>
  <c r="AV24" i="49" a="1"/>
  <c r="AV24" i="49" s="1"/>
  <c r="R25" i="49"/>
  <c r="AV25" i="49" a="1"/>
  <c r="AV25" i="49" s="1"/>
  <c r="R26" i="49"/>
  <c r="AV26" i="49" a="1"/>
  <c r="AV26" i="49" s="1"/>
  <c r="AO32" i="49"/>
  <c r="AV32" i="49" s="1" a="1"/>
  <c r="AV32" i="49" s="1"/>
  <c r="AF32" i="49"/>
  <c r="AO39" i="49"/>
  <c r="AV39" i="49" s="1" a="1"/>
  <c r="AV39" i="49" s="1"/>
  <c r="AF39" i="49"/>
  <c r="AO55" i="49"/>
  <c r="AV55" i="49" s="1" a="1"/>
  <c r="AV55" i="49" s="1"/>
  <c r="AF55" i="49"/>
  <c r="AO63" i="49"/>
  <c r="AV63" i="49" s="1" a="1"/>
  <c r="AV63" i="49" s="1"/>
  <c r="AF63" i="49"/>
  <c r="AO73" i="49"/>
  <c r="AV73" i="49" s="1" a="1"/>
  <c r="AV73" i="49" s="1"/>
  <c r="AF73" i="49"/>
  <c r="R3" i="49"/>
  <c r="AV3" i="49"/>
  <c r="AZ3" i="49" s="1"/>
  <c r="AO40" i="49"/>
  <c r="AV40" i="49" s="1" a="1"/>
  <c r="AV40" i="49" s="1"/>
  <c r="AF40" i="49"/>
  <c r="AO56" i="49"/>
  <c r="AV56" i="49" s="1" a="1"/>
  <c r="AV56" i="49" s="1"/>
  <c r="AF56" i="49"/>
  <c r="AO64" i="49"/>
  <c r="AV64" i="49" s="1" a="1"/>
  <c r="AV64" i="49" s="1"/>
  <c r="AF64" i="49"/>
  <c r="AN105" i="49"/>
  <c r="AN126" i="49" s="1"/>
  <c r="AF28" i="49"/>
  <c r="AO29" i="49"/>
  <c r="AV29" i="49" s="1" a="1"/>
  <c r="AV29" i="49" s="1"/>
  <c r="AZ29" i="49" s="1"/>
  <c r="AF29" i="49"/>
  <c r="AO33" i="49"/>
  <c r="AV33" i="49" s="1" a="1"/>
  <c r="AV33" i="49" s="1"/>
  <c r="AF33" i="49"/>
  <c r="AO41" i="49"/>
  <c r="AV41" i="49" s="1" a="1"/>
  <c r="AV41" i="49" s="1"/>
  <c r="AF41" i="49"/>
  <c r="AO57" i="49"/>
  <c r="AV57" i="49" s="1" a="1"/>
  <c r="AV57" i="49" s="1"/>
  <c r="AF57" i="49"/>
  <c r="AO65" i="49"/>
  <c r="AV65" i="49" s="1" a="1"/>
  <c r="AV65" i="49" s="1"/>
  <c r="AF65" i="49"/>
  <c r="AO54" i="49"/>
  <c r="AV54" i="49" s="1" a="1"/>
  <c r="AV54" i="49" s="1"/>
  <c r="AF54" i="49"/>
  <c r="X105" i="49"/>
  <c r="X126" i="49" s="1"/>
  <c r="AQ4" i="49"/>
  <c r="AW4" i="49" s="1"/>
  <c r="AQ5" i="49"/>
  <c r="AW5" i="49" s="1"/>
  <c r="AQ6" i="49"/>
  <c r="AW6" i="49" s="1"/>
  <c r="AQ7" i="49"/>
  <c r="AQ8" i="49"/>
  <c r="AW8" i="49" s="1"/>
  <c r="AQ9" i="49"/>
  <c r="AW9" i="49" s="1"/>
  <c r="AQ10" i="49"/>
  <c r="AW10" i="49" s="1"/>
  <c r="AQ11" i="49"/>
  <c r="AW11" i="49" s="1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W17" i="49" s="1"/>
  <c r="AQ18" i="49"/>
  <c r="AW18" i="49" s="1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W27" i="49" s="1"/>
  <c r="AO34" i="49"/>
  <c r="AV34" i="49" s="1" a="1"/>
  <c r="AV34" i="49" s="1"/>
  <c r="AF34" i="49"/>
  <c r="AO42" i="49"/>
  <c r="AV42" i="49" s="1" a="1"/>
  <c r="AV42" i="49" s="1"/>
  <c r="AF42" i="49"/>
  <c r="AO58" i="49"/>
  <c r="AV58" i="49" s="1" a="1"/>
  <c r="AV58" i="49" s="1"/>
  <c r="AF58" i="49"/>
  <c r="AC58" i="49"/>
  <c r="AO66" i="49"/>
  <c r="AV66" i="49" s="1" a="1"/>
  <c r="AV66" i="49" s="1"/>
  <c r="AF66" i="49"/>
  <c r="AS71" i="49"/>
  <c r="AQ71" i="49"/>
  <c r="AW71" i="49" s="1"/>
  <c r="R71" i="49"/>
  <c r="AD71" i="49"/>
  <c r="AO71" i="49" s="1"/>
  <c r="AV71" i="49" s="1" a="1"/>
  <c r="AV71" i="49" s="1"/>
  <c r="AS74" i="49"/>
  <c r="R74" i="49"/>
  <c r="AQ74" i="49"/>
  <c r="AW74" i="49" s="1"/>
  <c r="AD74" i="49"/>
  <c r="AA105" i="49"/>
  <c r="AA126" i="49" s="1"/>
  <c r="AQ3" i="49"/>
  <c r="AW3" i="49" s="1"/>
  <c r="AR104" i="49"/>
  <c r="AO30" i="49"/>
  <c r="AV30" i="49" s="1" a="1"/>
  <c r="AV30" i="49" s="1"/>
  <c r="AZ30" i="49" s="1"/>
  <c r="AF30" i="49"/>
  <c r="AC30" i="49"/>
  <c r="AO35" i="49"/>
  <c r="AV35" i="49" s="1" a="1"/>
  <c r="AV35" i="49" s="1"/>
  <c r="AF35" i="49"/>
  <c r="AC35" i="49"/>
  <c r="AO43" i="49"/>
  <c r="AV43" i="49" s="1" a="1"/>
  <c r="AV43" i="49" s="1"/>
  <c r="AF43" i="49"/>
  <c r="AO59" i="49"/>
  <c r="AV59" i="49" s="1" a="1"/>
  <c r="AV59" i="49" s="1"/>
  <c r="AF59" i="49"/>
  <c r="AC80" i="49"/>
  <c r="AO80" i="49"/>
  <c r="AF80" i="49"/>
  <c r="AB105" i="49"/>
  <c r="AB126" i="49" s="1"/>
  <c r="AO36" i="49"/>
  <c r="AV36" i="49" s="1" a="1"/>
  <c r="AV36" i="49" s="1"/>
  <c r="AF36" i="49"/>
  <c r="AC36" i="49"/>
  <c r="AO44" i="49"/>
  <c r="AV44" i="49" s="1" a="1"/>
  <c r="AV44" i="49" s="1"/>
  <c r="AF44" i="49"/>
  <c r="AO60" i="49"/>
  <c r="AV60" i="49" s="1" a="1"/>
  <c r="AV60" i="49" s="1"/>
  <c r="AF60" i="49"/>
  <c r="AC60" i="49"/>
  <c r="AS82" i="49"/>
  <c r="R82" i="49"/>
  <c r="AQ82" i="49"/>
  <c r="AW82" i="49" s="1"/>
  <c r="AD82" i="49"/>
  <c r="AC95" i="49"/>
  <c r="L105" i="49"/>
  <c r="L126" i="49" s="1"/>
  <c r="AO62" i="49"/>
  <c r="AV62" i="49" s="1" a="1"/>
  <c r="AV62" i="49" s="1"/>
  <c r="AF62" i="49"/>
  <c r="E105" i="49"/>
  <c r="E126" i="49" s="1"/>
  <c r="AC3" i="49"/>
  <c r="AC105" i="49" s="1"/>
  <c r="AC126" i="49" s="1"/>
  <c r="AS3" i="49"/>
  <c r="AT104" i="49"/>
  <c r="AD27" i="49"/>
  <c r="AO27" i="49" s="1"/>
  <c r="AV27" i="49" s="1" a="1"/>
  <c r="AV27" i="49" s="1"/>
  <c r="AO31" i="49"/>
  <c r="AV31" i="49" s="1" a="1"/>
  <c r="AV31" i="49" s="1"/>
  <c r="AZ31" i="49" s="1"/>
  <c r="AF31" i="49"/>
  <c r="AO37" i="49"/>
  <c r="AV37" i="49" s="1" a="1"/>
  <c r="AV37" i="49" s="1"/>
  <c r="AF37" i="49"/>
  <c r="AC37" i="49"/>
  <c r="AO45" i="49"/>
  <c r="AV45" i="49" s="1" a="1"/>
  <c r="AV45" i="49" s="1"/>
  <c r="AF45" i="49"/>
  <c r="AC45" i="49"/>
  <c r="AO46" i="49"/>
  <c r="AV46" i="49" s="1" a="1"/>
  <c r="AV46" i="49" s="1"/>
  <c r="AF46" i="49"/>
  <c r="AO47" i="49"/>
  <c r="AV47" i="49" s="1" a="1"/>
  <c r="AV47" i="49" s="1"/>
  <c r="AF47" i="49"/>
  <c r="AC47" i="49"/>
  <c r="AO48" i="49"/>
  <c r="AV48" i="49" s="1" a="1"/>
  <c r="AV48" i="49" s="1"/>
  <c r="AF48" i="49"/>
  <c r="AC48" i="49"/>
  <c r="AO49" i="49"/>
  <c r="AV49" i="49" s="1" a="1"/>
  <c r="AV49" i="49" s="1"/>
  <c r="AF49" i="49"/>
  <c r="AC49" i="49"/>
  <c r="AO50" i="49"/>
  <c r="AV50" i="49" s="1" a="1"/>
  <c r="AV50" i="49" s="1"/>
  <c r="AF50" i="49"/>
  <c r="AO51" i="49"/>
  <c r="AV51" i="49" s="1" a="1"/>
  <c r="AV51" i="49" s="1"/>
  <c r="AF51" i="49"/>
  <c r="AC51" i="49"/>
  <c r="AO52" i="49"/>
  <c r="AV52" i="49" s="1" a="1"/>
  <c r="AV52" i="49" s="1"/>
  <c r="AF52" i="49"/>
  <c r="AC52" i="49"/>
  <c r="AO53" i="49"/>
  <c r="AV53" i="49" s="1" a="1"/>
  <c r="AV53" i="49" s="1"/>
  <c r="AF53" i="49"/>
  <c r="AC53" i="49"/>
  <c r="AO61" i="49"/>
  <c r="AV61" i="49" s="1" a="1"/>
  <c r="AV61" i="49" s="1"/>
  <c r="AF61" i="49"/>
  <c r="AC68" i="49"/>
  <c r="AO68" i="49"/>
  <c r="AV68" i="49" s="1" a="1"/>
  <c r="AV68" i="49" s="1"/>
  <c r="AZ68" i="49" s="1"/>
  <c r="AF68" i="49"/>
  <c r="R67" i="49"/>
  <c r="R69" i="49"/>
  <c r="AQ69" i="49"/>
  <c r="AW69" i="49" s="1"/>
  <c r="AD70" i="49"/>
  <c r="AS75" i="49"/>
  <c r="R75" i="49"/>
  <c r="AD79" i="49"/>
  <c r="AO79" i="49" s="1"/>
  <c r="AV79" i="49" s="1" a="1"/>
  <c r="AV79" i="49" s="1"/>
  <c r="AO81" i="49"/>
  <c r="AF81" i="49"/>
  <c r="AS83" i="49"/>
  <c r="R83" i="49"/>
  <c r="AQ67" i="49"/>
  <c r="AW67" i="49" s="1"/>
  <c r="AC71" i="49"/>
  <c r="AF71" i="49"/>
  <c r="R72" i="49"/>
  <c r="AQ72" i="49"/>
  <c r="AW72" i="49" s="1"/>
  <c r="AO74" i="49"/>
  <c r="AV74" i="49" s="1" a="1"/>
  <c r="AV74" i="49" s="1"/>
  <c r="AF74" i="49"/>
  <c r="AS76" i="49"/>
  <c r="AS104" i="49" s="1"/>
  <c r="R76" i="49"/>
  <c r="AC82" i="49"/>
  <c r="AO82" i="49"/>
  <c r="AV82" i="49" s="1" a="1"/>
  <c r="AV82" i="49" s="1"/>
  <c r="AF82" i="49"/>
  <c r="AS84" i="49"/>
  <c r="AV84" i="49" a="1"/>
  <c r="AV84" i="49" s="1"/>
  <c r="AZ84" i="49" s="1"/>
  <c r="R84" i="49"/>
  <c r="AC94" i="49"/>
  <c r="AC97" i="49"/>
  <c r="AU126" i="49"/>
  <c r="AC75" i="49"/>
  <c r="AO75" i="49"/>
  <c r="AV75" i="49" s="1" a="1"/>
  <c r="AV75" i="49" s="1"/>
  <c r="AF75" i="49"/>
  <c r="AS77" i="49"/>
  <c r="R77" i="49"/>
  <c r="AC83" i="49"/>
  <c r="AO83" i="49"/>
  <c r="AV83" i="49" s="1" a="1"/>
  <c r="AV83" i="49" s="1"/>
  <c r="AF83" i="49"/>
  <c r="AS85" i="49"/>
  <c r="R85" i="49"/>
  <c r="AC99" i="49"/>
  <c r="AC101" i="49"/>
  <c r="AC103" i="49"/>
  <c r="AD28" i="49"/>
  <c r="AO28" i="49" s="1"/>
  <c r="AV28" i="49" s="1"/>
  <c r="AC67" i="49"/>
  <c r="AO67" i="49"/>
  <c r="AV67" i="49" s="1" a="1"/>
  <c r="AV67" i="49" s="1"/>
  <c r="AC69" i="49"/>
  <c r="AF69" i="49"/>
  <c r="R70" i="49"/>
  <c r="AQ70" i="49"/>
  <c r="AW70" i="49" s="1"/>
  <c r="AF76" i="49"/>
  <c r="AS78" i="49"/>
  <c r="R78" i="49"/>
  <c r="AC84" i="49"/>
  <c r="AO84" i="49"/>
  <c r="AF84" i="49"/>
  <c r="AS86" i="49"/>
  <c r="R86" i="49"/>
  <c r="AC93" i="49"/>
  <c r="AC72" i="49"/>
  <c r="AF72" i="49"/>
  <c r="AC77" i="49"/>
  <c r="AF77" i="49"/>
  <c r="AS79" i="49"/>
  <c r="R79" i="49"/>
  <c r="AC85" i="49"/>
  <c r="AF85" i="49"/>
  <c r="AC92" i="49"/>
  <c r="AC96" i="49"/>
  <c r="R28" i="49"/>
  <c r="AQ66" i="49"/>
  <c r="AW66" i="49" s="1"/>
  <c r="AD67" i="49"/>
  <c r="AQ68" i="49"/>
  <c r="AW68" i="49" s="1"/>
  <c r="AD69" i="49"/>
  <c r="AO69" i="49" s="1"/>
  <c r="AV69" i="49" s="1" a="1"/>
  <c r="AV69" i="49" s="1"/>
  <c r="AD76" i="49"/>
  <c r="AO76" i="49" s="1"/>
  <c r="AV76" i="49" s="1" a="1"/>
  <c r="AV76" i="49" s="1"/>
  <c r="AC78" i="49"/>
  <c r="AO78" i="49"/>
  <c r="AV78" i="49" s="1" a="1"/>
  <c r="AV78" i="49" s="1"/>
  <c r="AF78" i="49"/>
  <c r="AS80" i="49"/>
  <c r="AV80" i="49" a="1"/>
  <c r="AV80" i="49" s="1"/>
  <c r="R80" i="49"/>
  <c r="AD84" i="49"/>
  <c r="AC86" i="49"/>
  <c r="AO86" i="49"/>
  <c r="AV86" i="49" s="1" a="1"/>
  <c r="AV86" i="49" s="1"/>
  <c r="AF86" i="49"/>
  <c r="AF67" i="49"/>
  <c r="AC70" i="49"/>
  <c r="AO70" i="49"/>
  <c r="AV70" i="49" s="1" a="1"/>
  <c r="AV70" i="49" s="1"/>
  <c r="AZ70" i="49" s="1"/>
  <c r="AF70" i="49"/>
  <c r="AD72" i="49"/>
  <c r="AO72" i="49" s="1"/>
  <c r="AV72" i="49" s="1" a="1"/>
  <c r="AV72" i="49" s="1"/>
  <c r="AD77" i="49"/>
  <c r="AO77" i="49" s="1"/>
  <c r="AV77" i="49" s="1" a="1"/>
  <c r="AV77" i="49" s="1"/>
  <c r="AC79" i="49"/>
  <c r="AF79" i="49"/>
  <c r="AS81" i="49"/>
  <c r="AV81" i="49" a="1"/>
  <c r="AV81" i="49" s="1"/>
  <c r="R81" i="49"/>
  <c r="AD85" i="49"/>
  <c r="AO85" i="49" s="1"/>
  <c r="AV85" i="49" s="1" a="1"/>
  <c r="AV85" i="49" s="1"/>
  <c r="AC87" i="49"/>
  <c r="AO87" i="49"/>
  <c r="AF87" i="49"/>
  <c r="AC88" i="49"/>
  <c r="AO88" i="49"/>
  <c r="AV88" i="49" s="1" a="1"/>
  <c r="AV88" i="49" s="1"/>
  <c r="AF88" i="49"/>
  <c r="AC89" i="49"/>
  <c r="AO89" i="49"/>
  <c r="AF89" i="49"/>
  <c r="AC90" i="49"/>
  <c r="AC98" i="49"/>
  <c r="AC100" i="49"/>
  <c r="AC102" i="49"/>
  <c r="AF90" i="49"/>
  <c r="AF91" i="49"/>
  <c r="AF92" i="49"/>
  <c r="AF93" i="49"/>
  <c r="AF94" i="49"/>
  <c r="AF95" i="49"/>
  <c r="AF96" i="49"/>
  <c r="AF97" i="49"/>
  <c r="AF98" i="49"/>
  <c r="AF99" i="49"/>
  <c r="AF100" i="49"/>
  <c r="AF101" i="49"/>
  <c r="AF102" i="49"/>
  <c r="AF103" i="49"/>
  <c r="R87" i="49"/>
  <c r="AV87" i="49" a="1"/>
  <c r="AV87" i="49" s="1"/>
  <c r="R88" i="49"/>
  <c r="R89" i="49"/>
  <c r="AV89" i="49" a="1"/>
  <c r="AV89" i="49" s="1"/>
  <c r="R90" i="49"/>
  <c r="R91" i="49"/>
  <c r="AV91" i="49" a="1"/>
  <c r="AV91" i="49" s="1"/>
  <c r="AZ91" i="49" s="1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R102" i="49"/>
  <c r="AL102" i="49"/>
  <c r="R103" i="49"/>
  <c r="AV103" i="49" a="1"/>
  <c r="AV103" i="49" s="1"/>
  <c r="AZ103" i="49" s="1"/>
  <c r="AO90" i="49"/>
  <c r="AV90" i="49" s="1" a="1"/>
  <c r="AV90" i="49" s="1"/>
  <c r="AO91" i="49"/>
  <c r="AO92" i="49"/>
  <c r="AV92" i="49" s="1" a="1"/>
  <c r="AV92" i="49" s="1"/>
  <c r="AO93" i="49"/>
  <c r="AV93" i="49" s="1" a="1"/>
  <c r="AV93" i="49" s="1"/>
  <c r="AO94" i="49"/>
  <c r="AV94" i="49" s="1" a="1"/>
  <c r="AV94" i="49" s="1"/>
  <c r="AO96" i="49"/>
  <c r="AV96" i="49" s="1" a="1"/>
  <c r="AV96" i="49" s="1"/>
  <c r="AO97" i="49"/>
  <c r="AV97" i="49" s="1" a="1"/>
  <c r="AV97" i="49" s="1"/>
  <c r="AO98" i="49"/>
  <c r="AV98" i="49" s="1" a="1"/>
  <c r="AV98" i="49" s="1"/>
  <c r="AO101" i="49"/>
  <c r="AV101" i="49" s="1" a="1"/>
  <c r="AV101" i="49" s="1"/>
  <c r="AO102" i="49"/>
  <c r="AV102" i="49" s="1" a="1"/>
  <c r="AV102" i="49" s="1"/>
  <c r="AO103" i="49"/>
  <c r="AF105" i="49"/>
  <c r="AQ98" i="49"/>
  <c r="AW98" i="49" s="1"/>
  <c r="AQ99" i="49"/>
  <c r="AW99" i="49" s="1"/>
  <c r="AQ100" i="49"/>
  <c r="AW100" i="49" s="1"/>
  <c r="AQ101" i="49"/>
  <c r="AW101" i="49" s="1"/>
  <c r="AQ102" i="49"/>
  <c r="AW102" i="49" s="1"/>
  <c r="AQ103" i="49"/>
  <c r="AW103" i="49" s="1"/>
  <c r="AU105" i="49"/>
  <c r="L5" i="48"/>
  <c r="D105" i="48"/>
  <c r="E4" i="48"/>
  <c r="K104" i="48"/>
  <c r="K103" i="48"/>
  <c r="K102" i="48"/>
  <c r="K101" i="48"/>
  <c r="AD37" i="3"/>
  <c r="AD36" i="3"/>
  <c r="AC30" i="3"/>
  <c r="AD30" i="3"/>
  <c r="AD31" i="3"/>
  <c r="D48" i="50" l="1"/>
  <c r="D42" i="50"/>
  <c r="D76" i="50"/>
  <c r="D74" i="50"/>
  <c r="D103" i="50"/>
  <c r="D9" i="50"/>
  <c r="D7" i="50"/>
  <c r="D41" i="50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D80" i="50"/>
  <c r="D13" i="50"/>
  <c r="D77" i="50"/>
  <c r="D14" i="50"/>
  <c r="D46" i="50"/>
  <c r="D20" i="50"/>
  <c r="D84" i="50"/>
  <c r="D17" i="50"/>
  <c r="D81" i="50"/>
  <c r="D50" i="50"/>
  <c r="D47" i="50"/>
  <c r="D56" i="50"/>
  <c r="D99" i="50"/>
  <c r="D21" i="50"/>
  <c r="D53" i="50"/>
  <c r="D55" i="50"/>
  <c r="D86" i="50"/>
  <c r="D11" i="50"/>
  <c r="D59" i="50"/>
  <c r="D28" i="50"/>
  <c r="D60" i="50"/>
  <c r="D92" i="50"/>
  <c r="D23" i="50"/>
  <c r="D25" i="50"/>
  <c r="D57" i="50"/>
  <c r="D89" i="50"/>
  <c r="D71" i="50"/>
  <c r="D26" i="50"/>
  <c r="D58" i="50"/>
  <c r="D90" i="50"/>
  <c r="D39" i="50"/>
  <c r="D45" i="50"/>
  <c r="D15" i="50"/>
  <c r="D78" i="50"/>
  <c r="D27" i="50"/>
  <c r="D52" i="50"/>
  <c r="D63" i="50"/>
  <c r="D49" i="50"/>
  <c r="D35" i="50"/>
  <c r="D18" i="50"/>
  <c r="D82" i="50"/>
  <c r="D4" i="50"/>
  <c r="D24" i="50"/>
  <c r="D88" i="50"/>
  <c r="D85" i="50"/>
  <c r="D22" i="50"/>
  <c r="D54" i="50"/>
  <c r="D31" i="50"/>
  <c r="D67" i="50"/>
  <c r="D32" i="50"/>
  <c r="D64" i="50"/>
  <c r="D96" i="50"/>
  <c r="D43" i="50"/>
  <c r="D29" i="50"/>
  <c r="D61" i="50"/>
  <c r="D93" i="50"/>
  <c r="D79" i="50"/>
  <c r="D30" i="50"/>
  <c r="D62" i="50"/>
  <c r="D94" i="50"/>
  <c r="D51" i="50"/>
  <c r="D95" i="50"/>
  <c r="D36" i="50"/>
  <c r="D68" i="50"/>
  <c r="D100" i="50"/>
  <c r="D91" i="50"/>
  <c r="D33" i="50"/>
  <c r="D65" i="50"/>
  <c r="D97" i="50"/>
  <c r="D83" i="50"/>
  <c r="D34" i="50"/>
  <c r="D66" i="50"/>
  <c r="D98" i="50"/>
  <c r="D75" i="50"/>
  <c r="D8" i="50"/>
  <c r="D40" i="50"/>
  <c r="D72" i="50"/>
  <c r="D104" i="50"/>
  <c r="D5" i="50"/>
  <c r="D37" i="50"/>
  <c r="D69" i="50"/>
  <c r="D101" i="50"/>
  <c r="D6" i="50"/>
  <c r="D38" i="50"/>
  <c r="D70" i="50"/>
  <c r="E4" i="50"/>
  <c r="AZ86" i="49"/>
  <c r="AX86" i="49"/>
  <c r="AZ28" i="49"/>
  <c r="AX28" i="49"/>
  <c r="AZ71" i="49"/>
  <c r="AX71" i="49"/>
  <c r="AZ77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85" i="49"/>
  <c r="AX85" i="49"/>
  <c r="AZ72" i="49"/>
  <c r="AX72" i="49"/>
  <c r="AZ97" i="49"/>
  <c r="AX97" i="49"/>
  <c r="AZ75" i="49"/>
  <c r="AX75" i="49"/>
  <c r="AZ79" i="49"/>
  <c r="AX79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27" i="49"/>
  <c r="AX27" i="49"/>
  <c r="AZ100" i="49"/>
  <c r="AX100" i="49"/>
  <c r="AZ98" i="49"/>
  <c r="AX98" i="49"/>
  <c r="AZ93" i="49"/>
  <c r="AX93" i="49"/>
  <c r="AZ78" i="49"/>
  <c r="AX78" i="49"/>
  <c r="AZ83" i="49"/>
  <c r="AX83" i="49"/>
  <c r="AO105" i="49"/>
  <c r="AO126" i="49" s="1"/>
  <c r="AZ80" i="49"/>
  <c r="AX80" i="49"/>
  <c r="AZ51" i="49"/>
  <c r="AX51" i="49"/>
  <c r="AZ62" i="49"/>
  <c r="AX62" i="49"/>
  <c r="AC27" i="49"/>
  <c r="AC26" i="49"/>
  <c r="AC25" i="49"/>
  <c r="AC24" i="49"/>
  <c r="AC23" i="49"/>
  <c r="AC22" i="49"/>
  <c r="AC21" i="49"/>
  <c r="AC20" i="49"/>
  <c r="AC19" i="49"/>
  <c r="AC18" i="49"/>
  <c r="AC17" i="49"/>
  <c r="AC16" i="49"/>
  <c r="AC15" i="49"/>
  <c r="AC14" i="49"/>
  <c r="AC13" i="49"/>
  <c r="AC12" i="49"/>
  <c r="AC11" i="49"/>
  <c r="AC10" i="49"/>
  <c r="AC9" i="49"/>
  <c r="AC8" i="49"/>
  <c r="AC7" i="49"/>
  <c r="AC6" i="49"/>
  <c r="AC5" i="49"/>
  <c r="AC4" i="49"/>
  <c r="AZ42" i="49"/>
  <c r="AX42" i="49"/>
  <c r="AQ104" i="49"/>
  <c r="AW7" i="49"/>
  <c r="AW104" i="49" s="1"/>
  <c r="AZ54" i="49"/>
  <c r="AX54" i="49"/>
  <c r="AC41" i="49"/>
  <c r="AZ64" i="49"/>
  <c r="AX64" i="49"/>
  <c r="AC32" i="49"/>
  <c r="AX3" i="49"/>
  <c r="AZ89" i="49"/>
  <c r="AX89" i="49"/>
  <c r="AC91" i="49"/>
  <c r="AC76" i="49"/>
  <c r="AC81" i="49"/>
  <c r="AC50" i="49"/>
  <c r="AZ48" i="49"/>
  <c r="AX48" i="49"/>
  <c r="AX70" i="49"/>
  <c r="AF126" i="49"/>
  <c r="AZ66" i="49"/>
  <c r="AX66" i="49"/>
  <c r="AC34" i="49"/>
  <c r="AD105" i="49"/>
  <c r="AD126" i="49" s="1"/>
  <c r="AC56" i="49"/>
  <c r="AZ63" i="49"/>
  <c r="AX63" i="49"/>
  <c r="AZ23" i="49"/>
  <c r="AX23" i="49"/>
  <c r="AZ19" i="49"/>
  <c r="AX19" i="49"/>
  <c r="AZ15" i="49"/>
  <c r="AX15" i="49"/>
  <c r="AZ11" i="49"/>
  <c r="AX11" i="49"/>
  <c r="AV104" i="49"/>
  <c r="AZ7" i="49"/>
  <c r="AX7" i="49"/>
  <c r="AX30" i="49"/>
  <c r="AZ53" i="49"/>
  <c r="AX53" i="49"/>
  <c r="AZ45" i="49"/>
  <c r="AX45" i="49"/>
  <c r="AZ36" i="49"/>
  <c r="AX36" i="49"/>
  <c r="AC59" i="49"/>
  <c r="AZ35" i="49"/>
  <c r="AX35" i="49"/>
  <c r="AC66" i="49"/>
  <c r="AC65" i="49"/>
  <c r="AZ41" i="49"/>
  <c r="AX41" i="49"/>
  <c r="AL105" i="49"/>
  <c r="AC55" i="49"/>
  <c r="AZ32" i="49"/>
  <c r="AX32" i="49"/>
  <c r="AC38" i="49"/>
  <c r="AX5" i="49"/>
  <c r="AX103" i="49"/>
  <c r="AZ50" i="49"/>
  <c r="AX50" i="49"/>
  <c r="AZ34" i="49"/>
  <c r="AX34" i="49"/>
  <c r="AC33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C40" i="49"/>
  <c r="AZ55" i="49"/>
  <c r="AX55" i="49"/>
  <c r="AZ38" i="49"/>
  <c r="AX38" i="49"/>
  <c r="AX91" i="49"/>
  <c r="AC74" i="49"/>
  <c r="AC61" i="49"/>
  <c r="AZ52" i="49"/>
  <c r="AX52" i="49"/>
  <c r="AC46" i="49"/>
  <c r="AZ37" i="49"/>
  <c r="AX37" i="49"/>
  <c r="AC44" i="49"/>
  <c r="AC43" i="49"/>
  <c r="AZ58" i="49"/>
  <c r="AX58" i="49"/>
  <c r="AC57" i="49"/>
  <c r="AZ33" i="49"/>
  <c r="AX33" i="49"/>
  <c r="AZ73" i="49"/>
  <c r="AX73" i="49"/>
  <c r="AC39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C31" i="49"/>
  <c r="AC62" i="49"/>
  <c r="AC42" i="49"/>
  <c r="AC54" i="49"/>
  <c r="AC29" i="49"/>
  <c r="AC64" i="49"/>
  <c r="AZ40" i="49"/>
  <c r="AX40" i="49"/>
  <c r="AC73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C28" i="49"/>
  <c r="AC63" i="49"/>
  <c r="AZ39" i="49"/>
  <c r="AX39" i="49"/>
  <c r="AZ24" i="49"/>
  <c r="AX24" i="49"/>
  <c r="AZ20" i="49"/>
  <c r="AX20" i="49"/>
  <c r="AZ16" i="49"/>
  <c r="AX16" i="49"/>
  <c r="AZ12" i="49"/>
  <c r="AX12" i="49"/>
  <c r="AZ8" i="49"/>
  <c r="AZ105" i="49" s="1"/>
  <c r="AZ126" i="49" s="1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D105" i="50" l="1"/>
  <c r="L5" i="50"/>
  <c r="K105" i="50"/>
  <c r="F4" i="50"/>
  <c r="E5" i="50"/>
  <c r="M5" i="50"/>
  <c r="G5" i="50" s="1"/>
  <c r="L6" i="50"/>
  <c r="AX104" i="49"/>
  <c r="M6" i="48"/>
  <c r="G6" i="48" s="1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E6" i="50" l="1"/>
  <c r="F5" i="50"/>
  <c r="M6" i="50"/>
  <c r="L7" i="50"/>
  <c r="E7" i="48"/>
  <c r="F6" i="48"/>
  <c r="L8" i="48"/>
  <c r="M7" i="48"/>
  <c r="G7" i="48" s="1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E7" i="50" l="1"/>
  <c r="F6" i="50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E8" i="50" l="1"/>
  <c r="F7" i="50"/>
  <c r="M8" i="50"/>
  <c r="G8" i="50" s="1"/>
  <c r="L9" i="50"/>
  <c r="E9" i="48"/>
  <c r="F8" i="48"/>
  <c r="M9" i="48"/>
  <c r="G9" i="48" s="1"/>
  <c r="L10" i="48"/>
  <c r="J105" i="47"/>
  <c r="K103" i="47" s="1"/>
  <c r="C105" i="47"/>
  <c r="D79" i="47" s="1"/>
  <c r="F8" i="50" l="1"/>
  <c r="E9" i="50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G10" i="48" s="1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F9" i="50" l="1"/>
  <c r="E10" i="50"/>
  <c r="L11" i="50"/>
  <c r="M10" i="50"/>
  <c r="K105" i="47"/>
  <c r="D105" i="47"/>
  <c r="F10" i="48"/>
  <c r="E11" i="48"/>
  <c r="L12" i="48"/>
  <c r="M11" i="48"/>
  <c r="G11" i="48" s="1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10" i="50" l="1"/>
  <c r="G6" i="50"/>
  <c r="F10" i="50"/>
  <c r="E11" i="50"/>
  <c r="L12" i="50"/>
  <c r="M11" i="50"/>
  <c r="L13" i="48"/>
  <c r="M12" i="48"/>
  <c r="G12" i="48" s="1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G11" i="50" l="1"/>
  <c r="G4" i="50"/>
  <c r="E12" i="50"/>
  <c r="F11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F12" i="50" l="1"/>
  <c r="E13" i="50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E14" i="50" l="1"/>
  <c r="F13" i="50"/>
  <c r="M14" i="50"/>
  <c r="L15" i="50"/>
  <c r="F14" i="48"/>
  <c r="E15" i="48"/>
  <c r="L16" i="48"/>
  <c r="M15" i="48"/>
  <c r="G15" i="48" s="1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G14" i="50" l="1"/>
  <c r="G7" i="50"/>
  <c r="F14" i="50"/>
  <c r="E15" i="50"/>
  <c r="M15" i="50"/>
  <c r="L16" i="50"/>
  <c r="M16" i="48"/>
  <c r="G16" i="48" s="1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G12" i="50" l="1"/>
  <c r="E16" i="50"/>
  <c r="F15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F16" i="50" l="1"/>
  <c r="E17" i="50"/>
  <c r="L18" i="50"/>
  <c r="M17" i="50"/>
  <c r="L19" i="48"/>
  <c r="M18" i="48"/>
  <c r="G18" i="48" s="1"/>
  <c r="F17" i="48"/>
  <c r="E18" i="48"/>
  <c r="E12" i="47"/>
  <c r="F11" i="47"/>
  <c r="L12" i="47"/>
  <c r="M11" i="47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AC37" i="3"/>
  <c r="AC31" i="3"/>
  <c r="AD40" i="3"/>
  <c r="T42" i="3"/>
  <c r="V42" i="3"/>
  <c r="AA42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G17" i="50" l="1"/>
  <c r="G15" i="50"/>
  <c r="F17" i="50"/>
  <c r="E18" i="50"/>
  <c r="L19" i="50"/>
  <c r="M18" i="50"/>
  <c r="G11" i="47"/>
  <c r="G6" i="47"/>
  <c r="F18" i="48"/>
  <c r="E19" i="48"/>
  <c r="L20" i="48"/>
  <c r="M19" i="48"/>
  <c r="G19" i="48" s="1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AN108" i="35"/>
  <c r="AN109" i="35"/>
  <c r="AN110" i="35"/>
  <c r="AN111" i="35"/>
  <c r="AN116" i="35"/>
  <c r="AN117" i="35"/>
  <c r="AN118" i="35"/>
  <c r="AN119" i="35"/>
  <c r="AN120" i="35"/>
  <c r="AN121" i="35"/>
  <c r="AN122" i="35"/>
  <c r="AN115" i="35"/>
  <c r="AN107" i="35"/>
  <c r="AN7" i="35"/>
  <c r="AN8" i="35"/>
  <c r="AN9" i="35"/>
  <c r="AN10" i="35"/>
  <c r="AN11" i="35"/>
  <c r="AN12" i="35"/>
  <c r="AN13" i="35"/>
  <c r="AN14" i="35"/>
  <c r="AN15" i="35"/>
  <c r="AN16" i="35"/>
  <c r="AN17" i="35"/>
  <c r="AN18" i="35"/>
  <c r="AN19" i="35"/>
  <c r="AN20" i="35"/>
  <c r="AN21" i="35"/>
  <c r="AN22" i="35"/>
  <c r="AN23" i="35"/>
  <c r="AN24" i="35"/>
  <c r="AN25" i="35"/>
  <c r="AN26" i="35"/>
  <c r="AN27" i="35"/>
  <c r="AN28" i="35"/>
  <c r="AN29" i="35"/>
  <c r="AN30" i="35"/>
  <c r="AN31" i="35"/>
  <c r="AN32" i="35"/>
  <c r="AN33" i="35"/>
  <c r="AN34" i="35"/>
  <c r="AN35" i="35"/>
  <c r="AN36" i="35"/>
  <c r="AN37" i="35"/>
  <c r="AN38" i="35"/>
  <c r="AN39" i="35"/>
  <c r="AN40" i="35"/>
  <c r="AN41" i="35"/>
  <c r="AN42" i="35"/>
  <c r="AN43" i="35"/>
  <c r="AN44" i="35"/>
  <c r="AN45" i="35"/>
  <c r="AN46" i="35"/>
  <c r="AN47" i="35"/>
  <c r="AN48" i="35"/>
  <c r="AN49" i="35"/>
  <c r="AN50" i="35"/>
  <c r="AN51" i="35"/>
  <c r="AN52" i="35"/>
  <c r="AN53" i="35"/>
  <c r="AN54" i="35"/>
  <c r="AN55" i="35"/>
  <c r="AN56" i="35"/>
  <c r="AN57" i="35"/>
  <c r="AN58" i="35"/>
  <c r="AN59" i="35"/>
  <c r="AN60" i="35"/>
  <c r="AN61" i="35"/>
  <c r="AN62" i="35"/>
  <c r="AN63" i="35"/>
  <c r="AN64" i="35"/>
  <c r="AN65" i="35"/>
  <c r="AN66" i="35"/>
  <c r="AN67" i="35"/>
  <c r="AN68" i="35"/>
  <c r="AN69" i="35"/>
  <c r="AN70" i="35"/>
  <c r="AN71" i="35"/>
  <c r="AN72" i="35"/>
  <c r="AN73" i="35"/>
  <c r="AN74" i="35"/>
  <c r="AN75" i="35"/>
  <c r="AN76" i="35"/>
  <c r="AN77" i="35"/>
  <c r="AN78" i="35"/>
  <c r="AN79" i="35"/>
  <c r="AN80" i="35"/>
  <c r="AN81" i="35"/>
  <c r="AN82" i="35"/>
  <c r="AN83" i="35"/>
  <c r="AN84" i="35"/>
  <c r="AN85" i="35"/>
  <c r="AN86" i="35"/>
  <c r="AN87" i="35"/>
  <c r="AN88" i="35"/>
  <c r="AN89" i="35"/>
  <c r="AN90" i="35"/>
  <c r="AN91" i="35"/>
  <c r="AN92" i="35"/>
  <c r="AN93" i="35"/>
  <c r="AN94" i="35"/>
  <c r="AN95" i="35"/>
  <c r="AN96" i="35"/>
  <c r="AN97" i="35"/>
  <c r="AN98" i="35"/>
  <c r="AN99" i="35"/>
  <c r="AN100" i="35"/>
  <c r="AN101" i="35"/>
  <c r="AN102" i="35"/>
  <c r="AN103" i="35"/>
  <c r="AN4" i="35"/>
  <c r="AN5" i="35"/>
  <c r="AN6" i="35"/>
  <c r="AN3" i="35"/>
  <c r="G16" i="50" l="1"/>
  <c r="E19" i="50"/>
  <c r="F18" i="50"/>
  <c r="L20" i="50"/>
  <c r="M19" i="50"/>
  <c r="G19" i="50" s="1"/>
  <c r="G4" i="47"/>
  <c r="L21" i="48"/>
  <c r="M20" i="48"/>
  <c r="G20" i="48" s="1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E16" i="3"/>
  <c r="AH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F19" i="50" l="1"/>
  <c r="E20" i="50"/>
  <c r="M20" i="50"/>
  <c r="L21" i="50"/>
  <c r="G12" i="47"/>
  <c r="F20" i="48"/>
  <c r="E21" i="48"/>
  <c r="M21" i="48"/>
  <c r="G21" i="48" s="1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E21" i="50" l="1"/>
  <c r="F20" i="50"/>
  <c r="M21" i="50"/>
  <c r="L22" i="50"/>
  <c r="M22" i="48"/>
  <c r="G22" i="48" s="1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E22" i="50" l="1"/>
  <c r="F21" i="50"/>
  <c r="M22" i="50"/>
  <c r="L23" i="50"/>
  <c r="F22" i="48"/>
  <c r="E23" i="48"/>
  <c r="L24" i="48"/>
  <c r="M23" i="48"/>
  <c r="G23" i="48" s="1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G9" i="50" l="1"/>
  <c r="F22" i="50"/>
  <c r="E23" i="50"/>
  <c r="M23" i="50"/>
  <c r="L24" i="50"/>
  <c r="G7" i="47"/>
  <c r="M24" i="48"/>
  <c r="G24" i="48" s="1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F23" i="50" l="1"/>
  <c r="E24" i="50"/>
  <c r="M24" i="50"/>
  <c r="L25" i="50"/>
  <c r="G16" i="47"/>
  <c r="E25" i="48"/>
  <c r="F24" i="48"/>
  <c r="M25" i="48"/>
  <c r="G25" i="48" s="1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F24" i="50" l="1"/>
  <c r="E25" i="50"/>
  <c r="L26" i="50"/>
  <c r="M25" i="50"/>
  <c r="M26" i="48"/>
  <c r="G26" i="48" s="1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F25" i="50" l="1"/>
  <c r="E26" i="50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G18" i="50" l="1"/>
  <c r="F26" i="50"/>
  <c r="E27" i="50"/>
  <c r="L28" i="50"/>
  <c r="M27" i="50"/>
  <c r="G27" i="50" s="1"/>
  <c r="G9" i="47"/>
  <c r="L29" i="48"/>
  <c r="M28" i="48"/>
  <c r="G28" i="48" s="1"/>
  <c r="F27" i="48"/>
  <c r="E28" i="48"/>
  <c r="G11" i="46"/>
  <c r="G6" i="46"/>
  <c r="F21" i="47"/>
  <c r="E22" i="47"/>
  <c r="M21" i="47"/>
  <c r="L22" i="47"/>
  <c r="E13" i="46"/>
  <c r="F12" i="46"/>
  <c r="L13" i="46"/>
  <c r="M12" i="46"/>
  <c r="F27" i="50" l="1"/>
  <c r="E28" i="50"/>
  <c r="M28" i="50"/>
  <c r="L29" i="50"/>
  <c r="F28" i="48"/>
  <c r="E29" i="48"/>
  <c r="M29" i="48"/>
  <c r="G29" i="48" s="1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AB11" i="43" s="1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Q44" i="43" s="1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AB52" i="43" s="1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Q59" i="43" s="1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Q67" i="43" s="1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Q76" i="43" s="1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AB100" i="43" s="1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Q103" i="43"/>
  <c r="AR102" i="43"/>
  <c r="Q102" i="43"/>
  <c r="E102" i="43"/>
  <c r="L102" i="43" s="1"/>
  <c r="AR101" i="43"/>
  <c r="AR100" i="43"/>
  <c r="AR99" i="43"/>
  <c r="AR98" i="43"/>
  <c r="AB98" i="43"/>
  <c r="Q98" i="43"/>
  <c r="AR97" i="43"/>
  <c r="AB97" i="43"/>
  <c r="Q97" i="43"/>
  <c r="AR96" i="43"/>
  <c r="AB96" i="43"/>
  <c r="Q96" i="43"/>
  <c r="AR95" i="43"/>
  <c r="AB95" i="43"/>
  <c r="AR94" i="43"/>
  <c r="AB94" i="43"/>
  <c r="Q94" i="43"/>
  <c r="E94" i="43"/>
  <c r="L94" i="43" s="1"/>
  <c r="AR93" i="43"/>
  <c r="AR92" i="43"/>
  <c r="AR91" i="43"/>
  <c r="AR90" i="43"/>
  <c r="AB90" i="43"/>
  <c r="Q90" i="43"/>
  <c r="AR89" i="43"/>
  <c r="AB89" i="43"/>
  <c r="Q89" i="43"/>
  <c r="AR88" i="43"/>
  <c r="AB88" i="43"/>
  <c r="Q88" i="43"/>
  <c r="AR87" i="43"/>
  <c r="AR86" i="43"/>
  <c r="AB86" i="43"/>
  <c r="Q86" i="43"/>
  <c r="E86" i="43"/>
  <c r="L86" i="43" s="1"/>
  <c r="AR85" i="43"/>
  <c r="AR84" i="43"/>
  <c r="AR83" i="43"/>
  <c r="AR82" i="43"/>
  <c r="AB82" i="43"/>
  <c r="Q82" i="43"/>
  <c r="AR81" i="43"/>
  <c r="AB81" i="43"/>
  <c r="Q81" i="43"/>
  <c r="AR80" i="43"/>
  <c r="AB80" i="43"/>
  <c r="Q80" i="43"/>
  <c r="AR79" i="43"/>
  <c r="AB79" i="43"/>
  <c r="AR78" i="43"/>
  <c r="AB78" i="43"/>
  <c r="Q78" i="43"/>
  <c r="E78" i="43"/>
  <c r="L78" i="43" s="1"/>
  <c r="AR77" i="43"/>
  <c r="Q77" i="43"/>
  <c r="AR76" i="43"/>
  <c r="AR75" i="43"/>
  <c r="AR74" i="43"/>
  <c r="AB74" i="43"/>
  <c r="Q74" i="43"/>
  <c r="AR73" i="43"/>
  <c r="AB73" i="43"/>
  <c r="Q73" i="43"/>
  <c r="AR72" i="43"/>
  <c r="AB72" i="43"/>
  <c r="Q72" i="43"/>
  <c r="AR71" i="43"/>
  <c r="Q71" i="43"/>
  <c r="AR70" i="43"/>
  <c r="AB70" i="43"/>
  <c r="Q70" i="43"/>
  <c r="E70" i="43"/>
  <c r="L70" i="43" s="1"/>
  <c r="AR69" i="43"/>
  <c r="AR68" i="43"/>
  <c r="AR67" i="43"/>
  <c r="AR66" i="43"/>
  <c r="AB66" i="43"/>
  <c r="Q66" i="43"/>
  <c r="AR65" i="43"/>
  <c r="AB65" i="43"/>
  <c r="Q65" i="43"/>
  <c r="AR64" i="43"/>
  <c r="AB64" i="43"/>
  <c r="Q64" i="43"/>
  <c r="AR63" i="43"/>
  <c r="Q63" i="43"/>
  <c r="AR62" i="43"/>
  <c r="AB62" i="43"/>
  <c r="Q62" i="43"/>
  <c r="E62" i="43"/>
  <c r="L62" i="43" s="1"/>
  <c r="AR61" i="43"/>
  <c r="AB61" i="43"/>
  <c r="AR60" i="43"/>
  <c r="AR59" i="43"/>
  <c r="AR58" i="43"/>
  <c r="AB58" i="43"/>
  <c r="Q58" i="43"/>
  <c r="AR57" i="43"/>
  <c r="AB57" i="43"/>
  <c r="Q57" i="43"/>
  <c r="AR56" i="43"/>
  <c r="AB56" i="43"/>
  <c r="Q56" i="43"/>
  <c r="AR55" i="43"/>
  <c r="AB55" i="43"/>
  <c r="Q55" i="43"/>
  <c r="AR54" i="43"/>
  <c r="AB54" i="43"/>
  <c r="Q54" i="43"/>
  <c r="E54" i="43"/>
  <c r="L54" i="43" s="1"/>
  <c r="AR53" i="43"/>
  <c r="AR52" i="43"/>
  <c r="AR51" i="43"/>
  <c r="E51" i="43"/>
  <c r="L51" i="43" s="1"/>
  <c r="AR50" i="43"/>
  <c r="AB50" i="43"/>
  <c r="Q50" i="43"/>
  <c r="AR49" i="43"/>
  <c r="AB49" i="43"/>
  <c r="Q49" i="43"/>
  <c r="AR48" i="43"/>
  <c r="AB48" i="43"/>
  <c r="Q48" i="43"/>
  <c r="AR47" i="43"/>
  <c r="AR46" i="43"/>
  <c r="AB46" i="43"/>
  <c r="Q46" i="43"/>
  <c r="E46" i="43"/>
  <c r="L46" i="43" s="1"/>
  <c r="AR45" i="43"/>
  <c r="AR44" i="43"/>
  <c r="AR43" i="43"/>
  <c r="AR42" i="43"/>
  <c r="AB42" i="43"/>
  <c r="Q42" i="43"/>
  <c r="E42" i="43"/>
  <c r="L42" i="43" s="1"/>
  <c r="AR41" i="43"/>
  <c r="AB41" i="43"/>
  <c r="Q41" i="43"/>
  <c r="AR40" i="43"/>
  <c r="AB40" i="43"/>
  <c r="Q40" i="43"/>
  <c r="AR39" i="43"/>
  <c r="AB39" i="43"/>
  <c r="Q39" i="43"/>
  <c r="AR38" i="43"/>
  <c r="AB38" i="43"/>
  <c r="Q38" i="43"/>
  <c r="E38" i="43"/>
  <c r="L38" i="43" s="1"/>
  <c r="AR37" i="43"/>
  <c r="AR36" i="43"/>
  <c r="AR35" i="43"/>
  <c r="AB35" i="43"/>
  <c r="AR34" i="43"/>
  <c r="AB34" i="43"/>
  <c r="Q34" i="43"/>
  <c r="AR33" i="43"/>
  <c r="AB33" i="43"/>
  <c r="Q33" i="43"/>
  <c r="AR32" i="43"/>
  <c r="AB32" i="43"/>
  <c r="Q32" i="43"/>
  <c r="AR31" i="43"/>
  <c r="AB31" i="43"/>
  <c r="Q31" i="43"/>
  <c r="AR30" i="43"/>
  <c r="AB30" i="43"/>
  <c r="Q30" i="43"/>
  <c r="E30" i="43"/>
  <c r="L30" i="43" s="1"/>
  <c r="AR29" i="43"/>
  <c r="Q29" i="43"/>
  <c r="AR28" i="43"/>
  <c r="AR27" i="43"/>
  <c r="AR26" i="43"/>
  <c r="AB26" i="43"/>
  <c r="Q26" i="43"/>
  <c r="AR25" i="43"/>
  <c r="AB25" i="43"/>
  <c r="Q25" i="43"/>
  <c r="AR24" i="43"/>
  <c r="AB24" i="43"/>
  <c r="Q24" i="43"/>
  <c r="AR23" i="43"/>
  <c r="AB23" i="43"/>
  <c r="Q23" i="43"/>
  <c r="AR22" i="43"/>
  <c r="AB22" i="43"/>
  <c r="Q22" i="43"/>
  <c r="E22" i="43"/>
  <c r="L22" i="43" s="1"/>
  <c r="AR21" i="43"/>
  <c r="AR20" i="43"/>
  <c r="AR19" i="43"/>
  <c r="AR18" i="43"/>
  <c r="AB18" i="43"/>
  <c r="Q18" i="43"/>
  <c r="AR17" i="43"/>
  <c r="AB17" i="43"/>
  <c r="Q17" i="43"/>
  <c r="AR16" i="43"/>
  <c r="AB16" i="43"/>
  <c r="Q16" i="43"/>
  <c r="AR15" i="43"/>
  <c r="AB15" i="43"/>
  <c r="Q15" i="43"/>
  <c r="AR14" i="43"/>
  <c r="AB14" i="43"/>
  <c r="Q14" i="43"/>
  <c r="E14" i="43"/>
  <c r="L14" i="43" s="1"/>
  <c r="AR13" i="43"/>
  <c r="AB13" i="43"/>
  <c r="AR12" i="43"/>
  <c r="AR11" i="43"/>
  <c r="AR10" i="43"/>
  <c r="AB10" i="43"/>
  <c r="Q10" i="43"/>
  <c r="AR9" i="43"/>
  <c r="AB9" i="43"/>
  <c r="Q9" i="43"/>
  <c r="AR8" i="43"/>
  <c r="AB8" i="43"/>
  <c r="Q8" i="43"/>
  <c r="AR7" i="43"/>
  <c r="AB7" i="43"/>
  <c r="Q7" i="43"/>
  <c r="AR6" i="43"/>
  <c r="AB6" i="43"/>
  <c r="Q6" i="43"/>
  <c r="E6" i="43"/>
  <c r="L6" i="43" s="1"/>
  <c r="AR5" i="43"/>
  <c r="Q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G28" i="50" l="1"/>
  <c r="F28" i="50"/>
  <c r="E29" i="50"/>
  <c r="M29" i="50"/>
  <c r="G29" i="50" s="1"/>
  <c r="L30" i="50"/>
  <c r="AB20" i="43"/>
  <c r="Q12" i="43"/>
  <c r="N126" i="42"/>
  <c r="G20" i="3"/>
  <c r="AJ126" i="42"/>
  <c r="AB4" i="43"/>
  <c r="Q13" i="43"/>
  <c r="AB36" i="43"/>
  <c r="Q61" i="43"/>
  <c r="AB93" i="43"/>
  <c r="Q53" i="43"/>
  <c r="AB105" i="42"/>
  <c r="AB126" i="42" s="1"/>
  <c r="Q37" i="43"/>
  <c r="Q85" i="43"/>
  <c r="Q101" i="43"/>
  <c r="Q28" i="43"/>
  <c r="AB29" i="43"/>
  <c r="AB53" i="43"/>
  <c r="Q69" i="43"/>
  <c r="AB77" i="43"/>
  <c r="Q4" i="43"/>
  <c r="AB5" i="43"/>
  <c r="Q21" i="43"/>
  <c r="Q36" i="43"/>
  <c r="Q45" i="43"/>
  <c r="AB85" i="43"/>
  <c r="Q93" i="43"/>
  <c r="AB101" i="43"/>
  <c r="AB12" i="43"/>
  <c r="AB37" i="43"/>
  <c r="AB69" i="43"/>
  <c r="Q20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29" i="38" s="1"/>
  <c r="AL30" i="43"/>
  <c r="AL30" i="38" s="1"/>
  <c r="AL71" i="43"/>
  <c r="AL71" i="38" s="1"/>
  <c r="AL33" i="43"/>
  <c r="AL33" i="38" s="1"/>
  <c r="AL31" i="43"/>
  <c r="AL31" i="38" s="1"/>
  <c r="AL35" i="43"/>
  <c r="AL35" i="38" s="1"/>
  <c r="AL66" i="43"/>
  <c r="AL66" i="38" s="1"/>
  <c r="H105" i="43"/>
  <c r="H126" i="43" s="1"/>
  <c r="M30" i="48"/>
  <c r="G30" i="48" s="1"/>
  <c r="L31" i="48"/>
  <c r="F29" i="48"/>
  <c r="E30" i="48"/>
  <c r="AK126" i="41"/>
  <c r="Y19" i="3"/>
  <c r="Y42" i="3"/>
  <c r="AW13" i="41"/>
  <c r="AW28" i="41"/>
  <c r="AH126" i="41"/>
  <c r="W19" i="3"/>
  <c r="AW12" i="41"/>
  <c r="AI126" i="41"/>
  <c r="X19" i="3"/>
  <c r="AK105" i="43"/>
  <c r="AK126" i="43" s="1"/>
  <c r="W42" i="3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2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N103" i="38"/>
  <c r="Q95" i="43"/>
  <c r="N95" i="38"/>
  <c r="Q87" i="43"/>
  <c r="N87" i="38"/>
  <c r="Q79" i="43"/>
  <c r="N79" i="38"/>
  <c r="AB71" i="43"/>
  <c r="N71" i="38"/>
  <c r="AB63" i="43"/>
  <c r="N63" i="38"/>
  <c r="AB47" i="43"/>
  <c r="N47" i="38"/>
  <c r="AB102" i="43"/>
  <c r="N102" i="38"/>
  <c r="Q100" i="43"/>
  <c r="N100" i="38"/>
  <c r="Q92" i="43"/>
  <c r="N92" i="38"/>
  <c r="Q84" i="43"/>
  <c r="N84" i="38"/>
  <c r="AB76" i="43"/>
  <c r="N76" i="38"/>
  <c r="Q68" i="43"/>
  <c r="N68" i="38"/>
  <c r="AB60" i="43"/>
  <c r="N60" i="38"/>
  <c r="Q52" i="43"/>
  <c r="N52" i="38"/>
  <c r="AB44" i="43"/>
  <c r="N44" i="38"/>
  <c r="Q99" i="43"/>
  <c r="N99" i="38"/>
  <c r="AB91" i="43"/>
  <c r="N91" i="38"/>
  <c r="Q83" i="43"/>
  <c r="N83" i="38"/>
  <c r="Q75" i="43"/>
  <c r="N75" i="38"/>
  <c r="AB67" i="43"/>
  <c r="N67" i="38"/>
  <c r="AB59" i="43"/>
  <c r="N59" i="38"/>
  <c r="Q51" i="43"/>
  <c r="N51" i="38"/>
  <c r="Q43" i="43"/>
  <c r="N43" i="38"/>
  <c r="Q35" i="43"/>
  <c r="N35" i="38"/>
  <c r="AB27" i="43"/>
  <c r="N27" i="38"/>
  <c r="AB19" i="43"/>
  <c r="N19" i="38"/>
  <c r="Q11" i="43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Q91" i="43"/>
  <c r="Q27" i="43"/>
  <c r="Q47" i="43"/>
  <c r="Q60" i="43"/>
  <c r="AB84" i="43"/>
  <c r="AB87" i="43"/>
  <c r="Q19" i="43"/>
  <c r="AB51" i="43"/>
  <c r="AB68" i="43"/>
  <c r="AB75" i="43"/>
  <c r="AB92" i="43"/>
  <c r="AB99" i="43"/>
  <c r="AB83" i="43"/>
  <c r="Q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L44" i="38" s="1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L56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6" i="38" s="1"/>
  <c r="AL95" i="40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Z17" i="3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E30" i="50" l="1"/>
  <c r="F29" i="50"/>
  <c r="M30" i="50"/>
  <c r="L31" i="50"/>
  <c r="AL61" i="43"/>
  <c r="AL61" i="38" s="1"/>
  <c r="AL95" i="43"/>
  <c r="AL95" i="38" s="1"/>
  <c r="AL103" i="43"/>
  <c r="AL103" i="38" s="1"/>
  <c r="AL57" i="43"/>
  <c r="AL57" i="38" s="1"/>
  <c r="L105" i="43"/>
  <c r="L126" i="43" s="1"/>
  <c r="E105" i="43"/>
  <c r="E126" i="43" s="1"/>
  <c r="AL53" i="43"/>
  <c r="AL53" i="38" s="1"/>
  <c r="AL52" i="43"/>
  <c r="AL52" i="38" s="1"/>
  <c r="AL48" i="43"/>
  <c r="AL48" i="38" s="1"/>
  <c r="AL105" i="42"/>
  <c r="AL45" i="43"/>
  <c r="AL45" i="38" s="1"/>
  <c r="E31" i="48"/>
  <c r="F30" i="48"/>
  <c r="M31" i="48"/>
  <c r="G31" i="48" s="1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H19" i="3" s="1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Z19" i="3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L25" i="47"/>
  <c r="E25" i="47"/>
  <c r="F24" i="47"/>
  <c r="K105" i="45"/>
  <c r="D105" i="45"/>
  <c r="AW10" i="40"/>
  <c r="AN126" i="40"/>
  <c r="Z18" i="3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H17" i="3"/>
  <c r="X42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E31" i="50" l="1"/>
  <c r="F30" i="50"/>
  <c r="M31" i="50"/>
  <c r="L32" i="50"/>
  <c r="G18" i="47"/>
  <c r="M32" i="48"/>
  <c r="G32" i="48" s="1"/>
  <c r="L33" i="48"/>
  <c r="E32" i="48"/>
  <c r="F31" i="48"/>
  <c r="G7" i="46"/>
  <c r="AZ52" i="41"/>
  <c r="AW52" i="41"/>
  <c r="AW104" i="41"/>
  <c r="AC105" i="41"/>
  <c r="AC126" i="41" s="1"/>
  <c r="AD126" i="41"/>
  <c r="P19" i="3"/>
  <c r="AE19" i="3" s="1"/>
  <c r="AV104" i="41"/>
  <c r="AL68" i="38"/>
  <c r="AZ48" i="41"/>
  <c r="AC19" i="3"/>
  <c r="F19" i="3"/>
  <c r="AB19" i="3"/>
  <c r="AO105" i="41"/>
  <c r="AO126" i="41" s="1"/>
  <c r="F25" i="47"/>
  <c r="E26" i="47"/>
  <c r="M25" i="47"/>
  <c r="L26" i="47"/>
  <c r="AD126" i="40"/>
  <c r="P18" i="3"/>
  <c r="AE18" i="3" s="1"/>
  <c r="AC18" i="3"/>
  <c r="AB18" i="3"/>
  <c r="F18" i="3"/>
  <c r="AH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L79" i="38"/>
  <c r="AZ82" i="40"/>
  <c r="AL81" i="38"/>
  <c r="AL89" i="38"/>
  <c r="AL73" i="38"/>
  <c r="AL83" i="38"/>
  <c r="AL99" i="38"/>
  <c r="AL97" i="38"/>
  <c r="AL87" i="38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2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E32" i="50" l="1"/>
  <c r="F31" i="50"/>
  <c r="M32" i="50"/>
  <c r="L33" i="50"/>
  <c r="E33" i="48"/>
  <c r="F32" i="48"/>
  <c r="M33" i="48"/>
  <c r="G33" i="48" s="1"/>
  <c r="L34" i="48"/>
  <c r="AZ105" i="41"/>
  <c r="AZ126" i="41" s="1"/>
  <c r="AF19" i="3"/>
  <c r="AG19" i="3"/>
  <c r="M26" i="47"/>
  <c r="L27" i="47"/>
  <c r="E27" i="47"/>
  <c r="F26" i="47"/>
  <c r="AW104" i="40"/>
  <c r="AF18" i="3"/>
  <c r="AG18" i="3"/>
  <c r="AL105" i="38"/>
  <c r="AL126" i="38" s="1"/>
  <c r="AE17" i="3"/>
  <c r="AB16" i="3"/>
  <c r="M17" i="46"/>
  <c r="L18" i="46"/>
  <c r="F17" i="46"/>
  <c r="E18" i="46"/>
  <c r="F17" i="3"/>
  <c r="AB17" i="3"/>
  <c r="AC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F32" i="50" l="1"/>
  <c r="E33" i="50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AF17" i="3"/>
  <c r="AG17" i="3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F33" i="50" l="1"/>
  <c r="E34" i="50"/>
  <c r="L35" i="50"/>
  <c r="M34" i="50"/>
  <c r="F34" i="48"/>
  <c r="E35" i="48"/>
  <c r="L36" i="48"/>
  <c r="L39" i="48"/>
  <c r="M35" i="48"/>
  <c r="G35" i="48" s="1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E35" i="50" l="1"/>
  <c r="F34" i="50"/>
  <c r="L36" i="50"/>
  <c r="L39" i="50"/>
  <c r="M35" i="50"/>
  <c r="M39" i="48"/>
  <c r="G39" i="48" s="1"/>
  <c r="L40" i="48"/>
  <c r="L37" i="48"/>
  <c r="M36" i="48"/>
  <c r="G36" i="48" s="1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E39" i="50" l="1"/>
  <c r="F35" i="50"/>
  <c r="E36" i="50"/>
  <c r="M39" i="50"/>
  <c r="L40" i="50"/>
  <c r="M36" i="50"/>
  <c r="L37" i="50"/>
  <c r="F36" i="48"/>
  <c r="E37" i="48"/>
  <c r="E40" i="48"/>
  <c r="F39" i="48"/>
  <c r="M37" i="48"/>
  <c r="G37" i="48" s="1"/>
  <c r="L38" i="48"/>
  <c r="M38" i="48" s="1"/>
  <c r="G38" i="48" s="1"/>
  <c r="M40" i="48"/>
  <c r="G40" i="48" s="1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F36" i="50" l="1"/>
  <c r="E37" i="50"/>
  <c r="F39" i="50"/>
  <c r="E40" i="50"/>
  <c r="M37" i="50"/>
  <c r="L38" i="50"/>
  <c r="M38" i="50" s="1"/>
  <c r="M40" i="50"/>
  <c r="G40" i="50" s="1"/>
  <c r="L41" i="50"/>
  <c r="M41" i="48"/>
  <c r="G41" i="48" s="1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F40" i="50" l="1"/>
  <c r="E41" i="50"/>
  <c r="E38" i="50"/>
  <c r="F38" i="50" s="1"/>
  <c r="F37" i="50"/>
  <c r="L42" i="50"/>
  <c r="M41" i="50"/>
  <c r="G41" i="50" s="1"/>
  <c r="F41" i="48"/>
  <c r="E42" i="48"/>
  <c r="L43" i="48"/>
  <c r="M42" i="48"/>
  <c r="G42" i="48" s="1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F41" i="50" l="1"/>
  <c r="E42" i="50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A25" i="3"/>
  <c r="V25" i="3"/>
  <c r="T25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L99" i="38"/>
  <c r="E99" i="38"/>
  <c r="AR98" i="38"/>
  <c r="L98" i="38"/>
  <c r="E98" i="38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R88" i="38"/>
  <c r="L88" i="38"/>
  <c r="E88" i="38"/>
  <c r="AR87" i="38"/>
  <c r="L87" i="38"/>
  <c r="E87" i="38"/>
  <c r="AR86" i="38"/>
  <c r="E86" i="38"/>
  <c r="L86" i="38" s="1"/>
  <c r="AR85" i="38"/>
  <c r="E85" i="38"/>
  <c r="L85" i="38" s="1"/>
  <c r="AR84" i="38"/>
  <c r="E84" i="38"/>
  <c r="L84" i="38" s="1"/>
  <c r="AR83" i="38"/>
  <c r="L83" i="38"/>
  <c r="E83" i="38"/>
  <c r="AR82" i="38"/>
  <c r="E82" i="38"/>
  <c r="L82" i="38" s="1"/>
  <c r="AR81" i="38"/>
  <c r="L81" i="38"/>
  <c r="E81" i="38"/>
  <c r="AR80" i="38"/>
  <c r="E80" i="38"/>
  <c r="L80" i="38" s="1"/>
  <c r="AR79" i="38"/>
  <c r="E79" i="38"/>
  <c r="L79" i="38" s="1"/>
  <c r="AR78" i="38"/>
  <c r="E78" i="38"/>
  <c r="L78" i="38" s="1"/>
  <c r="AR77" i="38"/>
  <c r="L77" i="38"/>
  <c r="E77" i="38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L72" i="38"/>
  <c r="E72" i="38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L64" i="38"/>
  <c r="E64" i="38"/>
  <c r="AR63" i="38"/>
  <c r="L63" i="38"/>
  <c r="E63" i="38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L56" i="38"/>
  <c r="E56" i="38"/>
  <c r="AR55" i="38"/>
  <c r="L55" i="38"/>
  <c r="E55" i="38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L48" i="38"/>
  <c r="E48" i="38"/>
  <c r="AR47" i="38"/>
  <c r="L47" i="38"/>
  <c r="E47" i="38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L41" i="38"/>
  <c r="E41" i="38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L22" i="38"/>
  <c r="E22" i="38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L14" i="38"/>
  <c r="E14" i="38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AR104" i="38" s="1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6" i="3"/>
  <c r="V36" i="3"/>
  <c r="AA36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F42" i="50" l="1"/>
  <c r="E43" i="50"/>
  <c r="L44" i="50"/>
  <c r="M43" i="50"/>
  <c r="F43" i="48"/>
  <c r="E44" i="48"/>
  <c r="L45" i="48"/>
  <c r="M44" i="48"/>
  <c r="G44" i="48" s="1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T113" i="35"/>
  <c r="U119" i="38"/>
  <c r="AS119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J124" i="38"/>
  <c r="AJ113" i="38"/>
  <c r="AJ105" i="38"/>
  <c r="AI105" i="38"/>
  <c r="AI126" i="38" s="1"/>
  <c r="AI124" i="38"/>
  <c r="AH105" i="38"/>
  <c r="AH126" i="38" s="1"/>
  <c r="AH124" i="38"/>
  <c r="AH113" i="38"/>
  <c r="AE113" i="38"/>
  <c r="W124" i="38"/>
  <c r="V124" i="38"/>
  <c r="V113" i="38"/>
  <c r="T124" i="38"/>
  <c r="AD116" i="38"/>
  <c r="AT110" i="38"/>
  <c r="AU110" i="38"/>
  <c r="AT117" i="38"/>
  <c r="AA117" i="38"/>
  <c r="X117" i="38"/>
  <c r="X107" i="38"/>
  <c r="AD119" i="38"/>
  <c r="AQ122" i="38"/>
  <c r="AW122" i="38" s="1"/>
  <c r="AQ119" i="38"/>
  <c r="AW119" i="38" s="1"/>
  <c r="AQ120" i="38"/>
  <c r="AW120" i="38" s="1"/>
  <c r="AD111" i="38"/>
  <c r="AQ116" i="38"/>
  <c r="AW116" i="38" s="1"/>
  <c r="AS122" i="38"/>
  <c r="U108" i="38"/>
  <c r="AQ108" i="38" s="1"/>
  <c r="AT108" i="38"/>
  <c r="AT112" i="38" s="1"/>
  <c r="U118" i="38"/>
  <c r="AS120" i="38"/>
  <c r="AD117" i="38"/>
  <c r="AT118" i="38"/>
  <c r="AQ117" i="38"/>
  <c r="AW117" i="38" s="1"/>
  <c r="S113" i="38"/>
  <c r="AD110" i="38"/>
  <c r="U107" i="38"/>
  <c r="AQ107" i="38" s="1"/>
  <c r="AB124" i="38"/>
  <c r="AB109" i="38"/>
  <c r="AB113" i="38" s="1"/>
  <c r="E105" i="38"/>
  <c r="L3" i="38"/>
  <c r="L105" i="38" s="1"/>
  <c r="L124" i="38"/>
  <c r="E124" i="38"/>
  <c r="AF115" i="38"/>
  <c r="AF117" i="38"/>
  <c r="AF12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G43" i="50" l="1"/>
  <c r="G34" i="50"/>
  <c r="F43" i="50"/>
  <c r="E4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5" i="38"/>
  <c r="AD121" i="38"/>
  <c r="AQ121" i="38"/>
  <c r="AW121" i="38" s="1"/>
  <c r="S124" i="38"/>
  <c r="AU124" i="38" s="1"/>
  <c r="T126" i="35"/>
  <c r="AA124" i="38"/>
  <c r="AF124" i="38" s="1"/>
  <c r="Z113" i="38"/>
  <c r="AA107" i="38"/>
  <c r="AJ126" i="38"/>
  <c r="AU113" i="38"/>
  <c r="X124" i="38"/>
  <c r="U113" i="38"/>
  <c r="AT123" i="38"/>
  <c r="AU115" i="38"/>
  <c r="AU123" i="38" s="1"/>
  <c r="U115" i="38"/>
  <c r="AU112" i="38"/>
  <c r="X113" i="38"/>
  <c r="AD118" i="38"/>
  <c r="AQ118" i="38"/>
  <c r="AW118" i="38" s="1"/>
  <c r="AS118" i="38"/>
  <c r="AS108" i="38"/>
  <c r="AD108" i="38"/>
  <c r="AS107" i="38"/>
  <c r="AD107" i="38"/>
  <c r="U124" i="38"/>
  <c r="L126" i="38"/>
  <c r="E126" i="38"/>
  <c r="AQ112" i="38"/>
  <c r="AW107" i="38"/>
  <c r="F44" i="50" l="1"/>
  <c r="E45" i="50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3" i="38"/>
  <c r="AF113" i="38" s="1"/>
  <c r="AF107" i="38"/>
  <c r="AS115" i="38"/>
  <c r="AS123" i="38" s="1"/>
  <c r="AD115" i="38"/>
  <c r="AQ115" i="38"/>
  <c r="AS112" i="38"/>
  <c r="AD113" i="38"/>
  <c r="E46" i="50" l="1"/>
  <c r="F45" i="50"/>
  <c r="M46" i="50"/>
  <c r="G46" i="50" s="1"/>
  <c r="L47" i="50"/>
  <c r="M47" i="48"/>
  <c r="G47" i="48" s="1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W115" i="38"/>
  <c r="AW123" i="38" s="1"/>
  <c r="AQ123" i="38"/>
  <c r="E47" i="50" l="1"/>
  <c r="F46" i="50"/>
  <c r="M47" i="50"/>
  <c r="L48" i="50"/>
  <c r="G28" i="47"/>
  <c r="E48" i="48"/>
  <c r="F47" i="48"/>
  <c r="M48" i="48"/>
  <c r="G48" i="48" s="1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E48" i="50" l="1"/>
  <c r="F47" i="50"/>
  <c r="M48" i="50"/>
  <c r="G48" i="50" s="1"/>
  <c r="L49" i="50"/>
  <c r="L76" i="48"/>
  <c r="M49" i="48"/>
  <c r="G49" i="48" s="1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E49" i="50" l="1"/>
  <c r="F48" i="50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G76" i="48" s="1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49" i="50" l="1"/>
  <c r="G38" i="50"/>
  <c r="F49" i="50"/>
  <c r="E50" i="50"/>
  <c r="E76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G77" i="48" s="1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F76" i="50" l="1"/>
  <c r="E77" i="50"/>
  <c r="E51" i="50"/>
  <c r="F50" i="50"/>
  <c r="L52" i="50"/>
  <c r="M51" i="50"/>
  <c r="G51" i="50" s="1"/>
  <c r="M77" i="50"/>
  <c r="L78" i="50"/>
  <c r="F77" i="48"/>
  <c r="E78" i="48"/>
  <c r="M78" i="48"/>
  <c r="G78" i="48" s="1"/>
  <c r="L79" i="48"/>
  <c r="F51" i="48"/>
  <c r="E52" i="48"/>
  <c r="M52" i="48"/>
  <c r="G52" i="48" s="1"/>
  <c r="L53" i="48"/>
  <c r="F45" i="47"/>
  <c r="E46" i="47"/>
  <c r="M45" i="47"/>
  <c r="L46" i="47"/>
  <c r="G16" i="45"/>
  <c r="T39" i="3"/>
  <c r="AA39" i="3"/>
  <c r="V39" i="3"/>
  <c r="Y39" i="3"/>
  <c r="Q39" i="3"/>
  <c r="X39" i="3"/>
  <c r="R39" i="3"/>
  <c r="U39" i="3"/>
  <c r="W39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77" i="50" l="1"/>
  <c r="G20" i="50"/>
  <c r="F51" i="50"/>
  <c r="E52" i="50"/>
  <c r="F77" i="50"/>
  <c r="E78" i="50"/>
  <c r="M78" i="50"/>
  <c r="L79" i="50"/>
  <c r="M52" i="50"/>
  <c r="L53" i="50"/>
  <c r="G45" i="47"/>
  <c r="G21" i="47"/>
  <c r="M79" i="48"/>
  <c r="G79" i="48" s="1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22" i="50" l="1"/>
  <c r="E79" i="50"/>
  <c r="F78" i="50"/>
  <c r="F52" i="50"/>
  <c r="E53" i="50"/>
  <c r="M53" i="50"/>
  <c r="G53" i="50" s="1"/>
  <c r="L54" i="50"/>
  <c r="M79" i="50"/>
  <c r="L80" i="50"/>
  <c r="G46" i="47"/>
  <c r="G39" i="47"/>
  <c r="F53" i="48"/>
  <c r="E54" i="48"/>
  <c r="M54" i="48"/>
  <c r="G54" i="48" s="1"/>
  <c r="L55" i="48"/>
  <c r="M80" i="48"/>
  <c r="G80" i="48" s="1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24" i="50" l="1"/>
  <c r="E54" i="50"/>
  <c r="F53" i="50"/>
  <c r="E80" i="50"/>
  <c r="F79" i="50"/>
  <c r="M80" i="50"/>
  <c r="L81" i="50"/>
  <c r="M54" i="50"/>
  <c r="G54" i="50" s="1"/>
  <c r="L55" i="50"/>
  <c r="M81" i="48"/>
  <c r="G81" i="48" s="1"/>
  <c r="L82" i="48"/>
  <c r="M55" i="48"/>
  <c r="G55" i="48" s="1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26" i="50" l="1"/>
  <c r="F80" i="50"/>
  <c r="E81" i="50"/>
  <c r="E55" i="50"/>
  <c r="F54" i="50"/>
  <c r="M55" i="50"/>
  <c r="L56" i="50"/>
  <c r="M81" i="50"/>
  <c r="L82" i="50"/>
  <c r="F81" i="48"/>
  <c r="E82" i="48"/>
  <c r="E56" i="48"/>
  <c r="F55" i="48"/>
  <c r="M56" i="48"/>
  <c r="G56" i="48" s="1"/>
  <c r="L57" i="48"/>
  <c r="M82" i="48"/>
  <c r="G82" i="48" s="1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55" i="50" l="1"/>
  <c r="G79" i="50"/>
  <c r="G81" i="50"/>
  <c r="G30" i="50"/>
  <c r="E56" i="50"/>
  <c r="F55" i="50"/>
  <c r="F81" i="50"/>
  <c r="E82" i="50"/>
  <c r="L83" i="50"/>
  <c r="M82" i="50"/>
  <c r="M56" i="50"/>
  <c r="L57" i="50"/>
  <c r="F56" i="48"/>
  <c r="E57" i="48"/>
  <c r="M57" i="48"/>
  <c r="G57" i="48" s="1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39" i="50" l="1"/>
  <c r="G82" i="50"/>
  <c r="G33" i="50"/>
  <c r="F82" i="50"/>
  <c r="E83" i="50"/>
  <c r="F56" i="50"/>
  <c r="E57" i="50"/>
  <c r="M57" i="50"/>
  <c r="L58" i="50"/>
  <c r="L84" i="50"/>
  <c r="M83" i="50"/>
  <c r="G42" i="47"/>
  <c r="M58" i="48"/>
  <c r="G58" i="48" s="1"/>
  <c r="L59" i="48"/>
  <c r="F83" i="48"/>
  <c r="E84" i="48"/>
  <c r="L85" i="48"/>
  <c r="M84" i="48"/>
  <c r="G84" i="48" s="1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42" i="50" l="1"/>
  <c r="G35" i="50"/>
  <c r="F57" i="50"/>
  <c r="E58" i="50"/>
  <c r="F83" i="50"/>
  <c r="E84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AZ103" i="35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6" i="3" s="1"/>
  <c r="AG105" i="33"/>
  <c r="Q9" i="3" s="1"/>
  <c r="Q36" i="3" s="1"/>
  <c r="AE105" i="33"/>
  <c r="R9" i="3" s="1"/>
  <c r="R36" i="3" s="1"/>
  <c r="Z105" i="33"/>
  <c r="N9" i="3" s="1"/>
  <c r="Y105" i="33"/>
  <c r="M9" i="3" s="1"/>
  <c r="W105" i="33"/>
  <c r="K9" i="3" s="1"/>
  <c r="V105" i="33"/>
  <c r="J9" i="3" s="1"/>
  <c r="J36" i="3" s="1"/>
  <c r="T105" i="33"/>
  <c r="I9" i="3" s="1"/>
  <c r="I36" i="3" s="1"/>
  <c r="S105" i="33"/>
  <c r="H9" i="3" s="1"/>
  <c r="N105" i="33"/>
  <c r="G9" i="3" s="1"/>
  <c r="G36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52" i="50" l="1"/>
  <c r="G36" i="50"/>
  <c r="E85" i="50"/>
  <c r="F84" i="50"/>
  <c r="F58" i="50"/>
  <c r="E59" i="50"/>
  <c r="L60" i="50"/>
  <c r="M59" i="50"/>
  <c r="G59" i="50" s="1"/>
  <c r="M85" i="50"/>
  <c r="L86" i="50"/>
  <c r="L61" i="48"/>
  <c r="M60" i="48"/>
  <c r="G60" i="48" s="1"/>
  <c r="M86" i="48"/>
  <c r="G86" i="48" s="1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6" i="3"/>
  <c r="AE12" i="3"/>
  <c r="K36" i="3"/>
  <c r="AH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6" i="3" s="1"/>
  <c r="L11" i="3"/>
  <c r="AB12" i="3"/>
  <c r="F12" i="3"/>
  <c r="Y126" i="34"/>
  <c r="M11" i="3"/>
  <c r="M36" i="3" s="1"/>
  <c r="Z126" i="34"/>
  <c r="N11" i="3"/>
  <c r="N36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6" i="3" s="1"/>
  <c r="L10" i="3"/>
  <c r="AI126" i="33"/>
  <c r="X9" i="3"/>
  <c r="X36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37" i="50" l="1"/>
  <c r="F59" i="50"/>
  <c r="E60" i="50"/>
  <c r="F85" i="50"/>
  <c r="E86" i="50"/>
  <c r="M86" i="50"/>
  <c r="L87" i="50"/>
  <c r="M60" i="50"/>
  <c r="L61" i="50"/>
  <c r="G53" i="47"/>
  <c r="G23" i="47"/>
  <c r="F60" i="48"/>
  <c r="E61" i="48"/>
  <c r="F86" i="48"/>
  <c r="E87" i="48"/>
  <c r="M87" i="48"/>
  <c r="G87" i="48" s="1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E10" i="3"/>
  <c r="F45" i="46"/>
  <c r="E46" i="46"/>
  <c r="M45" i="46"/>
  <c r="L46" i="46"/>
  <c r="AV89" i="35" a="1"/>
  <c r="AV89" i="35" s="1"/>
  <c r="C26" i="37"/>
  <c r="F32" i="45"/>
  <c r="E33" i="45"/>
  <c r="M31" i="45"/>
  <c r="L32" i="45"/>
  <c r="E30" i="44"/>
  <c r="F29" i="44"/>
  <c r="M30" i="44"/>
  <c r="G28" i="44" s="1"/>
  <c r="L31" i="44"/>
  <c r="N37" i="3"/>
  <c r="AN126" i="35"/>
  <c r="AN124" i="38"/>
  <c r="AN113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H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86" i="50" l="1"/>
  <c r="G47" i="50"/>
  <c r="E87" i="50"/>
  <c r="F86" i="50"/>
  <c r="F60" i="50"/>
  <c r="E61" i="50"/>
  <c r="M61" i="50"/>
  <c r="L62" i="50"/>
  <c r="M87" i="50"/>
  <c r="L88" i="50"/>
  <c r="G54" i="47"/>
  <c r="G25" i="47"/>
  <c r="M62" i="48"/>
  <c r="G62" i="48" s="1"/>
  <c r="L63" i="48"/>
  <c r="M88" i="48"/>
  <c r="G88" i="48" s="1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X11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34" i="35"/>
  <c r="AX53" i="35"/>
  <c r="AX108" i="35"/>
  <c r="AZ76" i="35"/>
  <c r="AX37" i="35"/>
  <c r="AO124" i="35"/>
  <c r="AZ46" i="35"/>
  <c r="AX54" i="35"/>
  <c r="AX119" i="35"/>
  <c r="AW81" i="35"/>
  <c r="AW79" i="35"/>
  <c r="AW17" i="35"/>
  <c r="AW45" i="35"/>
  <c r="AW54" i="35"/>
  <c r="AW34" i="35"/>
  <c r="AW4" i="35"/>
  <c r="AW70" i="35"/>
  <c r="AW98" i="35"/>
  <c r="AW16" i="35"/>
  <c r="AW95" i="35"/>
  <c r="AW75" i="35"/>
  <c r="AW74" i="35"/>
  <c r="AW8" i="35"/>
  <c r="AW47" i="35"/>
  <c r="AW32" i="35"/>
  <c r="AX111" i="35"/>
  <c r="AW11" i="35"/>
  <c r="AW86" i="35"/>
  <c r="AW22" i="35"/>
  <c r="AW88" i="35"/>
  <c r="AW72" i="35"/>
  <c r="AW50" i="35"/>
  <c r="AW26" i="35"/>
  <c r="AX5" i="35"/>
  <c r="AW5" i="35"/>
  <c r="AW30" i="35"/>
  <c r="AW91" i="35"/>
  <c r="AW15" i="35"/>
  <c r="AW39" i="35"/>
  <c r="AW33" i="35"/>
  <c r="F11" i="3"/>
  <c r="V33" i="3"/>
  <c r="T33" i="3"/>
  <c r="AA33" i="3"/>
  <c r="W33" i="3"/>
  <c r="Y33" i="3"/>
  <c r="S33" i="3"/>
  <c r="X33" i="3"/>
  <c r="Q33" i="3"/>
  <c r="U33" i="3"/>
  <c r="R33" i="3"/>
  <c r="AD126" i="34"/>
  <c r="P11" i="3"/>
  <c r="P33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X71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Z41" i="35"/>
  <c r="AZ52" i="35"/>
  <c r="AX52" i="35"/>
  <c r="AZ12" i="35"/>
  <c r="AZ67" i="35"/>
  <c r="AZ14" i="35"/>
  <c r="AZ63" i="35"/>
  <c r="AX7" i="35"/>
  <c r="AX4" i="35"/>
  <c r="AX24" i="35"/>
  <c r="AX91" i="35"/>
  <c r="AX17" i="35"/>
  <c r="AX19" i="35"/>
  <c r="AX62" i="35"/>
  <c r="AX74" i="35"/>
  <c r="AX75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G61" i="50" l="1"/>
  <c r="G78" i="50"/>
  <c r="G56" i="50"/>
  <c r="E62" i="50"/>
  <c r="F61" i="50"/>
  <c r="E88" i="50"/>
  <c r="F87" i="50"/>
  <c r="M88" i="50"/>
  <c r="L89" i="50"/>
  <c r="M62" i="50"/>
  <c r="L63" i="50"/>
  <c r="G55" i="47"/>
  <c r="G35" i="47"/>
  <c r="E89" i="48"/>
  <c r="F88" i="48"/>
  <c r="M89" i="48"/>
  <c r="G89" i="48" s="1"/>
  <c r="L90" i="48"/>
  <c r="F62" i="48"/>
  <c r="E63" i="48"/>
  <c r="M63" i="48"/>
  <c r="G63" i="48" s="1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10" i="37"/>
  <c r="D12" i="37"/>
  <c r="D52" i="37"/>
  <c r="D43" i="37"/>
  <c r="D17" i="37"/>
  <c r="D50" i="37"/>
  <c r="D100" i="37"/>
  <c r="D16" i="37"/>
  <c r="D32" i="37"/>
  <c r="D49" i="37"/>
  <c r="D39" i="37"/>
  <c r="D83" i="37"/>
  <c r="D53" i="37"/>
  <c r="D79" i="37"/>
  <c r="D66" i="37"/>
  <c r="D54" i="37"/>
  <c r="D28" i="37"/>
  <c r="D97" i="37"/>
  <c r="D42" i="37"/>
  <c r="D25" i="37"/>
  <c r="D103" i="37"/>
  <c r="D48" i="37"/>
  <c r="D11" i="37"/>
  <c r="D91" i="37"/>
  <c r="D90" i="37"/>
  <c r="D74" i="37"/>
  <c r="D60" i="37"/>
  <c r="D19" i="37"/>
  <c r="D101" i="37"/>
  <c r="D65" i="37"/>
  <c r="D59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B11" i="3"/>
  <c r="AX104" i="34"/>
  <c r="AW104" i="34"/>
  <c r="AC124" i="35"/>
  <c r="AW104" i="33"/>
  <c r="AB10" i="3"/>
  <c r="F10" i="3"/>
  <c r="AB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G80" i="50" l="1"/>
  <c r="G88" i="50"/>
  <c r="G57" i="50"/>
  <c r="F88" i="50"/>
  <c r="E89" i="50"/>
  <c r="E63" i="50"/>
  <c r="F62" i="50"/>
  <c r="M63" i="50"/>
  <c r="L64" i="50"/>
  <c r="M89" i="50"/>
  <c r="L90" i="50"/>
  <c r="G56" i="47"/>
  <c r="G52" i="47"/>
  <c r="M64" i="48"/>
  <c r="G64" i="48" s="1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89" i="50" l="1"/>
  <c r="G58" i="50"/>
  <c r="G83" i="50"/>
  <c r="E64" i="50"/>
  <c r="F63" i="50"/>
  <c r="F89" i="50"/>
  <c r="E90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G65" i="48" s="1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90" i="50" l="1"/>
  <c r="G60" i="50"/>
  <c r="G84" i="50"/>
  <c r="F90" i="50"/>
  <c r="E91" i="50"/>
  <c r="F64" i="50"/>
  <c r="E65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87" i="50" l="1"/>
  <c r="G63" i="50"/>
  <c r="E66" i="50"/>
  <c r="F65" i="50"/>
  <c r="F91" i="50"/>
  <c r="E92" i="50"/>
  <c r="M92" i="50"/>
  <c r="L93" i="50"/>
  <c r="L67" i="50"/>
  <c r="M66" i="50"/>
  <c r="L68" i="48"/>
  <c r="M67" i="48"/>
  <c r="G67" i="48" s="1"/>
  <c r="L99" i="48"/>
  <c r="M99" i="48" s="1"/>
  <c r="G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92" i="50" l="1"/>
  <c r="G64" i="50"/>
  <c r="G21" i="50"/>
  <c r="F92" i="50"/>
  <c r="E93" i="50"/>
  <c r="F66" i="50"/>
  <c r="E67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G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3" i="50" l="1"/>
  <c r="G65" i="50"/>
  <c r="G23" i="50"/>
  <c r="E68" i="50"/>
  <c r="F67" i="50"/>
  <c r="E94" i="50"/>
  <c r="E99" i="50"/>
  <c r="F99" i="50" s="1"/>
  <c r="F9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G95" i="48" s="1"/>
  <c r="L96" i="48"/>
  <c r="M69" i="48"/>
  <c r="G69" i="48" s="1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62" i="50" l="1"/>
  <c r="G94" i="50"/>
  <c r="G66" i="50"/>
  <c r="E100" i="50"/>
  <c r="F100" i="50" s="1"/>
  <c r="F94" i="50"/>
  <c r="E95" i="50"/>
  <c r="F68" i="50"/>
  <c r="E69" i="50"/>
  <c r="M69" i="50"/>
  <c r="L70" i="50"/>
  <c r="L101" i="50"/>
  <c r="M101" i="50" s="1"/>
  <c r="G101" i="50" s="1"/>
  <c r="M95" i="50"/>
  <c r="L96" i="50"/>
  <c r="G62" i="47"/>
  <c r="G85" i="47"/>
  <c r="M70" i="48"/>
  <c r="G70" i="48" s="1"/>
  <c r="L71" i="48"/>
  <c r="L102" i="48"/>
  <c r="M102" i="48" s="1"/>
  <c r="G102" i="48" s="1"/>
  <c r="M96" i="48"/>
  <c r="G96" i="48" s="1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67" i="50" l="1"/>
  <c r="G69" i="50"/>
  <c r="G68" i="50"/>
  <c r="F69" i="50"/>
  <c r="E70" i="50"/>
  <c r="E96" i="50"/>
  <c r="E101" i="50"/>
  <c r="F101" i="50" s="1"/>
  <c r="F95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G97" i="48" s="1"/>
  <c r="L98" i="48"/>
  <c r="M71" i="48"/>
  <c r="G71" i="48" s="1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102" i="50" l="1"/>
  <c r="G100" i="50"/>
  <c r="E102" i="50"/>
  <c r="F102" i="50" s="1"/>
  <c r="F96" i="50"/>
  <c r="E97" i="50"/>
  <c r="E71" i="50"/>
  <c r="F70" i="50"/>
  <c r="L103" i="50"/>
  <c r="M103" i="50" s="1"/>
  <c r="G103" i="50" s="1"/>
  <c r="M97" i="50"/>
  <c r="G97" i="50" s="1"/>
  <c r="L98" i="50"/>
  <c r="M71" i="50"/>
  <c r="L72" i="50"/>
  <c r="M98" i="48"/>
  <c r="G98" i="48" s="1"/>
  <c r="L104" i="48"/>
  <c r="M104" i="48" s="1"/>
  <c r="G104" i="48" s="1"/>
  <c r="E72" i="48"/>
  <c r="F71" i="48"/>
  <c r="M72" i="48"/>
  <c r="G72" i="48" s="1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1" i="50" l="1"/>
  <c r="G25" i="50"/>
  <c r="E72" i="50"/>
  <c r="F71" i="50"/>
  <c r="F97" i="50"/>
  <c r="E98" i="50"/>
  <c r="E103" i="50"/>
  <c r="F103" i="50" s="1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G73" i="48" s="1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2" i="50" l="1"/>
  <c r="G31" i="50"/>
  <c r="G98" i="50"/>
  <c r="G91" i="50"/>
  <c r="E104" i="50"/>
  <c r="F104" i="50" s="1"/>
  <c r="F98" i="50"/>
  <c r="F72" i="50"/>
  <c r="E73" i="50"/>
  <c r="M73" i="50"/>
  <c r="L74" i="50"/>
  <c r="G92" i="47"/>
  <c r="G79" i="47"/>
  <c r="G66" i="47"/>
  <c r="G22" i="47"/>
  <c r="F73" i="48"/>
  <c r="E74" i="48"/>
  <c r="M74" i="48"/>
  <c r="G74" i="48" s="1"/>
  <c r="L75" i="48"/>
  <c r="M75" i="48" s="1"/>
  <c r="G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3" i="50" l="1"/>
  <c r="G32" i="50"/>
  <c r="F73" i="50"/>
  <c r="E74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F74" i="50"/>
  <c r="E75" i="50"/>
  <c r="F75" i="50" s="1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A30" i="3"/>
  <c r="V30" i="3"/>
  <c r="T30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39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6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39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F7" i="3"/>
  <c r="AE7" i="3"/>
  <c r="AH7" i="3"/>
  <c r="AB7" i="3"/>
  <c r="Y6" i="3"/>
  <c r="Y30" i="3" s="1"/>
  <c r="S6" i="3"/>
  <c r="S30" i="3" s="1"/>
  <c r="AE9" i="3"/>
  <c r="AH9" i="3"/>
  <c r="AE11" i="3"/>
  <c r="AH11" i="3"/>
  <c r="AE15" i="3"/>
  <c r="AH15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G87" i="46" l="1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B15" i="3"/>
  <c r="F15" i="3"/>
  <c r="S36" i="3"/>
  <c r="AX30" i="31"/>
  <c r="O5" i="3"/>
  <c r="AE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H5" i="3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G96" i="46" l="1"/>
  <c r="G91" i="46"/>
  <c r="G70" i="46"/>
  <c r="G31" i="46"/>
  <c r="G59" i="45"/>
  <c r="G21" i="45"/>
  <c r="F5" i="3"/>
  <c r="AB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5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0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97" i="46" l="1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X25" i="3"/>
  <c r="AI128" i="38" s="1"/>
  <c r="L43" i="37"/>
  <c r="M42" i="37"/>
  <c r="F42" i="36"/>
  <c r="E43" i="36"/>
  <c r="L44" i="36"/>
  <c r="M43" i="36"/>
  <c r="L30" i="32"/>
  <c r="M29" i="32"/>
  <c r="AZ126" i="31"/>
  <c r="AH121" i="30"/>
  <c r="W6" i="3"/>
  <c r="W30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0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98" i="46" l="1"/>
  <c r="G95" i="46"/>
  <c r="G104" i="46"/>
  <c r="G52" i="46"/>
  <c r="G72" i="46"/>
  <c r="G33" i="46"/>
  <c r="G61" i="45"/>
  <c r="G23" i="45"/>
  <c r="G25" i="3"/>
  <c r="N128" i="38" s="1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W25" i="3"/>
  <c r="AH128" i="38" s="1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84" i="45" l="1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0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0" i="3" s="1"/>
  <c r="N6" i="3"/>
  <c r="N30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0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0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94" i="45" l="1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0" i="3" s="1"/>
  <c r="AW40" i="30"/>
  <c r="AZ40" i="30"/>
  <c r="AX40" i="30"/>
  <c r="AD48" i="30"/>
  <c r="AQ48" i="30"/>
  <c r="AS48" i="30"/>
  <c r="R48" i="30"/>
  <c r="S121" i="30"/>
  <c r="AU121" i="30" s="1"/>
  <c r="H6" i="3"/>
  <c r="H30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9" i="30"/>
  <c r="Z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Z7" i="3" s="1"/>
  <c r="AC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95" i="45" l="1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G7" i="3"/>
  <c r="AF7" i="3"/>
  <c r="AV26" i="30" a="1"/>
  <c r="AV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0" i="3" s="1"/>
  <c r="J30" i="3"/>
  <c r="O6" i="3"/>
  <c r="M30" i="3"/>
  <c r="N31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Z6" i="3"/>
  <c r="Z30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0" i="3"/>
  <c r="R31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H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T31" i="3"/>
  <c r="V31" i="3"/>
  <c r="AA31" i="3"/>
  <c r="Y31" i="3"/>
  <c r="S31" i="3"/>
  <c r="X31" i="3"/>
  <c r="W31" i="3"/>
  <c r="U31" i="3"/>
  <c r="Q31" i="3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0" i="3" s="1"/>
  <c r="P31" i="3" s="1"/>
  <c r="AD121" i="30"/>
  <c r="AE8" i="3"/>
  <c r="AC8" i="3"/>
  <c r="AB8" i="3"/>
  <c r="G71" i="45" l="1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Z31" i="3"/>
  <c r="AB6" i="3"/>
  <c r="AB30" i="3" s="1"/>
  <c r="AC6" i="3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W3" i="30"/>
  <c r="AZ3" i="30"/>
  <c r="AZ100" i="30" s="1"/>
  <c r="AX3" i="30"/>
  <c r="AO121" i="30"/>
  <c r="G72" i="45" l="1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D6" i="3"/>
  <c r="AZ121" i="30"/>
  <c r="AC121" i="30"/>
  <c r="AF6" i="3"/>
  <c r="AG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H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F46" i="37" l="1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E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H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Z5" i="3" s="1"/>
  <c r="AC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F5" i="3"/>
  <c r="AG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F65" i="37" l="1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B4" i="3"/>
  <c r="AC4" i="3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D4" i="3"/>
  <c r="G93" i="32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6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Z13" i="3" l="1"/>
  <c r="Z10" i="3"/>
  <c r="AC10" i="3" s="1"/>
  <c r="Z11" i="3"/>
  <c r="Z15" i="3"/>
  <c r="Z9" i="3"/>
  <c r="Z16" i="3"/>
  <c r="AC16" i="3" s="1"/>
  <c r="Z12" i="3"/>
  <c r="AC12" i="3" s="1"/>
  <c r="Z14" i="3"/>
  <c r="O36" i="3"/>
  <c r="S37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C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E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3" i="3"/>
  <c r="AC105" i="29"/>
  <c r="AC126" i="29" s="1"/>
  <c r="AX55" i="29"/>
  <c r="AZ55" i="29"/>
  <c r="AL113" i="29"/>
  <c r="S14" i="3" s="1"/>
  <c r="S25" i="3" s="1"/>
  <c r="AL128" i="38" s="1"/>
  <c r="W37" i="3" l="1"/>
  <c r="AA37" i="3"/>
  <c r="Q37" i="3"/>
  <c r="Y37" i="3"/>
  <c r="R37" i="3"/>
  <c r="AF12" i="3"/>
  <c r="AG12" i="3"/>
  <c r="AF16" i="3"/>
  <c r="AG16" i="3"/>
  <c r="Z36" i="3"/>
  <c r="Z37" i="3" s="1"/>
  <c r="AC9" i="3"/>
  <c r="Z39" i="3"/>
  <c r="AC15" i="3"/>
  <c r="Z33" i="3"/>
  <c r="AC11" i="3"/>
  <c r="AD34" i="3" s="1"/>
  <c r="V37" i="3"/>
  <c r="P37" i="3"/>
  <c r="AG10" i="3"/>
  <c r="AF10" i="3"/>
  <c r="X37" i="3"/>
  <c r="T37" i="3"/>
  <c r="U37" i="3"/>
  <c r="AB13" i="3"/>
  <c r="AB36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B14" i="3"/>
  <c r="AC14" i="3"/>
  <c r="C105" i="32"/>
  <c r="D101" i="32" s="1"/>
  <c r="AX107" i="29"/>
  <c r="AX112" i="29" s="1"/>
  <c r="AV112" i="29"/>
  <c r="AZ107" i="29"/>
  <c r="AZ113" i="29" s="1"/>
  <c r="AG13" i="3"/>
  <c r="AF13" i="3"/>
  <c r="AO105" i="29"/>
  <c r="AV3" i="29"/>
  <c r="AW104" i="29"/>
  <c r="AX104" i="29"/>
  <c r="AO124" i="29"/>
  <c r="AV115" i="29" a="1"/>
  <c r="AV115" i="29" s="1"/>
  <c r="AG9" i="3" l="1"/>
  <c r="AF9" i="3"/>
  <c r="AC36" i="3"/>
  <c r="AD33" i="3"/>
  <c r="AF11" i="3"/>
  <c r="AG11" i="3"/>
  <c r="AD39" i="3"/>
  <c r="AF15" i="3"/>
  <c r="AG15" i="3"/>
  <c r="AD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4" i="3"/>
  <c r="AG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O128" i="35" l="1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V112" i="38"/>
  <c r="AZ107" i="38"/>
  <c r="AZ113" i="38" s="1"/>
  <c r="AX107" i="38"/>
  <c r="AX112" i="38" s="1"/>
  <c r="T99" i="43" l="1"/>
  <c r="T99" i="38" s="1"/>
  <c r="W99" i="43"/>
  <c r="W99" i="38" s="1"/>
  <c r="Z99" i="43"/>
  <c r="Z99" i="38" s="1"/>
  <c r="AE99" i="43"/>
  <c r="AE99" i="38" s="1"/>
  <c r="AG99" i="43"/>
  <c r="AG99" i="38" s="1"/>
  <c r="AM99" i="43"/>
  <c r="AM99" i="38" s="1"/>
  <c r="T100" i="43"/>
  <c r="T100" i="38" s="1"/>
  <c r="W100" i="43"/>
  <c r="W100" i="38" s="1"/>
  <c r="Z100" i="43"/>
  <c r="Z100" i="38" s="1"/>
  <c r="AE100" i="43"/>
  <c r="AE100" i="38" s="1"/>
  <c r="AG100" i="43"/>
  <c r="AG100" i="38" s="1"/>
  <c r="AM100" i="43"/>
  <c r="AM100" i="38" s="1"/>
  <c r="T101" i="43"/>
  <c r="T101" i="38" s="1"/>
  <c r="W101" i="43"/>
  <c r="W101" i="38" s="1"/>
  <c r="Z101" i="43"/>
  <c r="Z101" i="38" s="1"/>
  <c r="AE101" i="43"/>
  <c r="AE101" i="38" s="1"/>
  <c r="AG101" i="43"/>
  <c r="AG101" i="38" s="1"/>
  <c r="AM101" i="43"/>
  <c r="AM101" i="38" s="1"/>
  <c r="T102" i="43"/>
  <c r="T102" i="38" s="1"/>
  <c r="W102" i="43"/>
  <c r="W102" i="38" s="1"/>
  <c r="Z102" i="43"/>
  <c r="Z102" i="38" s="1"/>
  <c r="AE102" i="43"/>
  <c r="AE102" i="38" s="1"/>
  <c r="AG102" i="43"/>
  <c r="AG102" i="38" s="1"/>
  <c r="AM102" i="43"/>
  <c r="AM102" i="38" s="1"/>
  <c r="T103" i="43"/>
  <c r="T103" i="38" s="1"/>
  <c r="W103" i="43"/>
  <c r="W103" i="38" s="1"/>
  <c r="Z103" i="43"/>
  <c r="Z103" i="38" s="1"/>
  <c r="AE103" i="43"/>
  <c r="AE103" i="38" s="1"/>
  <c r="AG103" i="43"/>
  <c r="AG103" i="38" s="1"/>
  <c r="AM103" i="43"/>
  <c r="AM103" i="38" s="1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S101" i="38"/>
  <c r="AU101" i="43"/>
  <c r="AT101" i="43"/>
  <c r="U101" i="43"/>
  <c r="S102" i="38"/>
  <c r="AT102" i="43"/>
  <c r="AU102" i="43"/>
  <c r="U102" i="43"/>
  <c r="V99" i="38"/>
  <c r="X99" i="38" s="1"/>
  <c r="X99" i="43"/>
  <c r="AN99" i="43" s="1"/>
  <c r="AN99" i="38" s="1"/>
  <c r="V103" i="38"/>
  <c r="X103" i="38" s="1"/>
  <c r="X103" i="43"/>
  <c r="AN103" i="43" s="1"/>
  <c r="AN103" i="38" s="1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Y99" i="38"/>
  <c r="AA99" i="38" s="1"/>
  <c r="AA99" i="43"/>
  <c r="Y103" i="38"/>
  <c r="AA103" i="38" s="1"/>
  <c r="AA103" i="43"/>
  <c r="Y101" i="38"/>
  <c r="AA101" i="38" s="1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V100" i="38"/>
  <c r="X100" i="38" s="1"/>
  <c r="X100" i="43"/>
  <c r="AN100" i="43" s="1"/>
  <c r="AN100" i="38" s="1"/>
  <c r="Y100" i="38"/>
  <c r="AA100" i="38" s="1"/>
  <c r="AA100" i="43"/>
  <c r="V102" i="38"/>
  <c r="X102" i="38" s="1"/>
  <c r="X102" i="43"/>
  <c r="AN102" i="43" s="1"/>
  <c r="AN102" i="38" s="1"/>
  <c r="S103" i="38"/>
  <c r="AU103" i="43"/>
  <c r="U103" i="43"/>
  <c r="AT103" i="43"/>
  <c r="S100" i="38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V101" i="38"/>
  <c r="X101" i="38" s="1"/>
  <c r="X101" i="43"/>
  <c r="AN101" i="43" s="1"/>
  <c r="AN101" i="38" s="1"/>
  <c r="S99" i="38"/>
  <c r="AT99" i="43"/>
  <c r="AU99" i="43"/>
  <c r="U99" i="43"/>
  <c r="AA102" i="43"/>
  <c r="Y102" i="38"/>
  <c r="AA102" i="38" s="1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AV100" i="43" s="1" a="1"/>
  <c r="AV100" i="43" s="1"/>
  <c r="R100" i="43"/>
  <c r="AQ100" i="43"/>
  <c r="AS100" i="43"/>
  <c r="AW102" i="42"/>
  <c r="AS101" i="43"/>
  <c r="AQ101" i="43"/>
  <c r="AW101" i="43" s="1"/>
  <c r="AD101" i="43"/>
  <c r="AO101" i="43" s="1"/>
  <c r="AV101" i="43" s="1" a="1"/>
  <c r="AV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AV103" i="43" s="1" a="1"/>
  <c r="AV103" i="43" s="1"/>
  <c r="R103" i="43"/>
  <c r="AQ103" i="43"/>
  <c r="AW103" i="43" s="1"/>
  <c r="AF103" i="43"/>
  <c r="R102" i="43"/>
  <c r="AS102" i="43"/>
  <c r="AQ102" i="43"/>
  <c r="AD102" i="43"/>
  <c r="AO102" i="43" s="1"/>
  <c r="AV102" i="43" s="1" a="1"/>
  <c r="AV102" i="43" s="1"/>
  <c r="AZ101" i="42"/>
  <c r="AX101" i="42"/>
  <c r="AF103" i="38"/>
  <c r="U103" i="38"/>
  <c r="AU103" i="38"/>
  <c r="AT103" i="38"/>
  <c r="AF99" i="43"/>
  <c r="AO99" i="43"/>
  <c r="AV99" i="43" s="1" a="1"/>
  <c r="AV99" i="43" s="1"/>
  <c r="AF99" i="38"/>
  <c r="AU102" i="38"/>
  <c r="AT102" i="38"/>
  <c r="U102" i="38"/>
  <c r="AX101" i="43" l="1"/>
  <c r="AZ101" i="43"/>
  <c r="AX103" i="43"/>
  <c r="AZ103" i="43"/>
  <c r="AW102" i="43"/>
  <c r="AX102" i="43"/>
  <c r="AZ102" i="43"/>
  <c r="AZ99" i="43"/>
  <c r="AX99" i="43"/>
  <c r="AS99" i="38"/>
  <c r="AQ99" i="38"/>
  <c r="AW99" i="38" s="1"/>
  <c r="AD99" i="38"/>
  <c r="AO99" i="38" s="1"/>
  <c r="AV99" i="38" s="1" a="1"/>
  <c r="AV99" i="38" s="1"/>
  <c r="AZ100" i="43"/>
  <c r="AX100" i="43"/>
  <c r="AQ103" i="38"/>
  <c r="AW103" i="38" s="1"/>
  <c r="AS103" i="38"/>
  <c r="AD103" i="38"/>
  <c r="AO103" i="38" s="1"/>
  <c r="AV103" i="38" s="1" a="1"/>
  <c r="AV103" i="38" s="1"/>
  <c r="AD100" i="38"/>
  <c r="AO100" i="38" s="1"/>
  <c r="AV100" i="38" s="1" a="1"/>
  <c r="AV100" i="38" s="1"/>
  <c r="AS100" i="38"/>
  <c r="AQ100" i="38"/>
  <c r="AW100" i="43"/>
  <c r="AS101" i="38"/>
  <c r="AD101" i="38"/>
  <c r="AO101" i="38" s="1"/>
  <c r="AQ101" i="38"/>
  <c r="AV101" i="38" a="1"/>
  <c r="AV101" i="38" s="1"/>
  <c r="AD102" i="38"/>
  <c r="AO102" i="38" s="1"/>
  <c r="AV102" i="38" s="1" a="1"/>
  <c r="AV102" i="38" s="1"/>
  <c r="AS102" i="38"/>
  <c r="AQ102" i="38"/>
  <c r="T49" i="43"/>
  <c r="T49" i="38" s="1"/>
  <c r="W49" i="43"/>
  <c r="W49" i="38" s="1"/>
  <c r="Z49" i="43"/>
  <c r="Z49" i="38" s="1"/>
  <c r="AE49" i="43"/>
  <c r="AE49" i="38" s="1"/>
  <c r="AG49" i="43"/>
  <c r="AG49" i="38" s="1"/>
  <c r="AM49" i="43"/>
  <c r="AM49" i="38" s="1"/>
  <c r="T50" i="43"/>
  <c r="T50" i="38" s="1"/>
  <c r="W50" i="43"/>
  <c r="W50" i="38" s="1"/>
  <c r="Z50" i="43"/>
  <c r="Z50" i="38" s="1"/>
  <c r="AE50" i="43"/>
  <c r="AE50" i="38" s="1"/>
  <c r="AG50" i="43"/>
  <c r="AG50" i="38" s="1"/>
  <c r="AM50" i="43"/>
  <c r="AM50" i="38" s="1"/>
  <c r="T51" i="43"/>
  <c r="T51" i="38" s="1"/>
  <c r="V51" i="43"/>
  <c r="Z51" i="43"/>
  <c r="Z51" i="38" s="1"/>
  <c r="AE51" i="43"/>
  <c r="AE51" i="38" s="1"/>
  <c r="AG51" i="43"/>
  <c r="AG51" i="38" s="1"/>
  <c r="AM51" i="43"/>
  <c r="AM51" i="38" s="1"/>
  <c r="T52" i="43"/>
  <c r="T52" i="38" s="1"/>
  <c r="W52" i="43"/>
  <c r="W52" i="38" s="1"/>
  <c r="Z52" i="43"/>
  <c r="Z52" i="38" s="1"/>
  <c r="AE52" i="43"/>
  <c r="AE52" i="38" s="1"/>
  <c r="AG52" i="43"/>
  <c r="AG52" i="38" s="1"/>
  <c r="AM52" i="43"/>
  <c r="AM52" i="38" s="1"/>
  <c r="T53" i="43"/>
  <c r="T53" i="38" s="1"/>
  <c r="W53" i="43"/>
  <c r="W53" i="38" s="1"/>
  <c r="Z53" i="43"/>
  <c r="Z53" i="38" s="1"/>
  <c r="AE53" i="43"/>
  <c r="AE53" i="38" s="1"/>
  <c r="AG53" i="43"/>
  <c r="AG53" i="38" s="1"/>
  <c r="AM53" i="43"/>
  <c r="AM53" i="38" s="1"/>
  <c r="T54" i="43"/>
  <c r="T54" i="38" s="1"/>
  <c r="W54" i="43"/>
  <c r="W54" i="38" s="1"/>
  <c r="Z54" i="43"/>
  <c r="Z54" i="38" s="1"/>
  <c r="AE54" i="43"/>
  <c r="AE54" i="38" s="1"/>
  <c r="AG54" i="43"/>
  <c r="AG54" i="38" s="1"/>
  <c r="AM54" i="43"/>
  <c r="AM54" i="38" s="1"/>
  <c r="T55" i="43"/>
  <c r="T55" i="38" s="1"/>
  <c r="W55" i="43"/>
  <c r="W55" i="38" s="1"/>
  <c r="Z55" i="43"/>
  <c r="Z55" i="38" s="1"/>
  <c r="AE55" i="43"/>
  <c r="AE55" i="38" s="1"/>
  <c r="AG55" i="43"/>
  <c r="AG55" i="38" s="1"/>
  <c r="AM55" i="43"/>
  <c r="AM55" i="38" s="1"/>
  <c r="T56" i="43"/>
  <c r="T56" i="38" s="1"/>
  <c r="W56" i="43"/>
  <c r="W56" i="38" s="1"/>
  <c r="Z56" i="43"/>
  <c r="Z56" i="38" s="1"/>
  <c r="AE56" i="43"/>
  <c r="AE56" i="38" s="1"/>
  <c r="AG56" i="43"/>
  <c r="AG56" i="38" s="1"/>
  <c r="AM56" i="43"/>
  <c r="AM56" i="38" s="1"/>
  <c r="T57" i="43"/>
  <c r="T57" i="38" s="1"/>
  <c r="W57" i="43"/>
  <c r="W57" i="38" s="1"/>
  <c r="Z57" i="43"/>
  <c r="Z57" i="38" s="1"/>
  <c r="AE57" i="43"/>
  <c r="AE57" i="38" s="1"/>
  <c r="AG57" i="43"/>
  <c r="AG57" i="38" s="1"/>
  <c r="AM57" i="43"/>
  <c r="AM57" i="38" s="1"/>
  <c r="T58" i="43"/>
  <c r="T58" i="38" s="1"/>
  <c r="W58" i="43"/>
  <c r="W58" i="38" s="1"/>
  <c r="Z58" i="43"/>
  <c r="Z58" i="38" s="1"/>
  <c r="AE58" i="43"/>
  <c r="AE58" i="38" s="1"/>
  <c r="AG58" i="43"/>
  <c r="AG58" i="38" s="1"/>
  <c r="AM58" i="43"/>
  <c r="AM58" i="38" s="1"/>
  <c r="T59" i="43"/>
  <c r="T59" i="38" s="1"/>
  <c r="W59" i="43"/>
  <c r="W59" i="38" s="1"/>
  <c r="Z59" i="43"/>
  <c r="Z59" i="38" s="1"/>
  <c r="AE59" i="43"/>
  <c r="AE59" i="38" s="1"/>
  <c r="AG59" i="43"/>
  <c r="AG59" i="38" s="1"/>
  <c r="AM59" i="43"/>
  <c r="AM59" i="38" s="1"/>
  <c r="T60" i="43"/>
  <c r="T60" i="38" s="1"/>
  <c r="W60" i="43"/>
  <c r="W60" i="38" s="1"/>
  <c r="Z60" i="43"/>
  <c r="Z60" i="38" s="1"/>
  <c r="AE60" i="43"/>
  <c r="AE60" i="38" s="1"/>
  <c r="AG60" i="43"/>
  <c r="AG60" i="38" s="1"/>
  <c r="AM60" i="43"/>
  <c r="AM60" i="38" s="1"/>
  <c r="T61" i="43"/>
  <c r="T61" i="38" s="1"/>
  <c r="W61" i="43"/>
  <c r="W61" i="38" s="1"/>
  <c r="Z61" i="43"/>
  <c r="Z61" i="38" s="1"/>
  <c r="AE61" i="43"/>
  <c r="AE61" i="38" s="1"/>
  <c r="AG61" i="43"/>
  <c r="AG61" i="38" s="1"/>
  <c r="AM61" i="43"/>
  <c r="AM61" i="38" s="1"/>
  <c r="T62" i="43"/>
  <c r="T62" i="38" s="1"/>
  <c r="W62" i="43"/>
  <c r="W62" i="38" s="1"/>
  <c r="Z62" i="43"/>
  <c r="Z62" i="38" s="1"/>
  <c r="AE62" i="43"/>
  <c r="AE62" i="38" s="1"/>
  <c r="AG62" i="43"/>
  <c r="AG62" i="38" s="1"/>
  <c r="AM62" i="43"/>
  <c r="AM62" i="38" s="1"/>
  <c r="T63" i="43"/>
  <c r="T63" i="38" s="1"/>
  <c r="W63" i="43"/>
  <c r="W63" i="38" s="1"/>
  <c r="Z63" i="43"/>
  <c r="Z63" i="38" s="1"/>
  <c r="AE63" i="43"/>
  <c r="AE63" i="38" s="1"/>
  <c r="AG63" i="43"/>
  <c r="AG63" i="38" s="1"/>
  <c r="AM63" i="43"/>
  <c r="AM63" i="38" s="1"/>
  <c r="T64" i="43"/>
  <c r="T64" i="38" s="1"/>
  <c r="W64" i="43"/>
  <c r="W64" i="38" s="1"/>
  <c r="Z64" i="43"/>
  <c r="Z64" i="38" s="1"/>
  <c r="AE64" i="43"/>
  <c r="AE64" i="38" s="1"/>
  <c r="AG64" i="43"/>
  <c r="AG64" i="38" s="1"/>
  <c r="AM64" i="43"/>
  <c r="AM64" i="38" s="1"/>
  <c r="T65" i="43"/>
  <c r="T65" i="38" s="1"/>
  <c r="W65" i="43"/>
  <c r="W65" i="38" s="1"/>
  <c r="Z65" i="43"/>
  <c r="Z65" i="38" s="1"/>
  <c r="AE65" i="43"/>
  <c r="AE65" i="38" s="1"/>
  <c r="AG65" i="43"/>
  <c r="AG65" i="38" s="1"/>
  <c r="AM65" i="43"/>
  <c r="AM65" i="38" s="1"/>
  <c r="T66" i="43"/>
  <c r="T66" i="38" s="1"/>
  <c r="W66" i="43"/>
  <c r="W66" i="38" s="1"/>
  <c r="Z66" i="43"/>
  <c r="Z66" i="38" s="1"/>
  <c r="AE66" i="43"/>
  <c r="AE66" i="38" s="1"/>
  <c r="AG66" i="43"/>
  <c r="AG66" i="38" s="1"/>
  <c r="AM66" i="43"/>
  <c r="AM66" i="38" s="1"/>
  <c r="T67" i="43"/>
  <c r="T67" i="38" s="1"/>
  <c r="W67" i="43"/>
  <c r="W67" i="38" s="1"/>
  <c r="Z67" i="43"/>
  <c r="Z67" i="38" s="1"/>
  <c r="AE67" i="43"/>
  <c r="AE67" i="38" s="1"/>
  <c r="AG67" i="43"/>
  <c r="AG67" i="38" s="1"/>
  <c r="AM67" i="43"/>
  <c r="AM67" i="38" s="1"/>
  <c r="T68" i="43"/>
  <c r="T68" i="38" s="1"/>
  <c r="W68" i="43"/>
  <c r="W68" i="38" s="1"/>
  <c r="Z68" i="43"/>
  <c r="Z68" i="38" s="1"/>
  <c r="AE68" i="43"/>
  <c r="AE68" i="38" s="1"/>
  <c r="AG68" i="43"/>
  <c r="AG68" i="38" s="1"/>
  <c r="AM68" i="43"/>
  <c r="AM68" i="38" s="1"/>
  <c r="T69" i="43"/>
  <c r="T69" i="38" s="1"/>
  <c r="W69" i="43"/>
  <c r="W69" i="38" s="1"/>
  <c r="Z69" i="43"/>
  <c r="Z69" i="38" s="1"/>
  <c r="AE69" i="43"/>
  <c r="AE69" i="38" s="1"/>
  <c r="AG69" i="43"/>
  <c r="AG69" i="38" s="1"/>
  <c r="AM69" i="43"/>
  <c r="AM69" i="38" s="1"/>
  <c r="T70" i="43"/>
  <c r="T70" i="38" s="1"/>
  <c r="W70" i="43"/>
  <c r="W70" i="38" s="1"/>
  <c r="Z70" i="43"/>
  <c r="Z70" i="38" s="1"/>
  <c r="AE70" i="43"/>
  <c r="AE70" i="38" s="1"/>
  <c r="AG70" i="43"/>
  <c r="AG70" i="38" s="1"/>
  <c r="AM70" i="43"/>
  <c r="AM70" i="38" s="1"/>
  <c r="T71" i="43"/>
  <c r="T71" i="38" s="1"/>
  <c r="W71" i="43"/>
  <c r="W71" i="38" s="1"/>
  <c r="Z71" i="43"/>
  <c r="Z71" i="38" s="1"/>
  <c r="AE71" i="43"/>
  <c r="AE71" i="38" s="1"/>
  <c r="AG71" i="43"/>
  <c r="AG71" i="38" s="1"/>
  <c r="AM71" i="43"/>
  <c r="AM71" i="38" s="1"/>
  <c r="T72" i="43"/>
  <c r="T72" i="38" s="1"/>
  <c r="W72" i="43"/>
  <c r="W72" i="38" s="1"/>
  <c r="Z72" i="43"/>
  <c r="Z72" i="38" s="1"/>
  <c r="AE72" i="43"/>
  <c r="AE72" i="38" s="1"/>
  <c r="AG72" i="43"/>
  <c r="AG72" i="38" s="1"/>
  <c r="AM72" i="43"/>
  <c r="AM72" i="38" s="1"/>
  <c r="T73" i="43"/>
  <c r="T73" i="38" s="1"/>
  <c r="W73" i="43"/>
  <c r="W73" i="38" s="1"/>
  <c r="Z73" i="43"/>
  <c r="Z73" i="38" s="1"/>
  <c r="AE73" i="43"/>
  <c r="AE73" i="38" s="1"/>
  <c r="AG73" i="43"/>
  <c r="AG73" i="38" s="1"/>
  <c r="AM73" i="43"/>
  <c r="AM73" i="38" s="1"/>
  <c r="T74" i="43"/>
  <c r="T74" i="38" s="1"/>
  <c r="W74" i="43"/>
  <c r="W74" i="38" s="1"/>
  <c r="Z74" i="43"/>
  <c r="Z74" i="38" s="1"/>
  <c r="AE74" i="43"/>
  <c r="AE74" i="38" s="1"/>
  <c r="AG74" i="43"/>
  <c r="AG74" i="38" s="1"/>
  <c r="AM74" i="43"/>
  <c r="AM74" i="38" s="1"/>
  <c r="AZ103" i="38" l="1"/>
  <c r="AX103" i="38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W51" i="38" s="1"/>
  <c r="AW102" i="38"/>
  <c r="AW100" i="38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V51" i="38"/>
  <c r="AA50" i="42"/>
  <c r="Y50" i="43"/>
  <c r="AX99" i="38"/>
  <c r="AZ99" i="38"/>
  <c r="AZ102" i="38"/>
  <c r="AX102" i="38"/>
  <c r="AZ100" i="38"/>
  <c r="AX100" i="38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AX101" i="38"/>
  <c r="AZ101" i="38"/>
  <c r="AW101" i="38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T89" i="38" s="1"/>
  <c r="W89" i="43"/>
  <c r="W89" i="38" s="1"/>
  <c r="Z89" i="43"/>
  <c r="Z89" i="38" s="1"/>
  <c r="AE89" i="43"/>
  <c r="AE89" i="38" s="1"/>
  <c r="AG89" i="43"/>
  <c r="AG89" i="38" s="1"/>
  <c r="AM89" i="43"/>
  <c r="AM89" i="38" s="1"/>
  <c r="T90" i="43"/>
  <c r="T90" i="38" s="1"/>
  <c r="W90" i="43"/>
  <c r="W90" i="38" s="1"/>
  <c r="Z90" i="43"/>
  <c r="Z90" i="38" s="1"/>
  <c r="AE90" i="43"/>
  <c r="AE90" i="38" s="1"/>
  <c r="AG90" i="43"/>
  <c r="AG90" i="38" s="1"/>
  <c r="AM90" i="43"/>
  <c r="AM90" i="38" s="1"/>
  <c r="T91" i="43"/>
  <c r="T91" i="38" s="1"/>
  <c r="W91" i="43"/>
  <c r="W91" i="38" s="1"/>
  <c r="Z91" i="43"/>
  <c r="Z91" i="38" s="1"/>
  <c r="AE91" i="43"/>
  <c r="AE91" i="38" s="1"/>
  <c r="AG91" i="43"/>
  <c r="AG91" i="38" s="1"/>
  <c r="AM91" i="43"/>
  <c r="AM91" i="38" s="1"/>
  <c r="T92" i="43"/>
  <c r="T92" i="38" s="1"/>
  <c r="W92" i="43"/>
  <c r="W92" i="38" s="1"/>
  <c r="Z92" i="43"/>
  <c r="Z92" i="38" s="1"/>
  <c r="AE92" i="43"/>
  <c r="AE92" i="38" s="1"/>
  <c r="AG92" i="43"/>
  <c r="AG92" i="38" s="1"/>
  <c r="AM92" i="43"/>
  <c r="AM92" i="38" s="1"/>
  <c r="T93" i="43"/>
  <c r="T93" i="38" s="1"/>
  <c r="W93" i="43"/>
  <c r="W93" i="38" s="1"/>
  <c r="Z93" i="43"/>
  <c r="Z93" i="38" s="1"/>
  <c r="AE93" i="43"/>
  <c r="AE93" i="38" s="1"/>
  <c r="AG93" i="43"/>
  <c r="AG93" i="38" s="1"/>
  <c r="AM93" i="43"/>
  <c r="AM93" i="38" s="1"/>
  <c r="T35" i="43"/>
  <c r="T35" i="38" s="1"/>
  <c r="W35" i="43"/>
  <c r="W35" i="38" s="1"/>
  <c r="Z35" i="43"/>
  <c r="Z35" i="38" s="1"/>
  <c r="AE35" i="43"/>
  <c r="AE35" i="38" s="1"/>
  <c r="AG35" i="43"/>
  <c r="AG35" i="38" s="1"/>
  <c r="AM35" i="43"/>
  <c r="AM35" i="38" s="1"/>
  <c r="T36" i="43"/>
  <c r="T36" i="38" s="1"/>
  <c r="W36" i="43"/>
  <c r="W36" i="38" s="1"/>
  <c r="Z36" i="43"/>
  <c r="Z36" i="38" s="1"/>
  <c r="AE36" i="43"/>
  <c r="AE36" i="38" s="1"/>
  <c r="AG36" i="43"/>
  <c r="AG36" i="38" s="1"/>
  <c r="AM36" i="43"/>
  <c r="AM36" i="38" s="1"/>
  <c r="T37" i="43"/>
  <c r="T37" i="38" s="1"/>
  <c r="V37" i="43"/>
  <c r="Z37" i="43"/>
  <c r="Z37" i="38" s="1"/>
  <c r="AE37" i="43"/>
  <c r="AE37" i="38" s="1"/>
  <c r="AG37" i="43"/>
  <c r="AG37" i="38" s="1"/>
  <c r="AM37" i="43"/>
  <c r="AM37" i="38" s="1"/>
  <c r="T38" i="43"/>
  <c r="T38" i="38" s="1"/>
  <c r="W38" i="43"/>
  <c r="W38" i="38" s="1"/>
  <c r="Z38" i="43"/>
  <c r="Z38" i="38" s="1"/>
  <c r="AE38" i="43"/>
  <c r="AE38" i="38" s="1"/>
  <c r="AG38" i="43"/>
  <c r="AG38" i="38" s="1"/>
  <c r="T39" i="43"/>
  <c r="T39" i="38" s="1"/>
  <c r="V39" i="43"/>
  <c r="Z39" i="43"/>
  <c r="Z39" i="38" s="1"/>
  <c r="AE39" i="43"/>
  <c r="AE39" i="38" s="1"/>
  <c r="AG39" i="43"/>
  <c r="AG39" i="38" s="1"/>
  <c r="T40" i="43"/>
  <c r="T40" i="38" s="1"/>
  <c r="W40" i="43"/>
  <c r="W40" i="38" s="1"/>
  <c r="Z40" i="43"/>
  <c r="Z40" i="38" s="1"/>
  <c r="AG40" i="43"/>
  <c r="AG40" i="38" s="1"/>
  <c r="X51" i="43" l="1"/>
  <c r="AN51" i="43" s="1"/>
  <c r="AN51" i="38" s="1"/>
  <c r="U39" i="42"/>
  <c r="S39" i="43"/>
  <c r="AU39" i="42"/>
  <c r="AT39" i="42"/>
  <c r="X37" i="42"/>
  <c r="AN37" i="42" s="1"/>
  <c r="W37" i="43"/>
  <c r="W37" i="38" s="1"/>
  <c r="AF52" i="42"/>
  <c r="AF56" i="42"/>
  <c r="AF60" i="42"/>
  <c r="AF64" i="42"/>
  <c r="AF68" i="42"/>
  <c r="AF72" i="42"/>
  <c r="S51" i="38"/>
  <c r="U51" i="43"/>
  <c r="AU51" i="43"/>
  <c r="AT51" i="43"/>
  <c r="S59" i="38"/>
  <c r="AU59" i="43"/>
  <c r="U59" i="43"/>
  <c r="AT59" i="43"/>
  <c r="S67" i="38"/>
  <c r="U67" i="43"/>
  <c r="AU67" i="43"/>
  <c r="AT67" i="43"/>
  <c r="S71" i="38"/>
  <c r="AU71" i="43"/>
  <c r="AT71" i="43"/>
  <c r="U71" i="43"/>
  <c r="V52" i="38"/>
  <c r="X52" i="38" s="1"/>
  <c r="X52" i="43"/>
  <c r="AN52" i="43" s="1"/>
  <c r="AN52" i="38" s="1"/>
  <c r="V56" i="38"/>
  <c r="X56" i="38" s="1"/>
  <c r="X56" i="43"/>
  <c r="AN56" i="43" s="1"/>
  <c r="V60" i="38"/>
  <c r="X60" i="38" s="1"/>
  <c r="X60" i="43"/>
  <c r="AN60" i="43" s="1"/>
  <c r="AN60" i="38" s="1"/>
  <c r="V64" i="38"/>
  <c r="X64" i="38" s="1"/>
  <c r="X64" i="43"/>
  <c r="AN64" i="43" s="1"/>
  <c r="AN64" i="38" s="1"/>
  <c r="V68" i="38"/>
  <c r="X68" i="38" s="1"/>
  <c r="X68" i="43"/>
  <c r="AN68" i="43" s="1"/>
  <c r="AN68" i="38" s="1"/>
  <c r="V72" i="38"/>
  <c r="X72" i="38" s="1"/>
  <c r="X72" i="43"/>
  <c r="AN72" i="43" s="1"/>
  <c r="AN72" i="38" s="1"/>
  <c r="U38" i="42"/>
  <c r="S38" i="43"/>
  <c r="AU38" i="42"/>
  <c r="AT38" i="42"/>
  <c r="V37" i="38"/>
  <c r="X37" i="38" s="1"/>
  <c r="X37" i="43"/>
  <c r="AN37" i="43" s="1"/>
  <c r="AN37" i="38" s="1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V49" i="38"/>
  <c r="X49" i="38" s="1"/>
  <c r="X49" i="43"/>
  <c r="AN49" i="43" s="1"/>
  <c r="AN49" i="38" s="1"/>
  <c r="V53" i="38"/>
  <c r="X53" i="38" s="1"/>
  <c r="X53" i="43"/>
  <c r="AN53" i="43" s="1"/>
  <c r="AN53" i="38" s="1"/>
  <c r="V57" i="38"/>
  <c r="X57" i="38" s="1"/>
  <c r="X57" i="43"/>
  <c r="AN57" i="43" s="1"/>
  <c r="AN57" i="38" s="1"/>
  <c r="V61" i="38"/>
  <c r="X61" i="38" s="1"/>
  <c r="X61" i="43"/>
  <c r="AN61" i="43" s="1"/>
  <c r="AN61" i="38" s="1"/>
  <c r="V65" i="38"/>
  <c r="X65" i="38" s="1"/>
  <c r="X65" i="43"/>
  <c r="AN65" i="43" s="1"/>
  <c r="AN65" i="38" s="1"/>
  <c r="V69" i="38"/>
  <c r="X69" i="38" s="1"/>
  <c r="X69" i="43"/>
  <c r="AN69" i="43" s="1"/>
  <c r="AN69" i="38" s="1"/>
  <c r="V73" i="38"/>
  <c r="X73" i="38" s="1"/>
  <c r="X73" i="43"/>
  <c r="AN73" i="43" s="1"/>
  <c r="AN73" i="38" s="1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Y49" i="38"/>
  <c r="AA49" i="38" s="1"/>
  <c r="AA49" i="43"/>
  <c r="Y53" i="38"/>
  <c r="AA53" i="38" s="1"/>
  <c r="AA53" i="43"/>
  <c r="Y57" i="38"/>
  <c r="AA57" i="38" s="1"/>
  <c r="AA57" i="43"/>
  <c r="Y61" i="38"/>
  <c r="AA61" i="38" s="1"/>
  <c r="AA61" i="43"/>
  <c r="Y65" i="38"/>
  <c r="AA65" i="38" s="1"/>
  <c r="AA65" i="43"/>
  <c r="Y69" i="38"/>
  <c r="AA69" i="38" s="1"/>
  <c r="AA69" i="43"/>
  <c r="Y73" i="38"/>
  <c r="AA73" i="38" s="1"/>
  <c r="AA73" i="43"/>
  <c r="S52" i="38"/>
  <c r="AU52" i="43"/>
  <c r="U52" i="43"/>
  <c r="AT52" i="43"/>
  <c r="S56" i="38"/>
  <c r="AT56" i="43"/>
  <c r="AU56" i="43"/>
  <c r="U56" i="43"/>
  <c r="S60" i="38"/>
  <c r="AU60" i="43"/>
  <c r="U60" i="43"/>
  <c r="AT60" i="43"/>
  <c r="U64" i="43"/>
  <c r="AU64" i="43"/>
  <c r="AT64" i="43"/>
  <c r="S64" i="38"/>
  <c r="S68" i="38"/>
  <c r="U68" i="43"/>
  <c r="AU68" i="43"/>
  <c r="AT68" i="43"/>
  <c r="S72" i="38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S62" i="38"/>
  <c r="AU62" i="43"/>
  <c r="AT62" i="43"/>
  <c r="U62" i="43"/>
  <c r="S70" i="38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V50" i="38"/>
  <c r="X50" i="38" s="1"/>
  <c r="X50" i="43"/>
  <c r="AN50" i="43" s="1"/>
  <c r="AN50" i="38" s="1"/>
  <c r="V54" i="38"/>
  <c r="X54" i="38" s="1"/>
  <c r="X54" i="43"/>
  <c r="AN54" i="43" s="1"/>
  <c r="AN54" i="38" s="1"/>
  <c r="V58" i="38"/>
  <c r="X58" i="38" s="1"/>
  <c r="X58" i="43"/>
  <c r="AN58" i="43" s="1"/>
  <c r="AN58" i="38" s="1"/>
  <c r="V62" i="38"/>
  <c r="X62" i="38" s="1"/>
  <c r="X62" i="43"/>
  <c r="AN62" i="43" s="1"/>
  <c r="AN62" i="38" s="1"/>
  <c r="V66" i="38"/>
  <c r="X66" i="38" s="1"/>
  <c r="X66" i="43"/>
  <c r="AN66" i="43" s="1"/>
  <c r="AN66" i="38" s="1"/>
  <c r="V70" i="38"/>
  <c r="X70" i="38" s="1"/>
  <c r="X70" i="43"/>
  <c r="AN70" i="43" s="1"/>
  <c r="AN70" i="38" s="1"/>
  <c r="V74" i="38"/>
  <c r="X74" i="38" s="1"/>
  <c r="X74" i="43"/>
  <c r="AN74" i="43" s="1"/>
  <c r="AN74" i="38" s="1"/>
  <c r="Y50" i="38"/>
  <c r="AA50" i="38" s="1"/>
  <c r="AA50" i="43"/>
  <c r="AA54" i="43"/>
  <c r="Y54" i="38"/>
  <c r="AA54" i="38" s="1"/>
  <c r="Y58" i="38"/>
  <c r="AA58" i="38" s="1"/>
  <c r="AA58" i="43"/>
  <c r="AA62" i="43"/>
  <c r="Y62" i="38"/>
  <c r="AA62" i="38" s="1"/>
  <c r="Y66" i="38"/>
  <c r="AA66" i="38" s="1"/>
  <c r="AA66" i="43"/>
  <c r="AA70" i="43"/>
  <c r="Y70" i="38"/>
  <c r="AA70" i="38" s="1"/>
  <c r="Y74" i="38"/>
  <c r="AA74" i="38" s="1"/>
  <c r="AA74" i="43"/>
  <c r="S49" i="38"/>
  <c r="U49" i="43"/>
  <c r="AT49" i="43"/>
  <c r="AU49" i="43"/>
  <c r="S53" i="38"/>
  <c r="AU53" i="43"/>
  <c r="AT53" i="43"/>
  <c r="U53" i="43"/>
  <c r="S57" i="38"/>
  <c r="AU57" i="43"/>
  <c r="AT57" i="43"/>
  <c r="U57" i="43"/>
  <c r="S61" i="38"/>
  <c r="AT61" i="43"/>
  <c r="U61" i="43"/>
  <c r="AU61" i="43"/>
  <c r="S65" i="38"/>
  <c r="AU65" i="43"/>
  <c r="AT65" i="43"/>
  <c r="U65" i="43"/>
  <c r="S69" i="38"/>
  <c r="AU69" i="43"/>
  <c r="AT69" i="43"/>
  <c r="U69" i="43"/>
  <c r="S73" i="38"/>
  <c r="AT73" i="43"/>
  <c r="U73" i="43"/>
  <c r="AU73" i="43"/>
  <c r="AE40" i="43"/>
  <c r="AE40" i="38" s="1"/>
  <c r="X40" i="42"/>
  <c r="AN40" i="42" s="1"/>
  <c r="V40" i="43"/>
  <c r="X39" i="42"/>
  <c r="AN39" i="42" s="1"/>
  <c r="W39" i="43"/>
  <c r="W39" i="38" s="1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S50" i="38"/>
  <c r="S54" i="38"/>
  <c r="AT54" i="43"/>
  <c r="U54" i="43"/>
  <c r="AU54" i="43"/>
  <c r="U58" i="43"/>
  <c r="S58" i="38"/>
  <c r="AU58" i="43"/>
  <c r="AT58" i="43"/>
  <c r="AU66" i="43"/>
  <c r="AT66" i="43"/>
  <c r="S66" i="38"/>
  <c r="U66" i="43"/>
  <c r="AT74" i="43"/>
  <c r="AU74" i="43"/>
  <c r="S74" i="38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V39" i="38"/>
  <c r="X39" i="38" s="1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V55" i="38"/>
  <c r="X55" i="38" s="1"/>
  <c r="X55" i="43"/>
  <c r="AN55" i="43" s="1"/>
  <c r="AN55" i="38" s="1"/>
  <c r="V59" i="38"/>
  <c r="X59" i="38" s="1"/>
  <c r="X59" i="43"/>
  <c r="AN59" i="43" s="1"/>
  <c r="AN59" i="38" s="1"/>
  <c r="V63" i="38"/>
  <c r="X63" i="38" s="1"/>
  <c r="X63" i="43"/>
  <c r="AN63" i="43" s="1"/>
  <c r="AN63" i="38" s="1"/>
  <c r="V67" i="38"/>
  <c r="X67" i="38" s="1"/>
  <c r="X67" i="43"/>
  <c r="AN67" i="43" s="1"/>
  <c r="AN67" i="38" s="1"/>
  <c r="V71" i="38"/>
  <c r="X71" i="38" s="1"/>
  <c r="X71" i="43"/>
  <c r="AN71" i="43" s="1"/>
  <c r="AN71" i="38" s="1"/>
  <c r="Y51" i="38"/>
  <c r="AA51" i="38" s="1"/>
  <c r="AA51" i="43"/>
  <c r="Y55" i="38"/>
  <c r="AA55" i="38" s="1"/>
  <c r="AA55" i="43"/>
  <c r="Y59" i="38"/>
  <c r="AA59" i="38" s="1"/>
  <c r="AA59" i="43"/>
  <c r="Y63" i="38"/>
  <c r="AA63" i="38" s="1"/>
  <c r="AA63" i="43"/>
  <c r="Y67" i="38"/>
  <c r="AA67" i="38" s="1"/>
  <c r="AA67" i="43"/>
  <c r="Y71" i="38"/>
  <c r="AA71" i="38" s="1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Y52" i="38"/>
  <c r="AA52" i="38" s="1"/>
  <c r="AA52" i="43"/>
  <c r="Y56" i="38"/>
  <c r="AA56" i="38" s="1"/>
  <c r="AA56" i="43"/>
  <c r="Y60" i="38"/>
  <c r="AA60" i="38" s="1"/>
  <c r="AA60" i="43"/>
  <c r="Y64" i="38"/>
  <c r="AA64" i="38" s="1"/>
  <c r="AA64" i="43"/>
  <c r="Y68" i="38"/>
  <c r="AA68" i="38" s="1"/>
  <c r="AA68" i="43"/>
  <c r="Y72" i="38"/>
  <c r="AA72" i="38" s="1"/>
  <c r="AA72" i="43"/>
  <c r="S55" i="38"/>
  <c r="AT55" i="43"/>
  <c r="U55" i="43"/>
  <c r="AU55" i="43"/>
  <c r="S63" i="38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4" i="38" s="1"/>
  <c r="Z5" i="43"/>
  <c r="Z5" i="38" s="1"/>
  <c r="Z6" i="43"/>
  <c r="Z6" i="38" s="1"/>
  <c r="Z7" i="43"/>
  <c r="Z7" i="38" s="1"/>
  <c r="Z9" i="43"/>
  <c r="Z9" i="38" s="1"/>
  <c r="Z10" i="43"/>
  <c r="Z10" i="38" s="1"/>
  <c r="Z11" i="43"/>
  <c r="Z11" i="38" s="1"/>
  <c r="Z12" i="43"/>
  <c r="Z12" i="38" s="1"/>
  <c r="Z13" i="43"/>
  <c r="Z13" i="38" s="1"/>
  <c r="Z14" i="43"/>
  <c r="Z14" i="38" s="1"/>
  <c r="Z15" i="43"/>
  <c r="Z15" i="38" s="1"/>
  <c r="Z16" i="43"/>
  <c r="Z16" i="38" s="1"/>
  <c r="Z17" i="43"/>
  <c r="Z17" i="38" s="1"/>
  <c r="Z19" i="43"/>
  <c r="Z19" i="38" s="1"/>
  <c r="Z20" i="43"/>
  <c r="Z20" i="38" s="1"/>
  <c r="Z21" i="43"/>
  <c r="Z21" i="38" s="1"/>
  <c r="Z22" i="43"/>
  <c r="Z22" i="38" s="1"/>
  <c r="Z23" i="43"/>
  <c r="Z23" i="38" s="1"/>
  <c r="Z25" i="43"/>
  <c r="Z25" i="38" s="1"/>
  <c r="Z26" i="43"/>
  <c r="Z26" i="38" s="1"/>
  <c r="Z27" i="43"/>
  <c r="Z27" i="38" s="1"/>
  <c r="Z29" i="43"/>
  <c r="Z29" i="38" s="1"/>
  <c r="Z30" i="43"/>
  <c r="Z30" i="38" s="1"/>
  <c r="Z31" i="43"/>
  <c r="Z31" i="38" s="1"/>
  <c r="Z32" i="43"/>
  <c r="Z32" i="38" s="1"/>
  <c r="Z33" i="43"/>
  <c r="Z33" i="38" s="1"/>
  <c r="Z34" i="43"/>
  <c r="Z34" i="38" s="1"/>
  <c r="Z41" i="43"/>
  <c r="Z41" i="38" s="1"/>
  <c r="Z42" i="43"/>
  <c r="Z42" i="38" s="1"/>
  <c r="Z43" i="43"/>
  <c r="Z43" i="38" s="1"/>
  <c r="Z45" i="43"/>
  <c r="Z45" i="38" s="1"/>
  <c r="Z46" i="43"/>
  <c r="Z46" i="38" s="1"/>
  <c r="Z47" i="43"/>
  <c r="Z47" i="38" s="1"/>
  <c r="Z75" i="43"/>
  <c r="Z75" i="38" s="1"/>
  <c r="Z76" i="43"/>
  <c r="Z76" i="38" s="1"/>
  <c r="Z77" i="43"/>
  <c r="Z77" i="38" s="1"/>
  <c r="Z78" i="43"/>
  <c r="Z78" i="38" s="1"/>
  <c r="Z79" i="43"/>
  <c r="Z79" i="38" s="1"/>
  <c r="Z81" i="43"/>
  <c r="Z81" i="38" s="1"/>
  <c r="Z82" i="43"/>
  <c r="Z82" i="38" s="1"/>
  <c r="Z83" i="43"/>
  <c r="Z83" i="38" s="1"/>
  <c r="Z84" i="43"/>
  <c r="Z84" i="38" s="1"/>
  <c r="Z85" i="43"/>
  <c r="Z85" i="38" s="1"/>
  <c r="Z86" i="43"/>
  <c r="Z86" i="38" s="1"/>
  <c r="Z87" i="43"/>
  <c r="Z87" i="38" s="1"/>
  <c r="Z88" i="43"/>
  <c r="Z88" i="38" s="1"/>
  <c r="Z94" i="43"/>
  <c r="Z94" i="38" s="1"/>
  <c r="Z95" i="43"/>
  <c r="Z95" i="38" s="1"/>
  <c r="Z96" i="43"/>
  <c r="Z96" i="38" s="1"/>
  <c r="Z97" i="43"/>
  <c r="Z97" i="38" s="1"/>
  <c r="Z98" i="43"/>
  <c r="Z98" i="38" s="1"/>
  <c r="W4" i="43"/>
  <c r="W4" i="38" s="1"/>
  <c r="W5" i="43"/>
  <c r="W5" i="38" s="1"/>
  <c r="W6" i="43"/>
  <c r="W6" i="38" s="1"/>
  <c r="W7" i="43"/>
  <c r="W7" i="38" s="1"/>
  <c r="W8" i="43"/>
  <c r="W8" i="38" s="1"/>
  <c r="W10" i="43"/>
  <c r="W10" i="38" s="1"/>
  <c r="W12" i="43"/>
  <c r="W12" i="38" s="1"/>
  <c r="W13" i="43"/>
  <c r="W13" i="38" s="1"/>
  <c r="W14" i="43"/>
  <c r="W14" i="38" s="1"/>
  <c r="W15" i="43"/>
  <c r="W15" i="38" s="1"/>
  <c r="W16" i="43"/>
  <c r="W16" i="38" s="1"/>
  <c r="W18" i="43"/>
  <c r="W18" i="38" s="1"/>
  <c r="W19" i="43"/>
  <c r="W19" i="38" s="1"/>
  <c r="W20" i="43"/>
  <c r="W20" i="38" s="1"/>
  <c r="W22" i="43"/>
  <c r="W22" i="38" s="1"/>
  <c r="W23" i="43"/>
  <c r="W23" i="38" s="1"/>
  <c r="W24" i="43"/>
  <c r="W24" i="38" s="1"/>
  <c r="W25" i="43"/>
  <c r="W25" i="38" s="1"/>
  <c r="W26" i="43"/>
  <c r="W26" i="38" s="1"/>
  <c r="W28" i="43"/>
  <c r="W28" i="38" s="1"/>
  <c r="W29" i="43"/>
  <c r="W29" i="38" s="1"/>
  <c r="W30" i="43"/>
  <c r="W30" i="38" s="1"/>
  <c r="W32" i="43"/>
  <c r="W32" i="38" s="1"/>
  <c r="W33" i="43"/>
  <c r="W33" i="38" s="1"/>
  <c r="W34" i="43"/>
  <c r="W34" i="38" s="1"/>
  <c r="W41" i="43"/>
  <c r="W41" i="38" s="1"/>
  <c r="W42" i="43"/>
  <c r="W42" i="38" s="1"/>
  <c r="W43" i="43"/>
  <c r="W43" i="38" s="1"/>
  <c r="W44" i="43"/>
  <c r="W44" i="38" s="1"/>
  <c r="W46" i="43"/>
  <c r="W46" i="38" s="1"/>
  <c r="W48" i="43"/>
  <c r="W48" i="38" s="1"/>
  <c r="W76" i="43"/>
  <c r="W76" i="38" s="1"/>
  <c r="W77" i="43"/>
  <c r="W77" i="38" s="1"/>
  <c r="W78" i="43"/>
  <c r="W78" i="38" s="1"/>
  <c r="W79" i="43"/>
  <c r="W79" i="38" s="1"/>
  <c r="W80" i="43"/>
  <c r="W80" i="38" s="1"/>
  <c r="W81" i="43"/>
  <c r="W81" i="38" s="1"/>
  <c r="W82" i="43"/>
  <c r="W82" i="38" s="1"/>
  <c r="W83" i="43"/>
  <c r="W83" i="38" s="1"/>
  <c r="W84" i="43"/>
  <c r="W84" i="38" s="1"/>
  <c r="W85" i="43"/>
  <c r="W85" i="38" s="1"/>
  <c r="W86" i="43"/>
  <c r="W86" i="38" s="1"/>
  <c r="W87" i="43"/>
  <c r="W87" i="38" s="1"/>
  <c r="W88" i="43"/>
  <c r="W88" i="38" s="1"/>
  <c r="W94" i="43"/>
  <c r="W94" i="38" s="1"/>
  <c r="W95" i="43"/>
  <c r="W95" i="38" s="1"/>
  <c r="W96" i="43"/>
  <c r="W96" i="38" s="1"/>
  <c r="W97" i="43"/>
  <c r="W97" i="38" s="1"/>
  <c r="W98" i="43"/>
  <c r="W98" i="38" s="1"/>
  <c r="T4" i="43"/>
  <c r="T4" i="38" s="1"/>
  <c r="T5" i="43"/>
  <c r="T5" i="38" s="1"/>
  <c r="T7" i="43"/>
  <c r="T7" i="38" s="1"/>
  <c r="T8" i="43"/>
  <c r="T8" i="38" s="1"/>
  <c r="T9" i="43"/>
  <c r="T9" i="38" s="1"/>
  <c r="T10" i="43"/>
  <c r="T10" i="38" s="1"/>
  <c r="T11" i="43"/>
  <c r="T11" i="38" s="1"/>
  <c r="T13" i="43"/>
  <c r="T13" i="38" s="1"/>
  <c r="T14" i="43"/>
  <c r="T14" i="38" s="1"/>
  <c r="T15" i="43"/>
  <c r="T15" i="38" s="1"/>
  <c r="T16" i="43"/>
  <c r="T16" i="38" s="1"/>
  <c r="T17" i="43"/>
  <c r="T17" i="38" s="1"/>
  <c r="T18" i="43"/>
  <c r="T18" i="38" s="1"/>
  <c r="T19" i="43"/>
  <c r="T19" i="38" s="1"/>
  <c r="T20" i="43"/>
  <c r="T20" i="38" s="1"/>
  <c r="T21" i="43"/>
  <c r="T21" i="38" s="1"/>
  <c r="T22" i="43"/>
  <c r="T22" i="38" s="1"/>
  <c r="T23" i="43"/>
  <c r="T23" i="38" s="1"/>
  <c r="T24" i="43"/>
  <c r="T24" i="38" s="1"/>
  <c r="T25" i="43"/>
  <c r="T25" i="38" s="1"/>
  <c r="T27" i="43"/>
  <c r="T27" i="38" s="1"/>
  <c r="T28" i="43"/>
  <c r="T28" i="38" s="1"/>
  <c r="T29" i="43"/>
  <c r="T29" i="38" s="1"/>
  <c r="T30" i="43"/>
  <c r="T30" i="38" s="1"/>
  <c r="T31" i="43"/>
  <c r="T31" i="38" s="1"/>
  <c r="T32" i="43"/>
  <c r="T32" i="38" s="1"/>
  <c r="T33" i="43"/>
  <c r="T33" i="38" s="1"/>
  <c r="T34" i="43"/>
  <c r="T34" i="38" s="1"/>
  <c r="T41" i="43"/>
  <c r="T41" i="38" s="1"/>
  <c r="T43" i="43"/>
  <c r="T43" i="38" s="1"/>
  <c r="T44" i="43"/>
  <c r="T44" i="38" s="1"/>
  <c r="T45" i="43"/>
  <c r="T45" i="38" s="1"/>
  <c r="T46" i="43"/>
  <c r="T46" i="38" s="1"/>
  <c r="T47" i="43"/>
  <c r="T47" i="38" s="1"/>
  <c r="T75" i="43"/>
  <c r="T75" i="38" s="1"/>
  <c r="T76" i="43"/>
  <c r="T76" i="38" s="1"/>
  <c r="T77" i="43"/>
  <c r="T77" i="38" s="1"/>
  <c r="T78" i="43"/>
  <c r="T78" i="38" s="1"/>
  <c r="T79" i="43"/>
  <c r="T79" i="38" s="1"/>
  <c r="T80" i="43"/>
  <c r="T80" i="38" s="1"/>
  <c r="T81" i="43"/>
  <c r="T81" i="38" s="1"/>
  <c r="T82" i="43"/>
  <c r="T82" i="38" s="1"/>
  <c r="T83" i="43"/>
  <c r="T83" i="38" s="1"/>
  <c r="T84" i="43"/>
  <c r="T84" i="38" s="1"/>
  <c r="T85" i="43"/>
  <c r="T85" i="38" s="1"/>
  <c r="T86" i="43"/>
  <c r="T86" i="38" s="1"/>
  <c r="T87" i="43"/>
  <c r="T87" i="38" s="1"/>
  <c r="T88" i="43"/>
  <c r="T88" i="38" s="1"/>
  <c r="T94" i="43"/>
  <c r="T94" i="38" s="1"/>
  <c r="T95" i="43"/>
  <c r="T95" i="38" s="1"/>
  <c r="T97" i="43"/>
  <c r="T97" i="38" s="1"/>
  <c r="T98" i="43"/>
  <c r="T98" i="38" s="1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45" i="38" s="1"/>
  <c r="W31" i="43"/>
  <c r="W31" i="38" s="1"/>
  <c r="AF72" i="43"/>
  <c r="AF56" i="43"/>
  <c r="AU90" i="43"/>
  <c r="S90" i="38"/>
  <c r="U90" i="43"/>
  <c r="AT90" i="43"/>
  <c r="S35" i="38"/>
  <c r="AT35" i="43"/>
  <c r="AU35" i="43"/>
  <c r="U35" i="43"/>
  <c r="S40" i="38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S92" i="38"/>
  <c r="AU92" i="43"/>
  <c r="U92" i="43"/>
  <c r="AT92" i="43"/>
  <c r="S37" i="38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Z44" i="38" s="1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S91" i="38"/>
  <c r="AU91" i="43"/>
  <c r="U91" i="43"/>
  <c r="AT91" i="43"/>
  <c r="S36" i="38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V59" i="43" s="1" a="1"/>
  <c r="AV59" i="43" s="1"/>
  <c r="AS59" i="43"/>
  <c r="AQ59" i="43"/>
  <c r="AW59" i="43" s="1"/>
  <c r="R59" i="43"/>
  <c r="W3" i="43"/>
  <c r="W105" i="42"/>
  <c r="T6" i="43"/>
  <c r="T6" i="38" s="1"/>
  <c r="W21" i="43"/>
  <c r="W21" i="38" s="1"/>
  <c r="AS63" i="43"/>
  <c r="R63" i="43"/>
  <c r="AQ63" i="43"/>
  <c r="AW63" i="43" s="1"/>
  <c r="AD63" i="43"/>
  <c r="AF68" i="43"/>
  <c r="AF52" i="43"/>
  <c r="AO52" i="43"/>
  <c r="AV52" i="43" s="1" a="1"/>
  <c r="AV52" i="43" s="1"/>
  <c r="Y92" i="38"/>
  <c r="AA92" i="38" s="1"/>
  <c r="AA92" i="43"/>
  <c r="Y37" i="38"/>
  <c r="AA37" i="38" s="1"/>
  <c r="AA37" i="43"/>
  <c r="AF71" i="43"/>
  <c r="AO71" i="43"/>
  <c r="AV71" i="43" s="1" a="1"/>
  <c r="AV71" i="43" s="1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AV70" i="43" s="1" a="1"/>
  <c r="AV70" i="43" s="1"/>
  <c r="R70" i="43"/>
  <c r="AQ70" i="43"/>
  <c r="Y90" i="38"/>
  <c r="AA90" i="38" s="1"/>
  <c r="AA90" i="43"/>
  <c r="Y35" i="38"/>
  <c r="AA35" i="38" s="1"/>
  <c r="AA35" i="43"/>
  <c r="Y40" i="38"/>
  <c r="AA40" i="38" s="1"/>
  <c r="AA40" i="43"/>
  <c r="AD68" i="43"/>
  <c r="AO68" i="43" s="1"/>
  <c r="AV68" i="43" s="1" a="1"/>
  <c r="AV68" i="43" s="1"/>
  <c r="AS68" i="43"/>
  <c r="AQ68" i="43"/>
  <c r="AW68" i="43" s="1"/>
  <c r="R68" i="43"/>
  <c r="AF61" i="43"/>
  <c r="AO61" i="43"/>
  <c r="AV61" i="43" s="1" a="1"/>
  <c r="AV61" i="43" s="1"/>
  <c r="S89" i="38"/>
  <c r="U89" i="43"/>
  <c r="AU89" i="43"/>
  <c r="AT89" i="43"/>
  <c r="S93" i="38"/>
  <c r="AT93" i="43"/>
  <c r="U93" i="43"/>
  <c r="AU93" i="43"/>
  <c r="S38" i="38"/>
  <c r="AT38" i="43"/>
  <c r="U38" i="43"/>
  <c r="AU38" i="43"/>
  <c r="Z28" i="43"/>
  <c r="Z28" i="38" s="1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Y89" i="38"/>
  <c r="AA89" i="38" s="1"/>
  <c r="AA89" i="43"/>
  <c r="Y93" i="38"/>
  <c r="AA93" i="38" s="1"/>
  <c r="AA93" i="43"/>
  <c r="AA38" i="43"/>
  <c r="Y38" i="38"/>
  <c r="AA38" i="38" s="1"/>
  <c r="AS65" i="43"/>
  <c r="AD65" i="43"/>
  <c r="AO65" i="43" s="1"/>
  <c r="AV65" i="43" s="1" a="1"/>
  <c r="AV65" i="43" s="1"/>
  <c r="AQ65" i="43"/>
  <c r="AW65" i="43" s="1"/>
  <c r="R65" i="43"/>
  <c r="AD57" i="43"/>
  <c r="AQ57" i="43"/>
  <c r="AW57" i="43" s="1"/>
  <c r="R57" i="43"/>
  <c r="AS57" i="43"/>
  <c r="AF66" i="43"/>
  <c r="AO66" i="43"/>
  <c r="AV66" i="43" s="1" a="1"/>
  <c r="AV66" i="43" s="1"/>
  <c r="AF50" i="43"/>
  <c r="AO50" i="43"/>
  <c r="AV50" i="43" s="1" a="1"/>
  <c r="AV50" i="43" s="1"/>
  <c r="Y39" i="38"/>
  <c r="AA39" i="38" s="1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42" i="38" s="1"/>
  <c r="T12" i="43"/>
  <c r="T12" i="38" s="1"/>
  <c r="W75" i="43"/>
  <c r="W75" i="38" s="1"/>
  <c r="W27" i="43"/>
  <c r="W27" i="38" s="1"/>
  <c r="W11" i="43"/>
  <c r="W11" i="38" s="1"/>
  <c r="AW51" i="42"/>
  <c r="AZ51" i="42"/>
  <c r="AX51" i="42"/>
  <c r="AF64" i="43"/>
  <c r="V89" i="38"/>
  <c r="X89" i="38" s="1"/>
  <c r="X89" i="43"/>
  <c r="AN89" i="43" s="1"/>
  <c r="AN89" i="38" s="1"/>
  <c r="V93" i="38"/>
  <c r="X93" i="38" s="1"/>
  <c r="X93" i="43"/>
  <c r="AN93" i="43" s="1"/>
  <c r="AN93" i="38" s="1"/>
  <c r="V38" i="38"/>
  <c r="X38" i="38" s="1"/>
  <c r="X38" i="43"/>
  <c r="AN38" i="43" s="1"/>
  <c r="AN38" i="38" s="1"/>
  <c r="AF67" i="43"/>
  <c r="AF51" i="43"/>
  <c r="X39" i="43"/>
  <c r="AN39" i="43" s="1"/>
  <c r="AN39" i="38" s="1"/>
  <c r="AT66" i="38"/>
  <c r="AU66" i="38"/>
  <c r="U66" i="38"/>
  <c r="R54" i="43"/>
  <c r="AS54" i="43"/>
  <c r="AQ54" i="43"/>
  <c r="AD54" i="43"/>
  <c r="AO54" i="43" s="1"/>
  <c r="AV54" i="43" s="1" a="1"/>
  <c r="AV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V91" i="38"/>
  <c r="X91" i="38" s="1"/>
  <c r="X91" i="43"/>
  <c r="AN91" i="43" s="1"/>
  <c r="AN91" i="38" s="1"/>
  <c r="V36" i="38"/>
  <c r="X36" i="38" s="1"/>
  <c r="X36" i="43"/>
  <c r="AN36" i="43" s="1"/>
  <c r="AN36" i="38" s="1"/>
  <c r="AS72" i="43"/>
  <c r="R72" i="43"/>
  <c r="AQ72" i="43"/>
  <c r="AD72" i="43"/>
  <c r="AO72" i="43" s="1"/>
  <c r="AV72" i="43" s="1" a="1"/>
  <c r="AV72" i="43" s="1"/>
  <c r="AU64" i="38"/>
  <c r="AT64" i="38"/>
  <c r="U64" i="38"/>
  <c r="AS56" i="43"/>
  <c r="R56" i="43"/>
  <c r="AQ56" i="43"/>
  <c r="AW56" i="43" s="1"/>
  <c r="AD56" i="43"/>
  <c r="AF73" i="43"/>
  <c r="AO73" i="43"/>
  <c r="AV73" i="43" s="1" a="1"/>
  <c r="AV73" i="43" s="1"/>
  <c r="AF57" i="43"/>
  <c r="AO57" i="43"/>
  <c r="AV57" i="43" s="1" a="1"/>
  <c r="AV57" i="43" s="1"/>
  <c r="Y91" i="38"/>
  <c r="AA91" i="38" s="1"/>
  <c r="AA91" i="43"/>
  <c r="Y36" i="38"/>
  <c r="AA36" i="38" s="1"/>
  <c r="AA36" i="43"/>
  <c r="AO56" i="43"/>
  <c r="AV56" i="43" s="1" a="1"/>
  <c r="AV56" i="43" s="1"/>
  <c r="AN56" i="38"/>
  <c r="T96" i="43"/>
  <c r="T96" i="38" s="1"/>
  <c r="Z48" i="43"/>
  <c r="Z48" i="38" s="1"/>
  <c r="Z18" i="43"/>
  <c r="Z18" i="38" s="1"/>
  <c r="AW71" i="42"/>
  <c r="AZ71" i="42"/>
  <c r="AX71" i="42"/>
  <c r="R55" i="43"/>
  <c r="AQ55" i="43"/>
  <c r="AW55" i="43" s="1"/>
  <c r="AS55" i="43"/>
  <c r="AD55" i="43"/>
  <c r="AO55" i="43" s="1"/>
  <c r="AV55" i="43" s="1" a="1"/>
  <c r="AV55" i="43" s="1"/>
  <c r="AF64" i="38"/>
  <c r="AF67" i="38"/>
  <c r="AF51" i="38"/>
  <c r="V90" i="38"/>
  <c r="X90" i="38" s="1"/>
  <c r="X90" i="43"/>
  <c r="AN90" i="43" s="1"/>
  <c r="AN90" i="38" s="1"/>
  <c r="V35" i="38"/>
  <c r="X35" i="38" s="1"/>
  <c r="X35" i="43"/>
  <c r="AN35" i="43" s="1"/>
  <c r="AN35" i="38" s="1"/>
  <c r="R49" i="43"/>
  <c r="AD49" i="43"/>
  <c r="AO49" i="43" s="1"/>
  <c r="AV49" i="43" s="1" a="1"/>
  <c r="AV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48" i="38" s="1"/>
  <c r="T26" i="43"/>
  <c r="T26" i="38" s="1"/>
  <c r="W47" i="43"/>
  <c r="W47" i="38" s="1"/>
  <c r="W17" i="43"/>
  <c r="W17" i="38" s="1"/>
  <c r="W9" i="43"/>
  <c r="W9" i="38" s="1"/>
  <c r="AZ59" i="42"/>
  <c r="AX59" i="42"/>
  <c r="AF60" i="43"/>
  <c r="AO60" i="43"/>
  <c r="AV60" i="43" s="1" a="1"/>
  <c r="AV60" i="43" s="1"/>
  <c r="AF63" i="43"/>
  <c r="AO63" i="43"/>
  <c r="AV63" i="43" s="1" a="1"/>
  <c r="AV63" i="43" s="1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V62" i="43" s="1" a="1"/>
  <c r="AV62" i="43" s="1"/>
  <c r="AS62" i="43"/>
  <c r="R62" i="43"/>
  <c r="AF69" i="43"/>
  <c r="AF53" i="43"/>
  <c r="V92" i="38"/>
  <c r="X92" i="38" s="1"/>
  <c r="X92" i="43"/>
  <c r="AN92" i="43" s="1"/>
  <c r="AN92" i="38" s="1"/>
  <c r="AS67" i="43"/>
  <c r="R67" i="43"/>
  <c r="AQ67" i="43"/>
  <c r="AD67" i="43"/>
  <c r="AO67" i="43" s="1"/>
  <c r="AV67" i="43" s="1" a="1"/>
  <c r="AV67" i="43" s="1"/>
  <c r="AQ51" i="43"/>
  <c r="AD51" i="43"/>
  <c r="AO51" i="43" s="1"/>
  <c r="AV51" i="43" s="1" a="1"/>
  <c r="AV51" i="43" s="1"/>
  <c r="AS51" i="43"/>
  <c r="R51" i="43"/>
  <c r="S39" i="38"/>
  <c r="U39" i="43"/>
  <c r="AU39" i="43"/>
  <c r="AT39" i="43"/>
  <c r="Z80" i="43"/>
  <c r="Z80" i="38" s="1"/>
  <c r="Z24" i="43"/>
  <c r="Z24" i="38" s="1"/>
  <c r="Z8" i="43"/>
  <c r="Z8" i="38" s="1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V40" i="38"/>
  <c r="X40" i="38" s="1"/>
  <c r="X40" i="43"/>
  <c r="AN40" i="43" s="1"/>
  <c r="AN40" i="38" s="1"/>
  <c r="AS69" i="43"/>
  <c r="AD69" i="43"/>
  <c r="AO69" i="43" s="1"/>
  <c r="AV69" i="43" s="1" a="1"/>
  <c r="AV69" i="43" s="1"/>
  <c r="R69" i="43"/>
  <c r="AQ69" i="43"/>
  <c r="AD53" i="43"/>
  <c r="AO53" i="43" s="1"/>
  <c r="AV53" i="43" s="1" a="1"/>
  <c r="AV53" i="43" s="1"/>
  <c r="AQ53" i="43"/>
  <c r="R53" i="43"/>
  <c r="AS53" i="43"/>
  <c r="AF74" i="43"/>
  <c r="AO74" i="43"/>
  <c r="AV74" i="43" s="1" a="1"/>
  <c r="AV74" i="43" s="1"/>
  <c r="AF58" i="43"/>
  <c r="AO58" i="43"/>
  <c r="AV58" i="43" s="1" a="1"/>
  <c r="AV58" i="43" s="1"/>
  <c r="AW49" i="42"/>
  <c r="AZ49" i="42"/>
  <c r="AX49" i="42"/>
  <c r="U72" i="38"/>
  <c r="AT72" i="38"/>
  <c r="AU72" i="38"/>
  <c r="AD64" i="43"/>
  <c r="AO64" i="43" s="1"/>
  <c r="AV64" i="43" s="1" a="1"/>
  <c r="AV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E4" i="38" s="1"/>
  <c r="AG4" i="43"/>
  <c r="AG4" i="38" s="1"/>
  <c r="AM4" i="43"/>
  <c r="AM4" i="38" s="1"/>
  <c r="AE5" i="43"/>
  <c r="AE5" i="38" s="1"/>
  <c r="AG5" i="43"/>
  <c r="AG5" i="38" s="1"/>
  <c r="AM5" i="43"/>
  <c r="AM5" i="38" s="1"/>
  <c r="AE6" i="43"/>
  <c r="AE6" i="38" s="1"/>
  <c r="AG6" i="43"/>
  <c r="AG6" i="38" s="1"/>
  <c r="AM6" i="43"/>
  <c r="AM6" i="38" s="1"/>
  <c r="AE7" i="43"/>
  <c r="AE7" i="38" s="1"/>
  <c r="AG7" i="43"/>
  <c r="AG7" i="38" s="1"/>
  <c r="AM7" i="43"/>
  <c r="AM7" i="38" s="1"/>
  <c r="Y8" i="43"/>
  <c r="AE8" i="43"/>
  <c r="AE8" i="38" s="1"/>
  <c r="AG8" i="43"/>
  <c r="AG8" i="38" s="1"/>
  <c r="AM8" i="43"/>
  <c r="AM8" i="38" s="1"/>
  <c r="V9" i="43"/>
  <c r="AE9" i="43"/>
  <c r="AE9" i="38" s="1"/>
  <c r="AG9" i="43"/>
  <c r="AG9" i="38" s="1"/>
  <c r="AM9" i="43"/>
  <c r="AM9" i="38" s="1"/>
  <c r="AE10" i="43"/>
  <c r="AE10" i="38" s="1"/>
  <c r="AG10" i="43"/>
  <c r="AG10" i="38" s="1"/>
  <c r="AM10" i="43"/>
  <c r="AM10" i="38" s="1"/>
  <c r="V11" i="43"/>
  <c r="AE11" i="43"/>
  <c r="AE11" i="38" s="1"/>
  <c r="AG11" i="43"/>
  <c r="AG11" i="38" s="1"/>
  <c r="AM11" i="43"/>
  <c r="AM11" i="38" s="1"/>
  <c r="AE12" i="43"/>
  <c r="AE12" i="38" s="1"/>
  <c r="AG12" i="43"/>
  <c r="AG12" i="38" s="1"/>
  <c r="AM12" i="43"/>
  <c r="AM12" i="38" s="1"/>
  <c r="AE13" i="43"/>
  <c r="AE13" i="38" s="1"/>
  <c r="AG13" i="43"/>
  <c r="AG13" i="38" s="1"/>
  <c r="AM13" i="43"/>
  <c r="AM13" i="38" s="1"/>
  <c r="AE14" i="43"/>
  <c r="AE14" i="38" s="1"/>
  <c r="AG14" i="43"/>
  <c r="AG14" i="38" s="1"/>
  <c r="AM14" i="43"/>
  <c r="AM14" i="38" s="1"/>
  <c r="AE15" i="43"/>
  <c r="AE15" i="38" s="1"/>
  <c r="AG15" i="43"/>
  <c r="AG15" i="38" s="1"/>
  <c r="AM15" i="43"/>
  <c r="AM15" i="38" s="1"/>
  <c r="AE16" i="43"/>
  <c r="AE16" i="38" s="1"/>
  <c r="AG16" i="43"/>
  <c r="AG16" i="38" s="1"/>
  <c r="AM16" i="43"/>
  <c r="AM16" i="38" s="1"/>
  <c r="V17" i="43"/>
  <c r="AE17" i="43"/>
  <c r="AE17" i="38" s="1"/>
  <c r="AG17" i="43"/>
  <c r="AG17" i="38" s="1"/>
  <c r="AM17" i="43"/>
  <c r="AM17" i="38" s="1"/>
  <c r="Y18" i="43"/>
  <c r="AE18" i="43"/>
  <c r="AE18" i="38" s="1"/>
  <c r="AG18" i="43"/>
  <c r="AG18" i="38" s="1"/>
  <c r="AM18" i="43"/>
  <c r="AM18" i="38" s="1"/>
  <c r="AE19" i="43"/>
  <c r="AE19" i="38" s="1"/>
  <c r="AG19" i="43"/>
  <c r="AG19" i="38" s="1"/>
  <c r="AM19" i="43"/>
  <c r="AM19" i="38" s="1"/>
  <c r="AE20" i="43"/>
  <c r="AE20" i="38" s="1"/>
  <c r="AG20" i="43"/>
  <c r="AG20" i="38" s="1"/>
  <c r="AM20" i="43"/>
  <c r="AM20" i="38" s="1"/>
  <c r="V21" i="43"/>
  <c r="AE21" i="43"/>
  <c r="AE21" i="38" s="1"/>
  <c r="AG21" i="43"/>
  <c r="AG21" i="38" s="1"/>
  <c r="AM21" i="43"/>
  <c r="AM21" i="38" s="1"/>
  <c r="AE22" i="43"/>
  <c r="AE22" i="38" s="1"/>
  <c r="AG22" i="43"/>
  <c r="AG22" i="38" s="1"/>
  <c r="AM22" i="43"/>
  <c r="AM22" i="38" s="1"/>
  <c r="AE23" i="43"/>
  <c r="AE23" i="38" s="1"/>
  <c r="AG23" i="43"/>
  <c r="AG23" i="38" s="1"/>
  <c r="AM23" i="43"/>
  <c r="AM23" i="38" s="1"/>
  <c r="Y24" i="43"/>
  <c r="AE24" i="43"/>
  <c r="AE24" i="38" s="1"/>
  <c r="AG24" i="43"/>
  <c r="AG24" i="38" s="1"/>
  <c r="AM24" i="43"/>
  <c r="AM24" i="38" s="1"/>
  <c r="AE25" i="43"/>
  <c r="AE25" i="38" s="1"/>
  <c r="AG25" i="43"/>
  <c r="AG25" i="38" s="1"/>
  <c r="AM25" i="43"/>
  <c r="AM25" i="38" s="1"/>
  <c r="U26" i="42"/>
  <c r="AE26" i="43"/>
  <c r="AE26" i="38" s="1"/>
  <c r="AG26" i="43"/>
  <c r="AG26" i="38" s="1"/>
  <c r="AM26" i="43"/>
  <c r="AM26" i="38" s="1"/>
  <c r="V27" i="43"/>
  <c r="AE27" i="43"/>
  <c r="AE27" i="38" s="1"/>
  <c r="AG27" i="43"/>
  <c r="AG27" i="38" s="1"/>
  <c r="AM27" i="43"/>
  <c r="AM27" i="38" s="1"/>
  <c r="Y28" i="43"/>
  <c r="AE28" i="43"/>
  <c r="AE28" i="38" s="1"/>
  <c r="AG28" i="43"/>
  <c r="AG28" i="38" s="1"/>
  <c r="AM28" i="43"/>
  <c r="AM28" i="38" s="1"/>
  <c r="AE29" i="43"/>
  <c r="AE29" i="38" s="1"/>
  <c r="AG29" i="43"/>
  <c r="AG29" i="38" s="1"/>
  <c r="AM29" i="43"/>
  <c r="AM29" i="38" s="1"/>
  <c r="AE30" i="43"/>
  <c r="AE30" i="38" s="1"/>
  <c r="AG30" i="43"/>
  <c r="AG30" i="38" s="1"/>
  <c r="AM30" i="43"/>
  <c r="AM30" i="38" s="1"/>
  <c r="V31" i="43"/>
  <c r="AE31" i="43"/>
  <c r="AE31" i="38" s="1"/>
  <c r="AG31" i="43"/>
  <c r="AG31" i="38" s="1"/>
  <c r="AM31" i="43"/>
  <c r="AM31" i="38" s="1"/>
  <c r="AE32" i="43"/>
  <c r="AE32" i="38" s="1"/>
  <c r="AG32" i="43"/>
  <c r="AG32" i="38" s="1"/>
  <c r="AM32" i="43"/>
  <c r="AM32" i="38" s="1"/>
  <c r="AE33" i="43"/>
  <c r="AE33" i="38" s="1"/>
  <c r="AG33" i="43"/>
  <c r="AG33" i="38" s="1"/>
  <c r="AM33" i="43"/>
  <c r="AM33" i="38" s="1"/>
  <c r="AE34" i="43"/>
  <c r="AE34" i="38" s="1"/>
  <c r="AG34" i="43"/>
  <c r="AG34" i="38" s="1"/>
  <c r="AM34" i="43"/>
  <c r="AM34" i="38" s="1"/>
  <c r="AM38" i="43"/>
  <c r="AM38" i="38" s="1"/>
  <c r="AM39" i="43"/>
  <c r="AM39" i="38" s="1"/>
  <c r="AM40" i="43"/>
  <c r="AM40" i="38" s="1"/>
  <c r="AE41" i="43"/>
  <c r="AE41" i="38" s="1"/>
  <c r="AG41" i="43"/>
  <c r="AG41" i="38" s="1"/>
  <c r="AM41" i="43"/>
  <c r="AM41" i="38" s="1"/>
  <c r="U42" i="42"/>
  <c r="AE42" i="43"/>
  <c r="AE42" i="38" s="1"/>
  <c r="AG42" i="43"/>
  <c r="AG42" i="38" s="1"/>
  <c r="AM42" i="43"/>
  <c r="AM42" i="38" s="1"/>
  <c r="AE43" i="43"/>
  <c r="AE43" i="38" s="1"/>
  <c r="AG43" i="43"/>
  <c r="AG43" i="38" s="1"/>
  <c r="AM43" i="43"/>
  <c r="AM43" i="38" s="1"/>
  <c r="Y44" i="43"/>
  <c r="AE44" i="43"/>
  <c r="AE44" i="38" s="1"/>
  <c r="AG44" i="43"/>
  <c r="AG44" i="38" s="1"/>
  <c r="AM44" i="43"/>
  <c r="AM44" i="38" s="1"/>
  <c r="V45" i="43"/>
  <c r="AE45" i="43"/>
  <c r="AE45" i="38" s="1"/>
  <c r="AG45" i="43"/>
  <c r="AG45" i="38" s="1"/>
  <c r="AM45" i="43"/>
  <c r="AM45" i="38" s="1"/>
  <c r="AE46" i="43"/>
  <c r="AE46" i="38" s="1"/>
  <c r="AG46" i="43"/>
  <c r="AG46" i="38" s="1"/>
  <c r="AM46" i="43"/>
  <c r="AM46" i="38" s="1"/>
  <c r="V47" i="43"/>
  <c r="AE47" i="43"/>
  <c r="AE47" i="38" s="1"/>
  <c r="AG47" i="43"/>
  <c r="AG47" i="38" s="1"/>
  <c r="AM47" i="43"/>
  <c r="AM47" i="38" s="1"/>
  <c r="U48" i="42"/>
  <c r="Y48" i="43"/>
  <c r="AE48" i="43"/>
  <c r="AE48" i="38" s="1"/>
  <c r="AG48" i="43"/>
  <c r="AG48" i="38" s="1"/>
  <c r="AM48" i="43"/>
  <c r="AM48" i="38" s="1"/>
  <c r="V75" i="43"/>
  <c r="AE75" i="43"/>
  <c r="AE75" i="38" s="1"/>
  <c r="AG75" i="43"/>
  <c r="AG75" i="38" s="1"/>
  <c r="AM75" i="43"/>
  <c r="AM75" i="38" s="1"/>
  <c r="AE76" i="43"/>
  <c r="AE76" i="38" s="1"/>
  <c r="AG76" i="43"/>
  <c r="AG76" i="38" s="1"/>
  <c r="AM76" i="43"/>
  <c r="AM76" i="38" s="1"/>
  <c r="AE77" i="43"/>
  <c r="AE77" i="38" s="1"/>
  <c r="AG77" i="43"/>
  <c r="AG77" i="38" s="1"/>
  <c r="AM77" i="43"/>
  <c r="AM77" i="38" s="1"/>
  <c r="AE78" i="43"/>
  <c r="AE78" i="38" s="1"/>
  <c r="AG78" i="43"/>
  <c r="AG78" i="38" s="1"/>
  <c r="AM78" i="43"/>
  <c r="AM78" i="38" s="1"/>
  <c r="AE79" i="43"/>
  <c r="AE79" i="38" s="1"/>
  <c r="AG79" i="43"/>
  <c r="AG79" i="38" s="1"/>
  <c r="AM79" i="43"/>
  <c r="AM79" i="38" s="1"/>
  <c r="Y80" i="43"/>
  <c r="AE80" i="43"/>
  <c r="AE80" i="38" s="1"/>
  <c r="AG80" i="43"/>
  <c r="AG80" i="38" s="1"/>
  <c r="AM80" i="43"/>
  <c r="AM80" i="38" s="1"/>
  <c r="AE81" i="43"/>
  <c r="AE81" i="38" s="1"/>
  <c r="AG81" i="43"/>
  <c r="AG81" i="38" s="1"/>
  <c r="AM81" i="43"/>
  <c r="AM81" i="38" s="1"/>
  <c r="AE82" i="43"/>
  <c r="AE82" i="38" s="1"/>
  <c r="AG82" i="43"/>
  <c r="AG82" i="38" s="1"/>
  <c r="AM82" i="43"/>
  <c r="AM82" i="38" s="1"/>
  <c r="AE83" i="43"/>
  <c r="AE83" i="38" s="1"/>
  <c r="AG83" i="43"/>
  <c r="AG83" i="38" s="1"/>
  <c r="AM83" i="43"/>
  <c r="AM83" i="38" s="1"/>
  <c r="AE84" i="43"/>
  <c r="AE84" i="38" s="1"/>
  <c r="AG84" i="43"/>
  <c r="AG84" i="38" s="1"/>
  <c r="AM84" i="43"/>
  <c r="AM84" i="38" s="1"/>
  <c r="AE85" i="43"/>
  <c r="AE85" i="38" s="1"/>
  <c r="AG85" i="43"/>
  <c r="AG85" i="38" s="1"/>
  <c r="AM85" i="43"/>
  <c r="AM85" i="38" s="1"/>
  <c r="AE86" i="43"/>
  <c r="AE86" i="38" s="1"/>
  <c r="AG86" i="43"/>
  <c r="AG86" i="38" s="1"/>
  <c r="AM86" i="43"/>
  <c r="AM86" i="38" s="1"/>
  <c r="AE87" i="43"/>
  <c r="AE87" i="38" s="1"/>
  <c r="AG87" i="43"/>
  <c r="AG87" i="38" s="1"/>
  <c r="AM87" i="43"/>
  <c r="AM87" i="38" s="1"/>
  <c r="AE88" i="43"/>
  <c r="AE88" i="38" s="1"/>
  <c r="AG88" i="43"/>
  <c r="AG88" i="38" s="1"/>
  <c r="AM88" i="43"/>
  <c r="AM88" i="38" s="1"/>
  <c r="AE94" i="43"/>
  <c r="AE94" i="38" s="1"/>
  <c r="AG94" i="43"/>
  <c r="AG94" i="38" s="1"/>
  <c r="AM94" i="43"/>
  <c r="AM94" i="38" s="1"/>
  <c r="AE95" i="43"/>
  <c r="AE95" i="38" s="1"/>
  <c r="AG95" i="43"/>
  <c r="AG95" i="38" s="1"/>
  <c r="AM95" i="43"/>
  <c r="AM95" i="38" s="1"/>
  <c r="AE96" i="43"/>
  <c r="AE96" i="38" s="1"/>
  <c r="AG96" i="43"/>
  <c r="AG96" i="38" s="1"/>
  <c r="AM96" i="43"/>
  <c r="AM96" i="38" s="1"/>
  <c r="AE97" i="43"/>
  <c r="AE97" i="38" s="1"/>
  <c r="AG97" i="43"/>
  <c r="AG97" i="38" s="1"/>
  <c r="AM97" i="43"/>
  <c r="AM97" i="38" s="1"/>
  <c r="AE98" i="43"/>
  <c r="AE98" i="38" s="1"/>
  <c r="AG98" i="43"/>
  <c r="AG98" i="38" s="1"/>
  <c r="AM98" i="43"/>
  <c r="AM98" i="38" s="1"/>
  <c r="AO39" i="42" l="1"/>
  <c r="AV39" i="42" s="1" a="1"/>
  <c r="AV39" i="42" s="1"/>
  <c r="AZ39" i="42" s="1"/>
  <c r="AX67" i="43"/>
  <c r="AZ67" i="43"/>
  <c r="AZ65" i="43"/>
  <c r="AX65" i="43"/>
  <c r="AZ54" i="43"/>
  <c r="AX54" i="43"/>
  <c r="AZ53" i="43"/>
  <c r="AX53" i="43"/>
  <c r="AZ62" i="43"/>
  <c r="AX62" i="43"/>
  <c r="AZ49" i="43"/>
  <c r="AX49" i="43"/>
  <c r="AZ59" i="43"/>
  <c r="AX59" i="43"/>
  <c r="AD48" i="42"/>
  <c r="R48" i="42"/>
  <c r="AS48" i="42"/>
  <c r="AX55" i="43"/>
  <c r="AZ55" i="43"/>
  <c r="AZ68" i="43"/>
  <c r="AX68" i="43"/>
  <c r="AZ64" i="43"/>
  <c r="AX64" i="43"/>
  <c r="AW70" i="43"/>
  <c r="AZ70" i="43"/>
  <c r="AX70" i="43"/>
  <c r="AD42" i="42"/>
  <c r="AS42" i="42"/>
  <c r="R42" i="42"/>
  <c r="AW89" i="42"/>
  <c r="AZ89" i="42"/>
  <c r="AX89" i="42"/>
  <c r="AD26" i="42"/>
  <c r="AS26" i="42"/>
  <c r="R26" i="42"/>
  <c r="AX51" i="43"/>
  <c r="AZ51" i="43"/>
  <c r="AX72" i="43"/>
  <c r="AZ72" i="43"/>
  <c r="AE3" i="43"/>
  <c r="AE105" i="42"/>
  <c r="X87" i="42"/>
  <c r="AN87" i="42" s="1"/>
  <c r="V87" i="43"/>
  <c r="Y80" i="38"/>
  <c r="AA80" i="38" s="1"/>
  <c r="AA80" i="43"/>
  <c r="X79" i="42"/>
  <c r="AN79" i="42" s="1"/>
  <c r="V79" i="43"/>
  <c r="U78" i="42"/>
  <c r="AT78" i="42"/>
  <c r="S78" i="43"/>
  <c r="AU78" i="42"/>
  <c r="AA46" i="42"/>
  <c r="Y46" i="43"/>
  <c r="V45" i="38"/>
  <c r="X45" i="38" s="1"/>
  <c r="X45" i="43"/>
  <c r="AN45" i="43" s="1"/>
  <c r="AN45" i="38" s="1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O64" i="38" s="1"/>
  <c r="AQ64" i="38"/>
  <c r="AW64" i="38" s="1"/>
  <c r="AS64" i="38"/>
  <c r="AV64" i="38" a="1"/>
  <c r="AV64" i="38" s="1"/>
  <c r="AO38" i="42"/>
  <c r="AV38" i="42" s="1" a="1"/>
  <c r="AV38" i="42" s="1"/>
  <c r="X75" i="42"/>
  <c r="AN75" i="42" s="1"/>
  <c r="AZ50" i="43"/>
  <c r="AX50" i="43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AV37" i="43" s="1" a="1"/>
  <c r="AV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V21" i="38"/>
  <c r="X21" i="38" s="1"/>
  <c r="X21" i="43"/>
  <c r="AN21" i="43" s="1"/>
  <c r="AN21" i="38" s="1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O49" i="38" s="1"/>
  <c r="AV49" i="38" s="1" a="1"/>
  <c r="AV49" i="38" s="1"/>
  <c r="AS49" i="38"/>
  <c r="AQ49" i="38"/>
  <c r="AS73" i="38"/>
  <c r="AD73" i="38"/>
  <c r="AO73" i="38" s="1"/>
  <c r="AV73" i="38" s="1" a="1"/>
  <c r="AV73" i="38" s="1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3" i="38"/>
  <c r="W105" i="38" s="1"/>
  <c r="W126" i="38" s="1"/>
  <c r="W105" i="43"/>
  <c r="W126" i="43" s="1"/>
  <c r="AS58" i="38"/>
  <c r="AD58" i="38"/>
  <c r="AO58" i="38" s="1"/>
  <c r="AV58" i="38" s="1" a="1"/>
  <c r="AV58" i="38" s="1"/>
  <c r="AQ58" i="38"/>
  <c r="Z3" i="38"/>
  <c r="Z105" i="38" s="1"/>
  <c r="Z126" i="38" s="1"/>
  <c r="Z105" i="43"/>
  <c r="Z126" i="43" s="1"/>
  <c r="R40" i="43"/>
  <c r="AS40" i="43"/>
  <c r="AQ40" i="43"/>
  <c r="AD40" i="43"/>
  <c r="AO40" i="43" s="1"/>
  <c r="AV40" i="43" s="1" a="1"/>
  <c r="AV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Y48" i="38"/>
  <c r="AA48" i="38" s="1"/>
  <c r="AA48" i="43"/>
  <c r="V47" i="38"/>
  <c r="X47" i="38" s="1"/>
  <c r="X47" i="43"/>
  <c r="AN47" i="43" s="1"/>
  <c r="AN47" i="38" s="1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O67" i="38" s="1"/>
  <c r="AV67" i="38" s="1" a="1"/>
  <c r="AV67" i="38" s="1"/>
  <c r="AS67" i="38"/>
  <c r="AQ67" i="38"/>
  <c r="AW69" i="43"/>
  <c r="AS50" i="38"/>
  <c r="AD50" i="38"/>
  <c r="AO50" i="38" s="1"/>
  <c r="AV50" i="38" s="1" a="1"/>
  <c r="AV50" i="38" s="1"/>
  <c r="AQ50" i="38"/>
  <c r="X17" i="42"/>
  <c r="AN17" i="42" s="1"/>
  <c r="AF36" i="43"/>
  <c r="AW54" i="43"/>
  <c r="U12" i="42"/>
  <c r="AZ90" i="42"/>
  <c r="AX90" i="42"/>
  <c r="AF89" i="38"/>
  <c r="AD89" i="43"/>
  <c r="AO89" i="43" s="1"/>
  <c r="AV89" i="43" s="1" a="1"/>
  <c r="AV89" i="43" s="1"/>
  <c r="AS89" i="43"/>
  <c r="R89" i="43"/>
  <c r="AQ89" i="43"/>
  <c r="AW52" i="43"/>
  <c r="AX52" i="43"/>
  <c r="AZ52" i="43"/>
  <c r="R91" i="43"/>
  <c r="AD91" i="43"/>
  <c r="AS91" i="43"/>
  <c r="AQ91" i="43"/>
  <c r="T3" i="38"/>
  <c r="T105" i="38" s="1"/>
  <c r="T126" i="38" s="1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V31" i="38"/>
  <c r="X31" i="38" s="1"/>
  <c r="X31" i="43"/>
  <c r="AN31" i="43" s="1"/>
  <c r="AN31" i="38" s="1"/>
  <c r="U30" i="42"/>
  <c r="AU30" i="42"/>
  <c r="S30" i="43"/>
  <c r="AT30" i="42"/>
  <c r="Y24" i="38"/>
  <c r="AA24" i="38" s="1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Y8" i="38"/>
  <c r="AA8" i="38" s="1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O68" i="38" s="1"/>
  <c r="AV68" i="38" s="1" a="1"/>
  <c r="AV68" i="38" s="1"/>
  <c r="AZ66" i="43"/>
  <c r="AX66" i="43"/>
  <c r="AQ63" i="38"/>
  <c r="AW63" i="38" s="1"/>
  <c r="AS63" i="38"/>
  <c r="AD63" i="38"/>
  <c r="AO63" i="38" s="1"/>
  <c r="AV63" i="38" s="1" a="1"/>
  <c r="AV63" i="38" s="1"/>
  <c r="AU38" i="38"/>
  <c r="AT38" i="38"/>
  <c r="U38" i="38"/>
  <c r="AT89" i="38"/>
  <c r="AU89" i="38"/>
  <c r="U89" i="38"/>
  <c r="AF40" i="43"/>
  <c r="AS69" i="38"/>
  <c r="AD69" i="38"/>
  <c r="AO69" i="38" s="1"/>
  <c r="AV69" i="38" s="1" a="1"/>
  <c r="AV69" i="38" s="1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V75" i="38"/>
  <c r="X75" i="38" s="1"/>
  <c r="X75" i="43"/>
  <c r="AN75" i="43" s="1"/>
  <c r="AN75" i="38" s="1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O56" i="38" s="1"/>
  <c r="AV56" i="38" s="1" a="1"/>
  <c r="AV56" i="38" s="1"/>
  <c r="AS56" i="38"/>
  <c r="AQ56" i="38"/>
  <c r="AD72" i="38"/>
  <c r="AO72" i="38" s="1"/>
  <c r="AV72" i="38" s="1" a="1"/>
  <c r="AV72" i="38" s="1"/>
  <c r="AS72" i="38"/>
  <c r="AQ72" i="38"/>
  <c r="AZ74" i="43"/>
  <c r="AX74" i="43"/>
  <c r="AX69" i="43"/>
  <c r="AZ69" i="43"/>
  <c r="AD57" i="38"/>
  <c r="AO57" i="38" s="1"/>
  <c r="AV57" i="38" s="1" a="1"/>
  <c r="AV57" i="38" s="1"/>
  <c r="AQ57" i="38"/>
  <c r="AW57" i="38" s="1"/>
  <c r="AS57" i="38"/>
  <c r="AS54" i="38"/>
  <c r="AD54" i="38"/>
  <c r="AO54" i="38" s="1"/>
  <c r="AV54" i="38" s="1" a="1"/>
  <c r="AV54" i="38" s="1"/>
  <c r="AQ54" i="38"/>
  <c r="X47" i="42"/>
  <c r="AN47" i="42" s="1"/>
  <c r="AW91" i="42"/>
  <c r="AZ91" i="42"/>
  <c r="AX91" i="42"/>
  <c r="AF91" i="43"/>
  <c r="AO91" i="43"/>
  <c r="AV91" i="43" s="1" a="1"/>
  <c r="AV91" i="43" s="1"/>
  <c r="AW72" i="43"/>
  <c r="AW73" i="43"/>
  <c r="X11" i="42"/>
  <c r="AN11" i="42" s="1"/>
  <c r="AD71" i="38"/>
  <c r="AO71" i="38" s="1"/>
  <c r="AV71" i="38" s="1" a="1"/>
  <c r="AV71" i="38" s="1"/>
  <c r="AS71" i="38"/>
  <c r="AQ71" i="38"/>
  <c r="AS52" i="38"/>
  <c r="AD52" i="38"/>
  <c r="AO52" i="38" s="1"/>
  <c r="AV52" i="38" s="1" a="1"/>
  <c r="AV52" i="38" s="1"/>
  <c r="AQ52" i="38"/>
  <c r="AF40" i="38"/>
  <c r="AS53" i="38"/>
  <c r="AD53" i="38"/>
  <c r="AO53" i="38" s="1"/>
  <c r="AV53" i="38" s="1" a="1"/>
  <c r="AV53" i="38" s="1"/>
  <c r="AQ53" i="38"/>
  <c r="AZ71" i="43"/>
  <c r="AX71" i="43"/>
  <c r="AS62" i="38"/>
  <c r="AD62" i="38"/>
  <c r="AO62" i="38" s="1"/>
  <c r="AV62" i="38" s="1" a="1"/>
  <c r="AV62" i="38" s="1"/>
  <c r="AQ62" i="38"/>
  <c r="AW62" i="38" s="1"/>
  <c r="AT91" i="38"/>
  <c r="AU91" i="38"/>
  <c r="U91" i="38"/>
  <c r="AQ92" i="43"/>
  <c r="AW92" i="43" s="1"/>
  <c r="AD92" i="43"/>
  <c r="AO92" i="43" s="1"/>
  <c r="AV92" i="43" s="1" a="1"/>
  <c r="AV92" i="43" s="1"/>
  <c r="AS92" i="43"/>
  <c r="R92" i="43"/>
  <c r="AS74" i="38"/>
  <c r="AD74" i="38"/>
  <c r="AO74" i="38" s="1"/>
  <c r="AV74" i="38" s="1" a="1"/>
  <c r="AV74" i="38" s="1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Y18" i="38"/>
  <c r="AA18" i="38" s="1"/>
  <c r="AA18" i="43"/>
  <c r="V17" i="38"/>
  <c r="X17" i="38" s="1"/>
  <c r="X17" i="43"/>
  <c r="AN17" i="43" s="1"/>
  <c r="AN17" i="38" s="1"/>
  <c r="U16" i="42"/>
  <c r="S16" i="43"/>
  <c r="AU16" i="42"/>
  <c r="AT16" i="42"/>
  <c r="AA10" i="42"/>
  <c r="Y10" i="43"/>
  <c r="V9" i="38"/>
  <c r="X9" i="38" s="1"/>
  <c r="X9" i="43"/>
  <c r="AN9" i="43" s="1"/>
  <c r="AN9" i="38" s="1"/>
  <c r="U8" i="42"/>
  <c r="S8" i="43"/>
  <c r="AU8" i="42"/>
  <c r="AT8" i="42"/>
  <c r="AA80" i="42"/>
  <c r="AW51" i="43"/>
  <c r="AS70" i="38"/>
  <c r="AD70" i="38"/>
  <c r="AO70" i="38" s="1"/>
  <c r="AV70" i="38" s="1" a="1"/>
  <c r="AV70" i="38" s="1"/>
  <c r="AQ70" i="38"/>
  <c r="AA48" i="42"/>
  <c r="AF91" i="38"/>
  <c r="AQ66" i="38"/>
  <c r="AW66" i="38" s="1"/>
  <c r="AD66" i="38"/>
  <c r="AO66" i="38" s="1"/>
  <c r="AV66" i="38" s="1" a="1"/>
  <c r="AV66" i="38" s="1"/>
  <c r="AS66" i="38"/>
  <c r="AO40" i="42"/>
  <c r="AV40" i="42" s="1" a="1"/>
  <c r="AV40" i="42" s="1"/>
  <c r="AF39" i="43"/>
  <c r="AO39" i="43"/>
  <c r="AV39" i="43" s="1" a="1"/>
  <c r="AV39" i="43" s="1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V35" i="43" s="1" a="1"/>
  <c r="AV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Y44" i="38"/>
  <c r="AA44" i="38" s="1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V38" i="43" s="1" a="1"/>
  <c r="AV38" i="43" s="1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Y28" i="38"/>
  <c r="AA28" i="38" s="1"/>
  <c r="AA28" i="43"/>
  <c r="V27" i="38"/>
  <c r="X27" i="38" s="1"/>
  <c r="X27" i="43"/>
  <c r="AN27" i="43" s="1"/>
  <c r="AN27" i="38" s="1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V11" i="38"/>
  <c r="X11" i="38" s="1"/>
  <c r="X11" i="43"/>
  <c r="AN11" i="43" s="1"/>
  <c r="AN11" i="38" s="1"/>
  <c r="U10" i="42"/>
  <c r="S10" i="43"/>
  <c r="AU10" i="42"/>
  <c r="AT10" i="42"/>
  <c r="AA4" i="42"/>
  <c r="Y4" i="43"/>
  <c r="AS51" i="38"/>
  <c r="AD51" i="38"/>
  <c r="AO51" i="38" s="1"/>
  <c r="AV51" i="38" s="1" a="1"/>
  <c r="AV51" i="38" s="1"/>
  <c r="AQ51" i="38"/>
  <c r="AQ55" i="38"/>
  <c r="AW55" i="38" s="1"/>
  <c r="AS55" i="38"/>
  <c r="AD55" i="38"/>
  <c r="AO55" i="38" s="1"/>
  <c r="AV55" i="38" s="1" a="1"/>
  <c r="AV55" i="38" s="1"/>
  <c r="AW67" i="43"/>
  <c r="AQ65" i="38"/>
  <c r="AW65" i="38" s="1"/>
  <c r="AD65" i="38"/>
  <c r="AO65" i="38" s="1"/>
  <c r="AV65" i="38" s="1" a="1"/>
  <c r="AV65" i="38" s="1"/>
  <c r="AS65" i="38"/>
  <c r="AX63" i="43"/>
  <c r="AZ63" i="43"/>
  <c r="U96" i="42"/>
  <c r="AZ57" i="43"/>
  <c r="AX57" i="43"/>
  <c r="AS59" i="38"/>
  <c r="AD59" i="38"/>
  <c r="AO59" i="38" s="1"/>
  <c r="AV59" i="38" s="1" a="1"/>
  <c r="AV59" i="38" s="1"/>
  <c r="AQ59" i="38"/>
  <c r="AW59" i="38" s="1"/>
  <c r="AS60" i="38"/>
  <c r="AD60" i="38"/>
  <c r="AO60" i="38" s="1"/>
  <c r="AV60" i="38" s="1" a="1"/>
  <c r="AV60" i="38" s="1"/>
  <c r="AQ60" i="38"/>
  <c r="AZ35" i="42"/>
  <c r="AX35" i="42"/>
  <c r="AF93" i="43"/>
  <c r="AO93" i="43"/>
  <c r="AV93" i="43" s="1" a="1"/>
  <c r="AV93" i="43" s="1"/>
  <c r="AA28" i="42"/>
  <c r="AU93" i="38"/>
  <c r="AT93" i="38"/>
  <c r="U93" i="38"/>
  <c r="AF90" i="43"/>
  <c r="AO90" i="43"/>
  <c r="AV90" i="43" s="1" a="1"/>
  <c r="AV90" i="43" s="1"/>
  <c r="AS61" i="38"/>
  <c r="AD61" i="38"/>
  <c r="AO61" i="38" s="1"/>
  <c r="AV61" i="38" s="1" a="1"/>
  <c r="AV61" i="38" s="1"/>
  <c r="AQ61" i="38"/>
  <c r="AF37" i="38"/>
  <c r="U6" i="42"/>
  <c r="AD36" i="43"/>
  <c r="AO36" i="43" s="1"/>
  <c r="AV36" i="43" s="1" a="1"/>
  <c r="AV36" i="43" s="1"/>
  <c r="AS36" i="43"/>
  <c r="R36" i="43"/>
  <c r="AQ36" i="43"/>
  <c r="AW36" i="43" s="1"/>
  <c r="AW40" i="42"/>
  <c r="AA44" i="42"/>
  <c r="AW61" i="43"/>
  <c r="AX39" i="42" l="1"/>
  <c r="AW61" i="38"/>
  <c r="AZ61" i="38"/>
  <c r="AX61" i="38"/>
  <c r="AZ51" i="38"/>
  <c r="AX51" i="38"/>
  <c r="AZ67" i="38"/>
  <c r="AX67" i="38"/>
  <c r="AX65" i="38"/>
  <c r="AZ65" i="38"/>
  <c r="AX70" i="38"/>
  <c r="AZ70" i="38"/>
  <c r="AZ66" i="38"/>
  <c r="AX66" i="38"/>
  <c r="AZ49" i="38"/>
  <c r="AX49" i="38"/>
  <c r="AZ37" i="43"/>
  <c r="AX37" i="43"/>
  <c r="AX53" i="38"/>
  <c r="AZ53" i="38"/>
  <c r="AZ92" i="43"/>
  <c r="AX92" i="43"/>
  <c r="AW52" i="38"/>
  <c r="AZ52" i="38"/>
  <c r="AX52" i="38"/>
  <c r="AZ54" i="38"/>
  <c r="AX54" i="38"/>
  <c r="AZ56" i="38"/>
  <c r="AX56" i="38"/>
  <c r="AZ35" i="43"/>
  <c r="AX35" i="43"/>
  <c r="AZ55" i="38"/>
  <c r="AX55" i="38"/>
  <c r="AZ74" i="38"/>
  <c r="AX74" i="38"/>
  <c r="AZ36" i="43"/>
  <c r="AX36" i="43"/>
  <c r="AX60" i="38"/>
  <c r="AZ60" i="38"/>
  <c r="AW69" i="38"/>
  <c r="AX69" i="38"/>
  <c r="AZ69" i="38"/>
  <c r="AZ68" i="38"/>
  <c r="AX68" i="38"/>
  <c r="AZ73" i="38"/>
  <c r="AX73" i="38"/>
  <c r="S77" i="38"/>
  <c r="AT77" i="43"/>
  <c r="AU77" i="43"/>
  <c r="U77" i="43"/>
  <c r="Y34" i="38"/>
  <c r="AA34" i="38" s="1"/>
  <c r="AA34" i="43"/>
  <c r="AG126" i="42"/>
  <c r="Q20" i="3"/>
  <c r="Y15" i="38"/>
  <c r="AA15" i="38" s="1"/>
  <c r="AA15" i="43"/>
  <c r="Y82" i="38"/>
  <c r="AA82" i="38" s="1"/>
  <c r="AA82" i="43"/>
  <c r="AD11" i="42"/>
  <c r="AS11" i="42"/>
  <c r="AQ11" i="42"/>
  <c r="R11" i="42"/>
  <c r="AS93" i="38"/>
  <c r="AD93" i="38"/>
  <c r="AO93" i="38" s="1"/>
  <c r="AV93" i="38" s="1" a="1"/>
  <c r="AV93" i="38" s="1"/>
  <c r="AQ93" i="38"/>
  <c r="AW51" i="38"/>
  <c r="AD10" i="42"/>
  <c r="AS10" i="42"/>
  <c r="AQ10" i="42"/>
  <c r="R10" i="42"/>
  <c r="AD18" i="42"/>
  <c r="AS18" i="42"/>
  <c r="AQ18" i="42"/>
  <c r="R18" i="42"/>
  <c r="Y11" i="38"/>
  <c r="AA11" i="38" s="1"/>
  <c r="AA11" i="43"/>
  <c r="Y19" i="38"/>
  <c r="AA19" i="38" s="1"/>
  <c r="AA19" i="43"/>
  <c r="Y27" i="38"/>
  <c r="AA27" i="38" s="1"/>
  <c r="AA27" i="43"/>
  <c r="S76" i="38"/>
  <c r="U76" i="43"/>
  <c r="AU76" i="43"/>
  <c r="AT76" i="43"/>
  <c r="S84" i="38"/>
  <c r="AU84" i="43"/>
  <c r="U84" i="43"/>
  <c r="AT84" i="43"/>
  <c r="V25" i="38"/>
  <c r="X25" i="38" s="1"/>
  <c r="X25" i="43"/>
  <c r="AN25" i="43" s="1"/>
  <c r="AN25" i="38" s="1"/>
  <c r="V33" i="38"/>
  <c r="X33" i="38" s="1"/>
  <c r="X33" i="43"/>
  <c r="AN33" i="43" s="1"/>
  <c r="AN33" i="38" s="1"/>
  <c r="V42" i="38"/>
  <c r="X42" i="38" s="1"/>
  <c r="X42" i="43"/>
  <c r="AN42" i="43" s="1"/>
  <c r="AN42" i="38" s="1"/>
  <c r="V76" i="38"/>
  <c r="X76" i="38" s="1"/>
  <c r="X76" i="43"/>
  <c r="AN76" i="43" s="1"/>
  <c r="AN76" i="38" s="1"/>
  <c r="V84" i="38"/>
  <c r="X84" i="38" s="1"/>
  <c r="X84" i="43"/>
  <c r="AN84" i="43" s="1"/>
  <c r="AN84" i="38" s="1"/>
  <c r="AW74" i="38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S95" i="38"/>
  <c r="AU95" i="43"/>
  <c r="AT95" i="43"/>
  <c r="U95" i="43"/>
  <c r="AN3" i="42"/>
  <c r="AN105" i="42" s="1"/>
  <c r="X105" i="42"/>
  <c r="X126" i="42" s="1"/>
  <c r="AS90" i="38"/>
  <c r="AQ90" i="38"/>
  <c r="AW90" i="38" s="1"/>
  <c r="AD90" i="38"/>
  <c r="AO90" i="38" s="1"/>
  <c r="AV90" i="38" s="1" a="1"/>
  <c r="AV90" i="38" s="1"/>
  <c r="AD38" i="38"/>
  <c r="AO38" i="38" s="1"/>
  <c r="AS38" i="38"/>
  <c r="AQ38" i="38"/>
  <c r="AV38" i="38" a="1"/>
  <c r="AV38" i="38" s="1"/>
  <c r="S6" i="38"/>
  <c r="AT6" i="43"/>
  <c r="U6" i="43"/>
  <c r="AU6" i="43"/>
  <c r="S14" i="38"/>
  <c r="AT14" i="43"/>
  <c r="U14" i="43"/>
  <c r="AU14" i="43"/>
  <c r="S30" i="38"/>
  <c r="AT30" i="43"/>
  <c r="U30" i="43"/>
  <c r="AU30" i="43"/>
  <c r="AF41" i="42"/>
  <c r="AF75" i="42"/>
  <c r="AF83" i="42"/>
  <c r="AF96" i="42"/>
  <c r="AD37" i="38"/>
  <c r="AO37" i="38" s="1"/>
  <c r="AV37" i="38" s="1" a="1"/>
  <c r="AV37" i="38" s="1"/>
  <c r="AS37" i="38"/>
  <c r="AQ37" i="38"/>
  <c r="V6" i="38"/>
  <c r="X6" i="38" s="1"/>
  <c r="X6" i="43"/>
  <c r="AN6" i="43" s="1"/>
  <c r="AN6" i="38" s="1"/>
  <c r="V14" i="38"/>
  <c r="X14" i="38" s="1"/>
  <c r="X14" i="43"/>
  <c r="AN14" i="43" s="1"/>
  <c r="AN14" i="38" s="1"/>
  <c r="V22" i="38"/>
  <c r="X22" i="38" s="1"/>
  <c r="X22" i="43"/>
  <c r="AN22" i="43" s="1"/>
  <c r="AN22" i="38" s="1"/>
  <c r="V30" i="38"/>
  <c r="X30" i="38" s="1"/>
  <c r="X30" i="43"/>
  <c r="AN30" i="43" s="1"/>
  <c r="AN30" i="38" s="1"/>
  <c r="V81" i="38"/>
  <c r="X81" i="38" s="1"/>
  <c r="X81" i="43"/>
  <c r="AN81" i="43" s="1"/>
  <c r="AN81" i="38" s="1"/>
  <c r="V94" i="38"/>
  <c r="X94" i="38" s="1"/>
  <c r="X94" i="43"/>
  <c r="AN94" i="43" s="1"/>
  <c r="AN94" i="38" s="1"/>
  <c r="AW49" i="38"/>
  <c r="AF6" i="42"/>
  <c r="Y94" i="38"/>
  <c r="AA94" i="38" s="1"/>
  <c r="AA94" i="43"/>
  <c r="K42" i="3"/>
  <c r="K25" i="3"/>
  <c r="AW38" i="42"/>
  <c r="AZ38" i="42"/>
  <c r="AX38" i="42"/>
  <c r="S78" i="38"/>
  <c r="AT78" i="43"/>
  <c r="U78" i="43"/>
  <c r="AU78" i="43"/>
  <c r="AD84" i="42"/>
  <c r="AS84" i="42"/>
  <c r="AQ84" i="42"/>
  <c r="R84" i="42"/>
  <c r="Y26" i="38"/>
  <c r="AA26" i="38" s="1"/>
  <c r="AA26" i="43"/>
  <c r="AZ62" i="38"/>
  <c r="AX62" i="38"/>
  <c r="V105" i="43"/>
  <c r="V126" i="43" s="1"/>
  <c r="X3" i="43"/>
  <c r="V3" i="38"/>
  <c r="S81" i="38"/>
  <c r="AT81" i="43"/>
  <c r="U81" i="43"/>
  <c r="AU81" i="43"/>
  <c r="AW89" i="43"/>
  <c r="AZ89" i="43"/>
  <c r="AX89" i="43"/>
  <c r="S45" i="38"/>
  <c r="AT45" i="43"/>
  <c r="AU45" i="43"/>
  <c r="U45" i="43"/>
  <c r="V19" i="38"/>
  <c r="X19" i="38" s="1"/>
  <c r="X19" i="43"/>
  <c r="AN19" i="43" s="1"/>
  <c r="AN19" i="38" s="1"/>
  <c r="AF11" i="42"/>
  <c r="AO11" i="42"/>
  <c r="AV11" i="42" s="1" a="1"/>
  <c r="AV11" i="42" s="1"/>
  <c r="AF19" i="42"/>
  <c r="AF27" i="42"/>
  <c r="Y98" i="38"/>
  <c r="AA98" i="38" s="1"/>
  <c r="AA98" i="43"/>
  <c r="AD86" i="42"/>
  <c r="AS86" i="42"/>
  <c r="AQ86" i="42"/>
  <c r="AW86" i="42" s="1"/>
  <c r="R86" i="42"/>
  <c r="AW53" i="38"/>
  <c r="V8" i="38"/>
  <c r="X8" i="38" s="1"/>
  <c r="X8" i="43"/>
  <c r="AN8" i="43" s="1"/>
  <c r="AN8" i="38" s="1"/>
  <c r="V16" i="38"/>
  <c r="X16" i="38" s="1"/>
  <c r="X16" i="43"/>
  <c r="AN16" i="43" s="1"/>
  <c r="AN16" i="38" s="1"/>
  <c r="V24" i="38"/>
  <c r="X24" i="38" s="1"/>
  <c r="X24" i="43"/>
  <c r="AN24" i="43" s="1"/>
  <c r="AN24" i="38" s="1"/>
  <c r="V32" i="38"/>
  <c r="X32" i="38" s="1"/>
  <c r="X32" i="43"/>
  <c r="AN32" i="43" s="1"/>
  <c r="AN32" i="38" s="1"/>
  <c r="AU82" i="43"/>
  <c r="U82" i="43"/>
  <c r="AT82" i="43"/>
  <c r="S82" i="38"/>
  <c r="V126" i="42"/>
  <c r="J20" i="3"/>
  <c r="S94" i="38"/>
  <c r="AT94" i="43"/>
  <c r="AU94" i="43"/>
  <c r="U94" i="43"/>
  <c r="AD98" i="42"/>
  <c r="AS98" i="42"/>
  <c r="R98" i="42"/>
  <c r="AQ98" i="42"/>
  <c r="AW98" i="42" s="1"/>
  <c r="AW67" i="38"/>
  <c r="S79" i="38"/>
  <c r="AU79" i="43"/>
  <c r="U79" i="43"/>
  <c r="AT79" i="43"/>
  <c r="AF94" i="42"/>
  <c r="AX64" i="38"/>
  <c r="AZ64" i="38"/>
  <c r="S11" i="38"/>
  <c r="AT11" i="43"/>
  <c r="U11" i="43"/>
  <c r="AU11" i="43"/>
  <c r="S19" i="38"/>
  <c r="AT19" i="43"/>
  <c r="U19" i="43"/>
  <c r="AU19" i="43"/>
  <c r="S27" i="38"/>
  <c r="U27" i="43"/>
  <c r="AU27" i="43"/>
  <c r="AT27" i="43"/>
  <c r="S44" i="38"/>
  <c r="AU44" i="43"/>
  <c r="U44" i="43"/>
  <c r="AT44" i="43"/>
  <c r="AE126" i="42"/>
  <c r="R20" i="3"/>
  <c r="AW60" i="38"/>
  <c r="AF28" i="43"/>
  <c r="AX91" i="43"/>
  <c r="AZ91" i="43"/>
  <c r="AW56" i="38"/>
  <c r="AD22" i="42"/>
  <c r="AS22" i="42"/>
  <c r="AQ22" i="42"/>
  <c r="R22" i="42"/>
  <c r="Y23" i="38"/>
  <c r="AA23" i="38" s="1"/>
  <c r="AA23" i="43"/>
  <c r="Y95" i="38"/>
  <c r="AA95" i="38" s="1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Y4" i="38"/>
  <c r="AA4" i="38" s="1"/>
  <c r="AA4" i="43"/>
  <c r="Y12" i="38"/>
  <c r="AA12" i="38" s="1"/>
  <c r="AA12" i="43"/>
  <c r="Y20" i="38"/>
  <c r="AA20" i="38" s="1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V43" i="38"/>
  <c r="X43" i="38" s="1"/>
  <c r="X43" i="43"/>
  <c r="AN43" i="43" s="1"/>
  <c r="AN43" i="38" s="1"/>
  <c r="V77" i="38"/>
  <c r="X77" i="38" s="1"/>
  <c r="X77" i="43"/>
  <c r="AN77" i="43" s="1"/>
  <c r="AN77" i="38" s="1"/>
  <c r="V85" i="38"/>
  <c r="X85" i="38" s="1"/>
  <c r="X85" i="43"/>
  <c r="AN85" i="43" s="1"/>
  <c r="AN85" i="38" s="1"/>
  <c r="V98" i="38"/>
  <c r="X98" i="38" s="1"/>
  <c r="X98" i="43"/>
  <c r="AN98" i="43" s="1"/>
  <c r="AN98" i="38" s="1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X71" i="38"/>
  <c r="AZ71" i="38"/>
  <c r="Y9" i="38"/>
  <c r="AA9" i="38" s="1"/>
  <c r="AA9" i="43"/>
  <c r="Y17" i="38"/>
  <c r="AA17" i="38" s="1"/>
  <c r="AA17" i="43"/>
  <c r="Y25" i="38"/>
  <c r="AA25" i="38" s="1"/>
  <c r="AA25" i="43"/>
  <c r="Y33" i="38"/>
  <c r="AA33" i="38" s="1"/>
  <c r="AA33" i="43"/>
  <c r="S48" i="38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AZ63" i="38"/>
  <c r="AX63" i="38"/>
  <c r="V7" i="38"/>
  <c r="X7" i="38" s="1"/>
  <c r="X7" i="43"/>
  <c r="AN7" i="43" s="1"/>
  <c r="AN7" i="38" s="1"/>
  <c r="V15" i="38"/>
  <c r="X15" i="38" s="1"/>
  <c r="X15" i="43"/>
  <c r="AN15" i="43" s="1"/>
  <c r="AN15" i="38" s="1"/>
  <c r="V23" i="38"/>
  <c r="X23" i="38" s="1"/>
  <c r="X23" i="43"/>
  <c r="AN23" i="43" s="1"/>
  <c r="AN23" i="38" s="1"/>
  <c r="S47" i="38"/>
  <c r="AT47" i="43"/>
  <c r="U47" i="43"/>
  <c r="AU47" i="43"/>
  <c r="AG3" i="38"/>
  <c r="AG105" i="38" s="1"/>
  <c r="AG126" i="38" s="1"/>
  <c r="AG105" i="43"/>
  <c r="AG126" i="43" s="1"/>
  <c r="AZ50" i="38"/>
  <c r="AX50" i="38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S4" i="38"/>
  <c r="U4" i="43"/>
  <c r="AU4" i="43"/>
  <c r="AT4" i="43"/>
  <c r="S12" i="38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3" i="38"/>
  <c r="AM105" i="38" s="1"/>
  <c r="AM126" i="38" s="1"/>
  <c r="AM105" i="43"/>
  <c r="AM126" i="43" s="1"/>
  <c r="N42" i="3"/>
  <c r="N25" i="3"/>
  <c r="V4" i="38"/>
  <c r="X4" i="38" s="1"/>
  <c r="X4" i="43"/>
  <c r="AN4" i="43" s="1"/>
  <c r="AN4" i="38" s="1"/>
  <c r="V12" i="38"/>
  <c r="X12" i="38" s="1"/>
  <c r="X12" i="43"/>
  <c r="AN12" i="43" s="1"/>
  <c r="AN12" i="38" s="1"/>
  <c r="V20" i="38"/>
  <c r="X20" i="38" s="1"/>
  <c r="X20" i="43"/>
  <c r="AN20" i="43" s="1"/>
  <c r="AN20" i="38" s="1"/>
  <c r="V28" i="38"/>
  <c r="X28" i="38" s="1"/>
  <c r="X28" i="43"/>
  <c r="AN28" i="43" s="1"/>
  <c r="AN28" i="38" s="1"/>
  <c r="V79" i="38"/>
  <c r="X79" i="38" s="1"/>
  <c r="X79" i="43"/>
  <c r="AN79" i="43" s="1"/>
  <c r="AN79" i="38" s="1"/>
  <c r="AT42" i="43"/>
  <c r="U42" i="43"/>
  <c r="S42" i="38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V44" i="38"/>
  <c r="X44" i="38" s="1"/>
  <c r="X44" i="43"/>
  <c r="AN44" i="43" s="1"/>
  <c r="AN44" i="38" s="1"/>
  <c r="V78" i="38"/>
  <c r="X78" i="38" s="1"/>
  <c r="X78" i="43"/>
  <c r="AN78" i="43" s="1"/>
  <c r="AN78" i="38" s="1"/>
  <c r="V86" i="38"/>
  <c r="X86" i="38" s="1"/>
  <c r="X86" i="43"/>
  <c r="AN86" i="43" s="1"/>
  <c r="AN86" i="38" s="1"/>
  <c r="AZ38" i="43"/>
  <c r="AX38" i="43"/>
  <c r="S9" i="38"/>
  <c r="U9" i="43"/>
  <c r="AT9" i="43"/>
  <c r="AU9" i="43"/>
  <c r="S17" i="38"/>
  <c r="AT17" i="43"/>
  <c r="U17" i="43"/>
  <c r="AU17" i="43"/>
  <c r="S25" i="38"/>
  <c r="AU25" i="43"/>
  <c r="AT25" i="43"/>
  <c r="U25" i="43"/>
  <c r="S33" i="38"/>
  <c r="AT33" i="43"/>
  <c r="U33" i="43"/>
  <c r="AU33" i="43"/>
  <c r="AU96" i="43"/>
  <c r="S96" i="38"/>
  <c r="U96" i="43"/>
  <c r="AT96" i="43"/>
  <c r="Y126" i="42"/>
  <c r="M20" i="3"/>
  <c r="AW71" i="38"/>
  <c r="AF9" i="42"/>
  <c r="AC9" i="42"/>
  <c r="AF17" i="42"/>
  <c r="AC17" i="42"/>
  <c r="AF25" i="42"/>
  <c r="AC25" i="42"/>
  <c r="AF33" i="42"/>
  <c r="AC33" i="42"/>
  <c r="V83" i="38"/>
  <c r="X83" i="38" s="1"/>
  <c r="X83" i="43"/>
  <c r="AN83" i="43" s="1"/>
  <c r="AN83" i="38" s="1"/>
  <c r="V96" i="38"/>
  <c r="X96" i="38" s="1"/>
  <c r="X96" i="43"/>
  <c r="AN96" i="43" s="1"/>
  <c r="AN96" i="38" s="1"/>
  <c r="S87" i="38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S3" i="38"/>
  <c r="U3" i="43"/>
  <c r="S105" i="43"/>
  <c r="AU3" i="43"/>
  <c r="AT3" i="43"/>
  <c r="AW50" i="38"/>
  <c r="V88" i="38"/>
  <c r="X88" i="38" s="1"/>
  <c r="X88" i="43"/>
  <c r="AN88" i="43" s="1"/>
  <c r="AN88" i="38" s="1"/>
  <c r="AZ58" i="38"/>
  <c r="AX58" i="38"/>
  <c r="AW73" i="38"/>
  <c r="AS39" i="38"/>
  <c r="AD39" i="38"/>
  <c r="AO39" i="38" s="1"/>
  <c r="AV39" i="38" s="1" a="1"/>
  <c r="AV39" i="38" s="1"/>
  <c r="AQ39" i="38"/>
  <c r="AD4" i="42"/>
  <c r="AO4" i="42" s="1"/>
  <c r="AV4" i="42" s="1" a="1"/>
  <c r="AV4" i="42" s="1"/>
  <c r="AS4" i="42"/>
  <c r="AQ4" i="42"/>
  <c r="R4" i="42"/>
  <c r="V13" i="38"/>
  <c r="X13" i="38" s="1"/>
  <c r="X13" i="43"/>
  <c r="AN13" i="43" s="1"/>
  <c r="AN13" i="38" s="1"/>
  <c r="V29" i="38"/>
  <c r="X29" i="38" s="1"/>
  <c r="X29" i="43"/>
  <c r="AN29" i="43" s="1"/>
  <c r="AN29" i="38" s="1"/>
  <c r="V46" i="38"/>
  <c r="X46" i="38" s="1"/>
  <c r="X46" i="43"/>
  <c r="AN46" i="43" s="1"/>
  <c r="AN46" i="38" s="1"/>
  <c r="V80" i="38"/>
  <c r="X80" i="38" s="1"/>
  <c r="X80" i="43"/>
  <c r="AN80" i="43" s="1"/>
  <c r="AN80" i="38" s="1"/>
  <c r="AQ35" i="38"/>
  <c r="AW35" i="38" s="1"/>
  <c r="AS35" i="38"/>
  <c r="AD35" i="38"/>
  <c r="AO35" i="38" s="1"/>
  <c r="AV35" i="38" s="1" a="1"/>
  <c r="AV35" i="38" s="1"/>
  <c r="S43" i="38"/>
  <c r="AT43" i="43"/>
  <c r="U43" i="43"/>
  <c r="AU43" i="43"/>
  <c r="Y43" i="38"/>
  <c r="AA43" i="38" s="1"/>
  <c r="AA43" i="43"/>
  <c r="AX40" i="43"/>
  <c r="AZ40" i="43"/>
  <c r="AD14" i="42"/>
  <c r="AS14" i="42"/>
  <c r="AQ14" i="42"/>
  <c r="R14" i="42"/>
  <c r="Y31" i="38"/>
  <c r="AA31" i="38" s="1"/>
  <c r="AA31" i="43"/>
  <c r="S28" i="38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X59" i="38"/>
  <c r="AZ59" i="38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Y78" i="38"/>
  <c r="AA78" i="38" s="1"/>
  <c r="AA86" i="43"/>
  <c r="Y86" i="38"/>
  <c r="AA86" i="38" s="1"/>
  <c r="AW93" i="43"/>
  <c r="AZ40" i="42"/>
  <c r="AX40" i="42"/>
  <c r="AF48" i="42"/>
  <c r="AC48" i="42"/>
  <c r="AO48" i="42"/>
  <c r="AV48" i="42" s="1" a="1"/>
  <c r="AV48" i="42" s="1"/>
  <c r="S75" i="38"/>
  <c r="U75" i="43"/>
  <c r="AT75" i="43"/>
  <c r="AU75" i="43"/>
  <c r="S83" i="38"/>
  <c r="AU83" i="43"/>
  <c r="U83" i="43"/>
  <c r="AT83" i="43"/>
  <c r="Y3" i="38"/>
  <c r="AA3" i="43"/>
  <c r="Y105" i="43"/>
  <c r="Y126" i="43" s="1"/>
  <c r="AZ57" i="38"/>
  <c r="AX57" i="38"/>
  <c r="AX72" i="38"/>
  <c r="AZ72" i="38"/>
  <c r="S7" i="38"/>
  <c r="AU7" i="43"/>
  <c r="AT7" i="43"/>
  <c r="U7" i="43"/>
  <c r="S23" i="38"/>
  <c r="AU23" i="43"/>
  <c r="AT23" i="43"/>
  <c r="U23" i="43"/>
  <c r="V41" i="38"/>
  <c r="X41" i="38" s="1"/>
  <c r="X41" i="43"/>
  <c r="AN41" i="43" s="1"/>
  <c r="AN41" i="38" s="1"/>
  <c r="I42" i="3"/>
  <c r="I25" i="3"/>
  <c r="T128" i="38" s="1"/>
  <c r="AS89" i="38"/>
  <c r="AD89" i="38"/>
  <c r="AO89" i="38" s="1"/>
  <c r="AV89" i="38" s="1" a="1"/>
  <c r="AV89" i="38" s="1"/>
  <c r="AQ89" i="38"/>
  <c r="AF8" i="43"/>
  <c r="Y16" i="38"/>
  <c r="AA16" i="38" s="1"/>
  <c r="AA16" i="43"/>
  <c r="AF24" i="43"/>
  <c r="Y32" i="38"/>
  <c r="AA32" i="38" s="1"/>
  <c r="AA32" i="43"/>
  <c r="V48" i="38"/>
  <c r="X48" i="38" s="1"/>
  <c r="X48" i="43"/>
  <c r="AN48" i="43" s="1"/>
  <c r="AN48" i="38" s="1"/>
  <c r="V82" i="38"/>
  <c r="X82" i="38" s="1"/>
  <c r="X82" i="43"/>
  <c r="AN82" i="43" s="1"/>
  <c r="AN82" i="38" s="1"/>
  <c r="V95" i="38"/>
  <c r="X95" i="38" s="1"/>
  <c r="X95" i="43"/>
  <c r="AN95" i="43" s="1"/>
  <c r="AN95" i="38" s="1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S80" i="38"/>
  <c r="AU80" i="43"/>
  <c r="AT80" i="43"/>
  <c r="U80" i="43"/>
  <c r="AW58" i="38"/>
  <c r="AW38" i="43"/>
  <c r="V5" i="38"/>
  <c r="X5" i="38" s="1"/>
  <c r="X5" i="43"/>
  <c r="AN5" i="43" s="1"/>
  <c r="AN5" i="38" s="1"/>
  <c r="AS36" i="38"/>
  <c r="AQ36" i="38"/>
  <c r="AW36" i="38" s="1"/>
  <c r="AD36" i="38"/>
  <c r="AO36" i="38" s="1"/>
  <c r="AV36" i="38" s="1" a="1"/>
  <c r="AV36" i="38" s="1"/>
  <c r="Y5" i="38"/>
  <c r="AA5" i="38" s="1"/>
  <c r="AA5" i="43"/>
  <c r="Y13" i="38"/>
  <c r="AA13" i="38" s="1"/>
  <c r="AA13" i="43"/>
  <c r="Y21" i="38"/>
  <c r="AA21" i="38" s="1"/>
  <c r="AA21" i="43"/>
  <c r="Y29" i="38"/>
  <c r="AA29" i="38" s="1"/>
  <c r="AA29" i="43"/>
  <c r="Y46" i="38"/>
  <c r="AA46" i="38" s="1"/>
  <c r="AA46" i="43"/>
  <c r="AF80" i="43"/>
  <c r="S85" i="38"/>
  <c r="AT85" i="43"/>
  <c r="U85" i="43"/>
  <c r="AU85" i="43"/>
  <c r="AD97" i="42"/>
  <c r="AS97" i="42"/>
  <c r="R97" i="42"/>
  <c r="AQ97" i="42"/>
  <c r="AW97" i="42" s="1"/>
  <c r="Y77" i="38"/>
  <c r="AA77" i="38" s="1"/>
  <c r="AA77" i="43"/>
  <c r="Y88" i="38"/>
  <c r="AA88" i="38" s="1"/>
  <c r="AA88" i="43"/>
  <c r="AW54" i="38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S34" i="38"/>
  <c r="AT34" i="43"/>
  <c r="U34" i="43"/>
  <c r="Y45" i="38"/>
  <c r="AA45" i="38" s="1"/>
  <c r="AA45" i="43"/>
  <c r="Y79" i="38"/>
  <c r="AA79" i="38" s="1"/>
  <c r="AA79" i="43"/>
  <c r="Y87" i="38"/>
  <c r="AA87" i="38" s="1"/>
  <c r="AA87" i="43"/>
  <c r="V10" i="38"/>
  <c r="X10" i="38" s="1"/>
  <c r="X10" i="43"/>
  <c r="AN10" i="43" s="1"/>
  <c r="AN10" i="38" s="1"/>
  <c r="V18" i="38"/>
  <c r="X18" i="38" s="1"/>
  <c r="X18" i="43"/>
  <c r="AN18" i="43" s="1"/>
  <c r="AN18" i="38" s="1"/>
  <c r="V26" i="38"/>
  <c r="X26" i="38" s="1"/>
  <c r="X26" i="43"/>
  <c r="AN26" i="43" s="1"/>
  <c r="AN26" i="38" s="1"/>
  <c r="V34" i="38"/>
  <c r="X34" i="38" s="1"/>
  <c r="X34" i="43"/>
  <c r="AN34" i="43" s="1"/>
  <c r="AN34" i="38" s="1"/>
  <c r="AF44" i="38"/>
  <c r="AF78" i="42"/>
  <c r="AC78" i="42"/>
  <c r="AF86" i="42"/>
  <c r="AC86" i="42"/>
  <c r="AO86" i="42"/>
  <c r="AV86" i="42" s="1" a="1"/>
  <c r="AV86" i="42" s="1"/>
  <c r="S8" i="38"/>
  <c r="AU8" i="43"/>
  <c r="U8" i="43"/>
  <c r="AT8" i="43"/>
  <c r="S16" i="38"/>
  <c r="AT16" i="43"/>
  <c r="AU16" i="43"/>
  <c r="U16" i="43"/>
  <c r="AT24" i="43"/>
  <c r="AU24" i="43"/>
  <c r="S24" i="38"/>
  <c r="U24" i="43"/>
  <c r="S32" i="38"/>
  <c r="AU32" i="43"/>
  <c r="AT32" i="43"/>
  <c r="U32" i="43"/>
  <c r="S41" i="38"/>
  <c r="U41" i="43"/>
  <c r="AT41" i="43"/>
  <c r="AU41" i="43"/>
  <c r="AS40" i="38"/>
  <c r="AD40" i="38"/>
  <c r="AO40" i="38" s="1"/>
  <c r="AV40" i="38" s="1" a="1"/>
  <c r="AV40" i="38" s="1"/>
  <c r="AQ40" i="38"/>
  <c r="AW72" i="38"/>
  <c r="AT104" i="42"/>
  <c r="S31" i="38"/>
  <c r="U31" i="43"/>
  <c r="AT31" i="43"/>
  <c r="AU31" i="43"/>
  <c r="Y76" i="38"/>
  <c r="AA76" i="38" s="1"/>
  <c r="AA76" i="43"/>
  <c r="Y84" i="38"/>
  <c r="AA84" i="38" s="1"/>
  <c r="AA84" i="43"/>
  <c r="Y97" i="38"/>
  <c r="AA97" i="38" s="1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S98" i="38"/>
  <c r="AU98" i="43"/>
  <c r="S5" i="38"/>
  <c r="AT5" i="43"/>
  <c r="U5" i="43"/>
  <c r="AU5" i="43"/>
  <c r="S13" i="38"/>
  <c r="AT13" i="43"/>
  <c r="AU13" i="43"/>
  <c r="U13" i="43"/>
  <c r="S21" i="38"/>
  <c r="AU21" i="43"/>
  <c r="AT21" i="43"/>
  <c r="U21" i="43"/>
  <c r="S29" i="38"/>
  <c r="AU29" i="43"/>
  <c r="AT29" i="43"/>
  <c r="U29" i="43"/>
  <c r="S46" i="38"/>
  <c r="AT46" i="43"/>
  <c r="U46" i="43"/>
  <c r="AU46" i="43"/>
  <c r="S88" i="38"/>
  <c r="U88" i="43"/>
  <c r="AU88" i="43"/>
  <c r="AT88" i="43"/>
  <c r="AF8" i="42"/>
  <c r="AC8" i="42"/>
  <c r="AA14" i="43"/>
  <c r="Y14" i="38"/>
  <c r="AA14" i="38" s="1"/>
  <c r="Y22" i="38"/>
  <c r="AA22" i="38" s="1"/>
  <c r="AA22" i="43"/>
  <c r="AA30" i="43"/>
  <c r="Y30" i="38"/>
  <c r="AA30" i="38" s="1"/>
  <c r="Y47" i="38"/>
  <c r="AA47" i="38" s="1"/>
  <c r="AA47" i="43"/>
  <c r="Y81" i="38"/>
  <c r="AA81" i="38" s="1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O92" i="38" s="1"/>
  <c r="AV92" i="38" s="1" a="1"/>
  <c r="AV92" i="38" s="1"/>
  <c r="AS92" i="38"/>
  <c r="AQ92" i="38"/>
  <c r="AW92" i="38" s="1"/>
  <c r="AD76" i="42"/>
  <c r="AS76" i="42"/>
  <c r="AQ76" i="42"/>
  <c r="R76" i="42"/>
  <c r="Y10" i="38"/>
  <c r="AA10" i="38" s="1"/>
  <c r="AA10" i="43"/>
  <c r="Y85" i="38"/>
  <c r="AA85" i="38" s="1"/>
  <c r="AA85" i="43"/>
  <c r="AD30" i="42"/>
  <c r="AQ30" i="42"/>
  <c r="AW30" i="42" s="1"/>
  <c r="R30" i="42"/>
  <c r="AS30" i="42"/>
  <c r="Y7" i="38"/>
  <c r="AA7" i="38" s="1"/>
  <c r="AA7" i="43"/>
  <c r="AF48" i="43"/>
  <c r="S20" i="38"/>
  <c r="AU20" i="43"/>
  <c r="U20" i="43"/>
  <c r="AT20" i="43"/>
  <c r="AE3" i="38"/>
  <c r="AE105" i="38" s="1"/>
  <c r="AE105" i="43"/>
  <c r="AE126" i="43" s="1"/>
  <c r="AF44" i="42"/>
  <c r="AC44" i="42"/>
  <c r="AO44" i="42"/>
  <c r="AV44" i="42" s="1" a="1"/>
  <c r="AV44" i="42" s="1"/>
  <c r="S10" i="38"/>
  <c r="AT10" i="43"/>
  <c r="AU10" i="43"/>
  <c r="U10" i="43"/>
  <c r="AU18" i="43"/>
  <c r="AT18" i="43"/>
  <c r="U18" i="43"/>
  <c r="S18" i="38"/>
  <c r="AT26" i="43"/>
  <c r="AU26" i="43"/>
  <c r="S26" i="38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S97" i="38"/>
  <c r="U97" i="43"/>
  <c r="AU97" i="43"/>
  <c r="AT97" i="43"/>
  <c r="AW70" i="38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V97" i="38"/>
  <c r="X97" i="38" s="1"/>
  <c r="X97" i="43"/>
  <c r="AN97" i="43" s="1"/>
  <c r="AN97" i="38" s="1"/>
  <c r="S86" i="38"/>
  <c r="AT86" i="43"/>
  <c r="U86" i="43"/>
  <c r="AU86" i="43"/>
  <c r="AD91" i="38"/>
  <c r="AO91" i="38" s="1"/>
  <c r="AV91" i="38" s="1" a="1"/>
  <c r="AV91" i="38" s="1"/>
  <c r="AS91" i="38"/>
  <c r="AQ91" i="38"/>
  <c r="AU104" i="42"/>
  <c r="S15" i="38"/>
  <c r="AU15" i="43"/>
  <c r="AT15" i="43"/>
  <c r="U15" i="43"/>
  <c r="Y42" i="38"/>
  <c r="AA42" i="38" s="1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S22" i="38"/>
  <c r="AT22" i="43"/>
  <c r="U22" i="43"/>
  <c r="AU22" i="43"/>
  <c r="Y41" i="38"/>
  <c r="AA41" i="38" s="1"/>
  <c r="AA41" i="43"/>
  <c r="Y75" i="38"/>
  <c r="AA75" i="38" s="1"/>
  <c r="AA75" i="43"/>
  <c r="Y83" i="38"/>
  <c r="AA83" i="38" s="1"/>
  <c r="AA83" i="43"/>
  <c r="Y96" i="38"/>
  <c r="AA96" i="38" s="1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Y6" i="38"/>
  <c r="AA6" i="38" s="1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V87" i="38"/>
  <c r="X87" i="38" s="1"/>
  <c r="X87" i="43"/>
  <c r="AN87" i="43" s="1"/>
  <c r="AN87" i="38" s="1"/>
  <c r="AC4" i="42" l="1"/>
  <c r="AC20" i="42"/>
  <c r="AC95" i="42"/>
  <c r="AW89" i="38"/>
  <c r="AC26" i="42"/>
  <c r="AC42" i="42"/>
  <c r="AW40" i="38"/>
  <c r="AW4" i="42"/>
  <c r="AS104" i="42"/>
  <c r="AF105" i="42"/>
  <c r="AZ27" i="42"/>
  <c r="AX27" i="42"/>
  <c r="AZ33" i="42"/>
  <c r="AX33" i="42"/>
  <c r="AZ17" i="42"/>
  <c r="AX17" i="42"/>
  <c r="AZ20" i="42"/>
  <c r="AX20" i="42"/>
  <c r="AZ90" i="38"/>
  <c r="AX90" i="38"/>
  <c r="AW93" i="38"/>
  <c r="AX93" i="38"/>
  <c r="AZ93" i="38"/>
  <c r="AX39" i="38"/>
  <c r="AZ39" i="38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X35" i="38"/>
  <c r="AZ35" i="38"/>
  <c r="AZ41" i="42"/>
  <c r="AX41" i="42"/>
  <c r="AW80" i="42"/>
  <c r="AX80" i="42"/>
  <c r="AZ80" i="42"/>
  <c r="AZ13" i="42"/>
  <c r="AX13" i="42"/>
  <c r="AZ34" i="42"/>
  <c r="AX34" i="42"/>
  <c r="AZ37" i="38"/>
  <c r="AX37" i="38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X91" i="38"/>
  <c r="AZ91" i="38"/>
  <c r="AX92" i="38"/>
  <c r="AZ92" i="38"/>
  <c r="AW47" i="42"/>
  <c r="AZ47" i="42"/>
  <c r="AX47" i="42"/>
  <c r="AW5" i="42"/>
  <c r="AF75" i="38"/>
  <c r="AF42" i="43"/>
  <c r="AW91" i="38"/>
  <c r="AF85" i="38"/>
  <c r="AF47" i="43"/>
  <c r="R46" i="43"/>
  <c r="AD46" i="43"/>
  <c r="AO46" i="43" s="1"/>
  <c r="AV46" i="43" s="1" a="1"/>
  <c r="AV46" i="43" s="1"/>
  <c r="AS46" i="43"/>
  <c r="AQ46" i="43"/>
  <c r="AW46" i="43" s="1"/>
  <c r="R5" i="43"/>
  <c r="AQ5" i="43"/>
  <c r="AS5" i="43"/>
  <c r="AD5" i="43"/>
  <c r="AO5" i="43" s="1"/>
  <c r="AV5" i="43" s="1" a="1"/>
  <c r="AV5" i="43" s="1"/>
  <c r="AF87" i="38"/>
  <c r="U42" i="3"/>
  <c r="U2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V96" i="43" s="1" a="1"/>
  <c r="AV96" i="43" s="1"/>
  <c r="AS96" i="43"/>
  <c r="R96" i="43"/>
  <c r="AZ98" i="42"/>
  <c r="AX98" i="42"/>
  <c r="AS42" i="43"/>
  <c r="R42" i="43"/>
  <c r="AQ42" i="43"/>
  <c r="AD42" i="43"/>
  <c r="AO42" i="43" s="1"/>
  <c r="AV42" i="43" s="1" a="1"/>
  <c r="AV42" i="43" s="1"/>
  <c r="AC15" i="42"/>
  <c r="AT48" i="38"/>
  <c r="U48" i="38"/>
  <c r="AU48" i="38"/>
  <c r="AF9" i="38"/>
  <c r="AC80" i="42"/>
  <c r="AF4" i="38"/>
  <c r="AF95" i="43"/>
  <c r="R42" i="3"/>
  <c r="R25" i="3"/>
  <c r="R27" i="43"/>
  <c r="AS27" i="43"/>
  <c r="AD27" i="43"/>
  <c r="AQ27" i="43"/>
  <c r="AS79" i="43"/>
  <c r="R79" i="43"/>
  <c r="AD79" i="43"/>
  <c r="AO79" i="43" s="1"/>
  <c r="AV79" i="43" s="1" a="1"/>
  <c r="AV79" i="43" s="1"/>
  <c r="AF98" i="43"/>
  <c r="AC11" i="42"/>
  <c r="U45" i="38"/>
  <c r="AT45" i="38"/>
  <c r="AU45" i="38"/>
  <c r="X3" i="38"/>
  <c r="X105" i="38" s="1"/>
  <c r="X126" i="38" s="1"/>
  <c r="V105" i="38"/>
  <c r="V126" i="38" s="1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V26" i="43" s="1" a="1"/>
  <c r="AV26" i="43" s="1"/>
  <c r="AQ26" i="43"/>
  <c r="R26" i="43"/>
  <c r="AS10" i="43"/>
  <c r="AQ10" i="43"/>
  <c r="R10" i="43"/>
  <c r="AD10" i="43"/>
  <c r="AO10" i="43" s="1"/>
  <c r="AV10" i="43" s="1" a="1"/>
  <c r="AV10" i="43" s="1"/>
  <c r="AE126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V9" i="43" s="1" a="1"/>
  <c r="AV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V94" i="43" s="1" a="1"/>
  <c r="AV94" i="43" s="1"/>
  <c r="AQ94" i="43"/>
  <c r="R94" i="43"/>
  <c r="AS94" i="43"/>
  <c r="AS82" i="43"/>
  <c r="R82" i="43"/>
  <c r="AD82" i="43"/>
  <c r="AO82" i="43" s="1"/>
  <c r="AV82" i="43" s="1" a="1"/>
  <c r="AV82" i="43" s="1"/>
  <c r="AQ82" i="43"/>
  <c r="AF98" i="38"/>
  <c r="AZ11" i="42"/>
  <c r="AX11" i="42"/>
  <c r="AN3" i="43"/>
  <c r="X105" i="43"/>
  <c r="X126" i="43" s="1"/>
  <c r="AW38" i="38"/>
  <c r="AZ38" i="38"/>
  <c r="AX38" i="38"/>
  <c r="AF11" i="43"/>
  <c r="AO11" i="43"/>
  <c r="AV11" i="43" s="1" a="1"/>
  <c r="AV11" i="43" s="1"/>
  <c r="AW10" i="42"/>
  <c r="Q42" i="3"/>
  <c r="Q25" i="3"/>
  <c r="AF75" i="43"/>
  <c r="AW16" i="42"/>
  <c r="AF85" i="43"/>
  <c r="AF14" i="43"/>
  <c r="AF76" i="38"/>
  <c r="AF41" i="38"/>
  <c r="R15" i="43"/>
  <c r="AS15" i="43"/>
  <c r="AD15" i="43"/>
  <c r="AO15" i="43" s="1"/>
  <c r="AV15" i="43" s="1" a="1"/>
  <c r="AV15" i="43" s="1"/>
  <c r="AQ15" i="43"/>
  <c r="AW24" i="42"/>
  <c r="R97" i="43"/>
  <c r="AD97" i="43"/>
  <c r="AO97" i="43" s="1"/>
  <c r="AV97" i="43" s="1" a="1"/>
  <c r="AV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V31" i="43" s="1" a="1"/>
  <c r="AV31" i="43" s="1"/>
  <c r="AQ31" i="43"/>
  <c r="AS24" i="43"/>
  <c r="R24" i="43"/>
  <c r="AD24" i="43"/>
  <c r="AO24" i="43" s="1"/>
  <c r="AV24" i="43" s="1" a="1"/>
  <c r="AV24" i="43" s="1"/>
  <c r="AQ24" i="43"/>
  <c r="AF79" i="38"/>
  <c r="AF46" i="38"/>
  <c r="AF5" i="38"/>
  <c r="AF16" i="38"/>
  <c r="R7" i="43"/>
  <c r="AQ7" i="43"/>
  <c r="AS7" i="43"/>
  <c r="AD7" i="43"/>
  <c r="AO7" i="43" s="1"/>
  <c r="AV7" i="43" s="1" a="1"/>
  <c r="AV7" i="43" s="1"/>
  <c r="AW14" i="42"/>
  <c r="AD43" i="43"/>
  <c r="AO43" i="43" s="1"/>
  <c r="AV43" i="43" s="1" a="1"/>
  <c r="AV43" i="43" s="1"/>
  <c r="AQ43" i="43"/>
  <c r="R43" i="43"/>
  <c r="AS43" i="43"/>
  <c r="R3" i="43"/>
  <c r="U105" i="43"/>
  <c r="U126" i="43" s="1"/>
  <c r="AD3" i="43"/>
  <c r="AO3" i="43" s="1"/>
  <c r="AQ3" i="43"/>
  <c r="AS3" i="43"/>
  <c r="AS87" i="43"/>
  <c r="AD87" i="43"/>
  <c r="AO87" i="43" s="1"/>
  <c r="AV87" i="43" s="1" a="1"/>
  <c r="AV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V12" i="43" s="1" a="1"/>
  <c r="AV12" i="43" s="1"/>
  <c r="AX7" i="42"/>
  <c r="AZ7" i="42"/>
  <c r="AV104" i="42"/>
  <c r="R47" i="43"/>
  <c r="AS47" i="43"/>
  <c r="AD47" i="43"/>
  <c r="AO47" i="43" s="1"/>
  <c r="AV47" i="43" s="1" a="1"/>
  <c r="AV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V14" i="43" s="1" a="1"/>
  <c r="AV14" i="43" s="1"/>
  <c r="AN126" i="42"/>
  <c r="Z20" i="3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V13" i="43" s="1" a="1"/>
  <c r="AV13" i="43" s="1"/>
  <c r="AF97" i="38"/>
  <c r="U31" i="38"/>
  <c r="AT31" i="38"/>
  <c r="AU31" i="38"/>
  <c r="U24" i="38"/>
  <c r="AU24" i="38"/>
  <c r="AT24" i="38"/>
  <c r="AD8" i="43"/>
  <c r="AO8" i="43" s="1"/>
  <c r="AV8" i="43" s="1" a="1"/>
  <c r="AV8" i="43" s="1"/>
  <c r="R8" i="43"/>
  <c r="AS8" i="43"/>
  <c r="AQ8" i="43"/>
  <c r="AF45" i="43"/>
  <c r="AF88" i="43"/>
  <c r="AF29" i="43"/>
  <c r="AO29" i="43"/>
  <c r="AV29" i="43" s="1" a="1"/>
  <c r="AV29" i="43" s="1"/>
  <c r="AZ36" i="38"/>
  <c r="AX36" i="38"/>
  <c r="AQ80" i="43"/>
  <c r="R80" i="43"/>
  <c r="AD80" i="43"/>
  <c r="AO80" i="43" s="1"/>
  <c r="AV80" i="43" s="1" a="1"/>
  <c r="AV80" i="43" s="1"/>
  <c r="AS80" i="43"/>
  <c r="AT104" i="43"/>
  <c r="AF3" i="43"/>
  <c r="AA105" i="43"/>
  <c r="AS75" i="43"/>
  <c r="R75" i="43"/>
  <c r="AD75" i="43"/>
  <c r="AO75" i="43" s="1"/>
  <c r="AV75" i="43" s="1" a="1"/>
  <c r="AV75" i="43" s="1"/>
  <c r="AQ75" i="43"/>
  <c r="AF86" i="38"/>
  <c r="AW33" i="42"/>
  <c r="AW17" i="42"/>
  <c r="S105" i="38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V25" i="43" s="1" a="1"/>
  <c r="AV25" i="43" s="1"/>
  <c r="AC85" i="42"/>
  <c r="AF20" i="43"/>
  <c r="AO20" i="43"/>
  <c r="AV20" i="43" s="1" a="1"/>
  <c r="AV20" i="43" s="1"/>
  <c r="AF23" i="38"/>
  <c r="AD44" i="43"/>
  <c r="AO44" i="43" s="1"/>
  <c r="AV44" i="43" s="1" a="1"/>
  <c r="AV44" i="43" s="1"/>
  <c r="AQ44" i="43"/>
  <c r="R44" i="43"/>
  <c r="AS44" i="43"/>
  <c r="R19" i="43"/>
  <c r="AQ19" i="43"/>
  <c r="AW19" i="43" s="1"/>
  <c r="AS19" i="43"/>
  <c r="AD19" i="43"/>
  <c r="AO19" i="43" s="1"/>
  <c r="AV19" i="43" s="1" a="1"/>
  <c r="AV19" i="43" s="1"/>
  <c r="AC27" i="42"/>
  <c r="AC41" i="42"/>
  <c r="AS95" i="43"/>
  <c r="AQ95" i="43"/>
  <c r="AW95" i="43" s="1"/>
  <c r="R95" i="43"/>
  <c r="AD95" i="43"/>
  <c r="AO95" i="43" s="1"/>
  <c r="AV95" i="43" s="1" a="1"/>
  <c r="AV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V22" i="43" s="1" a="1"/>
  <c r="AV22" i="43" s="1"/>
  <c r="AD86" i="43"/>
  <c r="AO86" i="43" s="1"/>
  <c r="AV86" i="43" s="1" a="1"/>
  <c r="AV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V41" i="43" s="1" a="1"/>
  <c r="AV41" i="43" s="1"/>
  <c r="AQ41" i="43"/>
  <c r="AS41" i="43"/>
  <c r="AF45" i="38"/>
  <c r="AD105" i="42"/>
  <c r="AF88" i="38"/>
  <c r="AS85" i="43"/>
  <c r="R85" i="43"/>
  <c r="AQ85" i="43"/>
  <c r="AD85" i="43"/>
  <c r="AO85" i="43" s="1"/>
  <c r="AV85" i="43" s="1" a="1"/>
  <c r="AV85" i="43" s="1"/>
  <c r="AF29" i="38"/>
  <c r="AU104" i="43"/>
  <c r="Y105" i="38"/>
  <c r="Y126" i="38" s="1"/>
  <c r="AA3" i="38"/>
  <c r="U75" i="38"/>
  <c r="AT75" i="38"/>
  <c r="AU75" i="38"/>
  <c r="AF86" i="43"/>
  <c r="R28" i="43"/>
  <c r="AS28" i="43"/>
  <c r="AD28" i="43"/>
  <c r="AO28" i="43" s="1"/>
  <c r="AV28" i="43" s="1"/>
  <c r="AQ28" i="43"/>
  <c r="AU43" i="38"/>
  <c r="U43" i="38"/>
  <c r="AT43" i="38"/>
  <c r="R33" i="43"/>
  <c r="AS33" i="43"/>
  <c r="AD33" i="43"/>
  <c r="AO33" i="43" s="1"/>
  <c r="AV33" i="43" s="1" a="1"/>
  <c r="AV33" i="43" s="1"/>
  <c r="AQ33" i="43"/>
  <c r="R17" i="43"/>
  <c r="AD17" i="43"/>
  <c r="AO17" i="43" s="1"/>
  <c r="AV17" i="43" s="1" a="1"/>
  <c r="AV17" i="43" s="1"/>
  <c r="AS17" i="43"/>
  <c r="AQ17" i="43"/>
  <c r="Z128" i="38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V78" i="43" s="1" a="1"/>
  <c r="AV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V88" i="43" s="1" a="1"/>
  <c r="AV88" i="43" s="1"/>
  <c r="AQ88" i="43"/>
  <c r="AS88" i="43"/>
  <c r="AS98" i="43"/>
  <c r="R98" i="43"/>
  <c r="AD98" i="43"/>
  <c r="AO98" i="43" s="1"/>
  <c r="AV98" i="43" s="1" a="1"/>
  <c r="AV98" i="43" s="1"/>
  <c r="AQ98" i="43"/>
  <c r="AF84" i="38"/>
  <c r="AU41" i="38"/>
  <c r="AT41" i="38"/>
  <c r="U41" i="38"/>
  <c r="U8" i="38"/>
  <c r="AU8" i="38"/>
  <c r="AT8" i="38"/>
  <c r="AD34" i="43"/>
  <c r="AO34" i="43" s="1"/>
  <c r="AV34" i="43" s="1" a="1"/>
  <c r="AV34" i="43" s="1"/>
  <c r="AQ34" i="43"/>
  <c r="AW34" i="43" s="1"/>
  <c r="AS34" i="43"/>
  <c r="R34" i="43"/>
  <c r="AW27" i="42"/>
  <c r="AW3" i="42"/>
  <c r="AF77" i="43"/>
  <c r="AF21" i="43"/>
  <c r="AO21" i="43"/>
  <c r="AV21" i="43" s="1" a="1"/>
  <c r="AV21" i="43" s="1"/>
  <c r="H42" i="3"/>
  <c r="H25" i="3"/>
  <c r="S128" i="38" s="1"/>
  <c r="AF32" i="43"/>
  <c r="AT7" i="38"/>
  <c r="U7" i="38"/>
  <c r="AU7" i="38"/>
  <c r="AW48" i="42"/>
  <c r="AZ48" i="42"/>
  <c r="AX48" i="42"/>
  <c r="AF78" i="38"/>
  <c r="O20" i="3"/>
  <c r="M42" i="3"/>
  <c r="M25" i="3"/>
  <c r="Y128" i="38" s="1"/>
  <c r="AW20" i="42"/>
  <c r="AZ23" i="42"/>
  <c r="AX23" i="42"/>
  <c r="AD48" i="43"/>
  <c r="AO48" i="43" s="1"/>
  <c r="AV48" i="43" s="1" a="1"/>
  <c r="AV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2" i="3"/>
  <c r="J25" i="3"/>
  <c r="AQ45" i="43"/>
  <c r="AS45" i="43"/>
  <c r="R45" i="43"/>
  <c r="AD45" i="43"/>
  <c r="AO45" i="43" s="1"/>
  <c r="AV45" i="43" s="1" a="1"/>
  <c r="AV45" i="43" s="1"/>
  <c r="AD81" i="43"/>
  <c r="AS81" i="43"/>
  <c r="AQ81" i="43"/>
  <c r="R81" i="43"/>
  <c r="AF26" i="43"/>
  <c r="AF94" i="38"/>
  <c r="AC83" i="42"/>
  <c r="AF27" i="43"/>
  <c r="AO27" i="43"/>
  <c r="AV27" i="43" s="1" a="1"/>
  <c r="AV27" i="43" s="1"/>
  <c r="AF82" i="43"/>
  <c r="AS77" i="43"/>
  <c r="AD77" i="43"/>
  <c r="AO77" i="43" s="1"/>
  <c r="AV77" i="43" s="1" a="1"/>
  <c r="AV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V18" i="43" s="1" a="1"/>
  <c r="AV18" i="43" s="1"/>
  <c r="AF81" i="43"/>
  <c r="AO81" i="43"/>
  <c r="AV81" i="43" s="1" a="1"/>
  <c r="AV81" i="43" s="1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V76" i="43" s="1" a="1"/>
  <c r="AV76" i="43" s="1"/>
  <c r="AZ40" i="38"/>
  <c r="AX40" i="38"/>
  <c r="AD32" i="43"/>
  <c r="AO32" i="43" s="1"/>
  <c r="AV32" i="43" s="1" a="1"/>
  <c r="AV32" i="43" s="1"/>
  <c r="AQ32" i="43"/>
  <c r="AW32" i="43" s="1"/>
  <c r="AS32" i="43"/>
  <c r="R32" i="43"/>
  <c r="AS16" i="43"/>
  <c r="AQ16" i="43"/>
  <c r="R16" i="43"/>
  <c r="AD16" i="43"/>
  <c r="AO16" i="43" s="1"/>
  <c r="AV16" i="43" s="1" a="1"/>
  <c r="AV16" i="43" s="1"/>
  <c r="AX86" i="42"/>
  <c r="AZ86" i="42"/>
  <c r="AF77" i="38"/>
  <c r="AU85" i="38"/>
  <c r="U85" i="38"/>
  <c r="AT85" i="38"/>
  <c r="AF21" i="38"/>
  <c r="AU80" i="38"/>
  <c r="AT80" i="38"/>
  <c r="U80" i="38"/>
  <c r="AF32" i="38"/>
  <c r="AZ89" i="38"/>
  <c r="AX89" i="38"/>
  <c r="R23" i="43"/>
  <c r="AQ23" i="43"/>
  <c r="AW23" i="43" s="1"/>
  <c r="AS23" i="43"/>
  <c r="AD23" i="43"/>
  <c r="AO23" i="43" s="1"/>
  <c r="AV23" i="43" s="1" a="1"/>
  <c r="AV23" i="43" s="1"/>
  <c r="AD83" i="43"/>
  <c r="AO83" i="43" s="1"/>
  <c r="AV83" i="43" s="1" a="1"/>
  <c r="AV83" i="43" s="1"/>
  <c r="AS83" i="43"/>
  <c r="R83" i="43"/>
  <c r="AQ83" i="43"/>
  <c r="AF78" i="43"/>
  <c r="U28" i="38"/>
  <c r="AU28" i="38"/>
  <c r="AT28" i="38"/>
  <c r="AW39" i="38"/>
  <c r="AT33" i="38"/>
  <c r="U33" i="38"/>
  <c r="AU33" i="38"/>
  <c r="U17" i="38"/>
  <c r="AT17" i="38"/>
  <c r="AU17" i="38"/>
  <c r="R4" i="43"/>
  <c r="AD4" i="43"/>
  <c r="AO4" i="43" s="1"/>
  <c r="AV4" i="43" s="1" a="1"/>
  <c r="AV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W37" i="38"/>
  <c r="AD30" i="43"/>
  <c r="AO30" i="43" s="1"/>
  <c r="AV30" i="43" s="1" a="1"/>
  <c r="AV30" i="43" s="1"/>
  <c r="AQ30" i="43"/>
  <c r="AS30" i="43"/>
  <c r="R30" i="43"/>
  <c r="AS6" i="43"/>
  <c r="R6" i="43"/>
  <c r="AD6" i="43"/>
  <c r="AO6" i="43" s="1"/>
  <c r="AV6" i="43" s="1" a="1"/>
  <c r="AV6" i="43" s="1"/>
  <c r="AQ6" i="43"/>
  <c r="AT95" i="38"/>
  <c r="U95" i="38"/>
  <c r="AU95" i="38"/>
  <c r="AS84" i="43"/>
  <c r="AQ84" i="43"/>
  <c r="R84" i="43"/>
  <c r="AD84" i="43"/>
  <c r="AO84" i="43" s="1"/>
  <c r="AV84" i="43" s="1" a="1"/>
  <c r="AV84" i="43" s="1"/>
  <c r="AF27" i="38"/>
  <c r="AF82" i="38"/>
  <c r="AW22" i="43" l="1"/>
  <c r="AW26" i="43"/>
  <c r="AW86" i="43"/>
  <c r="AW81" i="43"/>
  <c r="AW80" i="43"/>
  <c r="AW12" i="43"/>
  <c r="AW42" i="43"/>
  <c r="AZ23" i="43"/>
  <c r="AX23" i="43"/>
  <c r="AX7" i="43"/>
  <c r="AZ7" i="43"/>
  <c r="AV104" i="43"/>
  <c r="AZ16" i="43"/>
  <c r="AX16" i="43"/>
  <c r="AZ19" i="43"/>
  <c r="AX19" i="43"/>
  <c r="AX75" i="43"/>
  <c r="AZ75" i="43"/>
  <c r="AW79" i="43"/>
  <c r="AZ79" i="43"/>
  <c r="AX79" i="43"/>
  <c r="AX98" i="43"/>
  <c r="AZ98" i="43"/>
  <c r="AX41" i="43"/>
  <c r="AZ41" i="43"/>
  <c r="AZ34" i="43"/>
  <c r="AX34" i="43"/>
  <c r="AZ17" i="43"/>
  <c r="AX17" i="43"/>
  <c r="AX87" i="43"/>
  <c r="AZ87" i="43"/>
  <c r="AZ9" i="43"/>
  <c r="AX9" i="43"/>
  <c r="AZ30" i="43"/>
  <c r="AX30" i="43"/>
  <c r="AZ31" i="43"/>
  <c r="AX31" i="43"/>
  <c r="AX47" i="43"/>
  <c r="AZ47" i="43"/>
  <c r="AZ4" i="43"/>
  <c r="AX4" i="43"/>
  <c r="AZ13" i="43"/>
  <c r="AX13" i="43"/>
  <c r="AW10" i="43"/>
  <c r="AZ10" i="43"/>
  <c r="AX10" i="43"/>
  <c r="AZ46" i="43"/>
  <c r="AX46" i="43"/>
  <c r="AW85" i="43"/>
  <c r="AZ85" i="43"/>
  <c r="AX85" i="43"/>
  <c r="AX84" i="43"/>
  <c r="AZ84" i="43"/>
  <c r="AW83" i="43"/>
  <c r="AZ83" i="43"/>
  <c r="AX83" i="43"/>
  <c r="AZ33" i="43"/>
  <c r="AX33" i="43"/>
  <c r="AZ14" i="43"/>
  <c r="AX14" i="43"/>
  <c r="AW94" i="43"/>
  <c r="AX94" i="43"/>
  <c r="AZ94" i="43"/>
  <c r="L42" i="3"/>
  <c r="L25" i="3"/>
  <c r="AD33" i="38"/>
  <c r="AO33" i="38" s="1"/>
  <c r="AV33" i="38" s="1" a="1"/>
  <c r="AV33" i="38" s="1"/>
  <c r="AS33" i="38"/>
  <c r="AQ33" i="38"/>
  <c r="AW18" i="43"/>
  <c r="AX18" i="43"/>
  <c r="AZ18" i="43"/>
  <c r="AW27" i="43"/>
  <c r="AZ27" i="43"/>
  <c r="AX27" i="43"/>
  <c r="AX48" i="43"/>
  <c r="AZ48" i="43"/>
  <c r="AW77" i="43"/>
  <c r="AX77" i="43"/>
  <c r="AZ77" i="43"/>
  <c r="AX88" i="43"/>
  <c r="AZ88" i="43"/>
  <c r="AX104" i="42"/>
  <c r="AD15" i="38"/>
  <c r="AO15" i="38" s="1"/>
  <c r="AV15" i="38" s="1" a="1"/>
  <c r="AV15" i="38" s="1"/>
  <c r="AS15" i="38"/>
  <c r="AQ15" i="38"/>
  <c r="AZ6" i="43"/>
  <c r="AX6" i="43"/>
  <c r="AW17" i="43"/>
  <c r="AZ86" i="43"/>
  <c r="AX86" i="43"/>
  <c r="AW44" i="43"/>
  <c r="AX44" i="43"/>
  <c r="AZ44" i="43"/>
  <c r="AU105" i="38"/>
  <c r="S126" i="38"/>
  <c r="AU126" i="38" s="1"/>
  <c r="AZ80" i="43"/>
  <c r="AX80" i="43"/>
  <c r="AZ8" i="43"/>
  <c r="AX8" i="43"/>
  <c r="Z25" i="3"/>
  <c r="Z42" i="3"/>
  <c r="AW47" i="43"/>
  <c r="AS25" i="38"/>
  <c r="AD25" i="38"/>
  <c r="AO25" i="38" s="1"/>
  <c r="AV25" i="38" s="1" a="1"/>
  <c r="AV25" i="38" s="1"/>
  <c r="AQ25" i="38"/>
  <c r="AS104" i="43"/>
  <c r="AZ24" i="43"/>
  <c r="AX24" i="43"/>
  <c r="AW97" i="43"/>
  <c r="AZ97" i="43"/>
  <c r="AX97" i="43"/>
  <c r="AD46" i="38"/>
  <c r="AO46" i="38" s="1"/>
  <c r="AV46" i="38" s="1" a="1"/>
  <c r="AV46" i="38" s="1"/>
  <c r="AS46" i="38"/>
  <c r="AQ46" i="38"/>
  <c r="AW46" i="38" s="1"/>
  <c r="AS27" i="38"/>
  <c r="AD27" i="38"/>
  <c r="AO27" i="38" s="1"/>
  <c r="AV27" i="38" s="1" a="1"/>
  <c r="AV27" i="38" s="1"/>
  <c r="AQ27" i="38"/>
  <c r="AD83" i="38"/>
  <c r="AO83" i="38" s="1"/>
  <c r="AV83" i="38" s="1" a="1"/>
  <c r="AV83" i="38" s="1"/>
  <c r="AS83" i="38"/>
  <c r="AQ83" i="38"/>
  <c r="AD82" i="38"/>
  <c r="AO82" i="38" s="1"/>
  <c r="AV82" i="38" s="1" a="1"/>
  <c r="AV82" i="38" s="1"/>
  <c r="AS82" i="38"/>
  <c r="AQ82" i="38"/>
  <c r="AD42" i="38"/>
  <c r="AO42" i="38" s="1"/>
  <c r="AV42" i="38" s="1" a="1"/>
  <c r="AV42" i="38" s="1"/>
  <c r="AS42" i="38"/>
  <c r="AQ42" i="38"/>
  <c r="AW4" i="43"/>
  <c r="AD88" i="38"/>
  <c r="AO88" i="38" s="1"/>
  <c r="AV88" i="38" s="1" a="1"/>
  <c r="AV88" i="38" s="1"/>
  <c r="AS88" i="38"/>
  <c r="AQ88" i="38"/>
  <c r="AS44" i="38"/>
  <c r="AD44" i="38"/>
  <c r="AO44" i="38" s="1"/>
  <c r="AV44" i="38" s="1" a="1"/>
  <c r="AV44" i="38" s="1"/>
  <c r="AQ44" i="38"/>
  <c r="AZ32" i="43"/>
  <c r="AX32" i="43"/>
  <c r="AS76" i="38"/>
  <c r="AD76" i="38"/>
  <c r="AO76" i="38" s="1"/>
  <c r="AV76" i="38" s="1" a="1"/>
  <c r="AV76" i="38" s="1"/>
  <c r="AQ76" i="38"/>
  <c r="AS43" i="38"/>
  <c r="AD43" i="38"/>
  <c r="AO43" i="38" s="1"/>
  <c r="AV43" i="38" s="1" a="1"/>
  <c r="AV43" i="38" s="1"/>
  <c r="AQ43" i="38"/>
  <c r="AZ22" i="43"/>
  <c r="AX22" i="43"/>
  <c r="AZ25" i="43"/>
  <c r="AX25" i="43"/>
  <c r="AS12" i="38"/>
  <c r="AD12" i="38"/>
  <c r="AO12" i="38" s="1"/>
  <c r="AV12" i="38" s="1" a="1"/>
  <c r="AV12" i="38" s="1"/>
  <c r="AQ12" i="38"/>
  <c r="AD79" i="38"/>
  <c r="AO79" i="38" s="1"/>
  <c r="AV79" i="38" s="1" a="1"/>
  <c r="AV79" i="38" s="1"/>
  <c r="AS79" i="38"/>
  <c r="AQ79" i="38"/>
  <c r="AW87" i="43"/>
  <c r="AW7" i="43"/>
  <c r="AQ104" i="43"/>
  <c r="AW9" i="43"/>
  <c r="AZ5" i="43"/>
  <c r="AX5" i="43"/>
  <c r="AX26" i="43"/>
  <c r="AZ26" i="43"/>
  <c r="AS6" i="38"/>
  <c r="AD6" i="38"/>
  <c r="AO6" i="38" s="1"/>
  <c r="AV6" i="38" s="1" a="1"/>
  <c r="AV6" i="38" s="1"/>
  <c r="AQ6" i="38"/>
  <c r="AD34" i="38"/>
  <c r="AO34" i="38" s="1"/>
  <c r="AV34" i="38" s="1" a="1"/>
  <c r="AV34" i="38" s="1"/>
  <c r="AS34" i="38"/>
  <c r="AQ34" i="38"/>
  <c r="AW98" i="43"/>
  <c r="AS47" i="38"/>
  <c r="AD47" i="38"/>
  <c r="AO47" i="38" s="1"/>
  <c r="AV47" i="38" s="1" a="1"/>
  <c r="AV47" i="38" s="1"/>
  <c r="AQ47" i="38"/>
  <c r="AZ95" i="43"/>
  <c r="AX95" i="43"/>
  <c r="AD8" i="38"/>
  <c r="AO8" i="38" s="1"/>
  <c r="AV8" i="38" s="1" a="1"/>
  <c r="AV8" i="38" s="1"/>
  <c r="AS8" i="38"/>
  <c r="AQ8" i="38"/>
  <c r="AW78" i="43"/>
  <c r="AW28" i="43"/>
  <c r="AF105" i="43"/>
  <c r="AA126" i="43"/>
  <c r="AS24" i="38"/>
  <c r="AD24" i="38"/>
  <c r="AO24" i="38" s="1"/>
  <c r="AV24" i="38" s="1" a="1"/>
  <c r="AV24" i="38" s="1"/>
  <c r="AQ24" i="38"/>
  <c r="AW14" i="43"/>
  <c r="AW31" i="43"/>
  <c r="AG128" i="38"/>
  <c r="AW82" i="43"/>
  <c r="AD45" i="38"/>
  <c r="AO45" i="38" s="1"/>
  <c r="AV45" i="38" s="1" a="1"/>
  <c r="AV45" i="38" s="1"/>
  <c r="AS45" i="38"/>
  <c r="AQ45" i="38"/>
  <c r="AD81" i="38"/>
  <c r="AO81" i="38" s="1"/>
  <c r="AV81" i="38" s="1" a="1"/>
  <c r="AV81" i="38" s="1"/>
  <c r="AS81" i="38"/>
  <c r="AQ81" i="38"/>
  <c r="AS13" i="38"/>
  <c r="AD13" i="38"/>
  <c r="AO13" i="38" s="1"/>
  <c r="AV13" i="38" s="1" a="1"/>
  <c r="AV13" i="38" s="1"/>
  <c r="AQ13" i="38"/>
  <c r="AD16" i="38"/>
  <c r="AO16" i="38" s="1"/>
  <c r="AV16" i="38" s="1" a="1"/>
  <c r="AV16" i="38" s="1"/>
  <c r="AS16" i="38"/>
  <c r="AQ16" i="38"/>
  <c r="AW104" i="42"/>
  <c r="AW6" i="43"/>
  <c r="AC105" i="42"/>
  <c r="AC126" i="42" s="1"/>
  <c r="AD29" i="38"/>
  <c r="AO29" i="38" s="1"/>
  <c r="AS29" i="38"/>
  <c r="AQ29" i="38"/>
  <c r="AV29" i="38" a="1"/>
  <c r="AV29" i="38" s="1"/>
  <c r="AD86" i="38"/>
  <c r="AO86" i="38" s="1"/>
  <c r="AV86" i="38" s="1" a="1"/>
  <c r="AV86" i="38" s="1"/>
  <c r="AS86" i="38"/>
  <c r="AQ86" i="38"/>
  <c r="AQ19" i="38"/>
  <c r="AW19" i="38" s="1"/>
  <c r="AD19" i="38"/>
  <c r="AO19" i="38" s="1"/>
  <c r="AV19" i="38" s="1" a="1"/>
  <c r="AV19" i="38" s="1"/>
  <c r="AS19" i="38"/>
  <c r="AZ12" i="43"/>
  <c r="AX12" i="43"/>
  <c r="AS41" i="38"/>
  <c r="AD41" i="38"/>
  <c r="AO41" i="38" s="1"/>
  <c r="AV41" i="38" s="1" a="1"/>
  <c r="AV41" i="38" s="1"/>
  <c r="AQ41" i="38"/>
  <c r="AS14" i="38"/>
  <c r="AD14" i="38"/>
  <c r="AO14" i="38" s="1"/>
  <c r="AV14" i="38" s="1" a="1"/>
  <c r="AV14" i="38" s="1"/>
  <c r="AQ14" i="38"/>
  <c r="AW33" i="43"/>
  <c r="AZ28" i="43"/>
  <c r="AX28" i="43"/>
  <c r="AD75" i="38"/>
  <c r="AO75" i="38" s="1"/>
  <c r="AV75" i="38" s="1" a="1"/>
  <c r="AV75" i="38" s="1"/>
  <c r="AS75" i="38"/>
  <c r="AQ75" i="38"/>
  <c r="AS87" i="38"/>
  <c r="AD87" i="38"/>
  <c r="AO87" i="38" s="1"/>
  <c r="AQ87" i="38"/>
  <c r="AV87" i="38" a="1"/>
  <c r="AV87" i="38" s="1"/>
  <c r="AV3" i="43"/>
  <c r="AO105" i="43"/>
  <c r="AO126" i="43" s="1"/>
  <c r="AW13" i="43"/>
  <c r="AW43" i="43"/>
  <c r="AS5" i="38"/>
  <c r="AD5" i="38"/>
  <c r="AO5" i="38" s="1"/>
  <c r="AQ5" i="38"/>
  <c r="AV5" i="38" a="1"/>
  <c r="AV5" i="38" s="1"/>
  <c r="AZ82" i="43"/>
  <c r="AX82" i="43"/>
  <c r="AS11" i="38"/>
  <c r="AD11" i="38"/>
  <c r="AO11" i="38" s="1"/>
  <c r="AV11" i="38" s="1" a="1"/>
  <c r="AV11" i="38" s="1"/>
  <c r="AQ11" i="38"/>
  <c r="AS30" i="38"/>
  <c r="AD30" i="38"/>
  <c r="AO30" i="38" s="1"/>
  <c r="AV30" i="38" s="1" a="1"/>
  <c r="AV30" i="38" s="1"/>
  <c r="AQ30" i="38"/>
  <c r="AD48" i="38"/>
  <c r="AO48" i="38" s="1"/>
  <c r="AV48" i="38" s="1" a="1"/>
  <c r="AV48" i="38" s="1"/>
  <c r="AS48" i="38"/>
  <c r="AQ48" i="38"/>
  <c r="AD126" i="42"/>
  <c r="P20" i="3"/>
  <c r="AZ43" i="43"/>
  <c r="AX43" i="43"/>
  <c r="AS28" i="38"/>
  <c r="AD28" i="38"/>
  <c r="AO28" i="38" s="1"/>
  <c r="AV28" i="38" s="1"/>
  <c r="AQ28" i="38"/>
  <c r="AS85" i="38"/>
  <c r="AD85" i="38"/>
  <c r="AO85" i="38" s="1"/>
  <c r="AV85" i="38" s="1" a="1"/>
  <c r="AV85" i="38" s="1"/>
  <c r="AQ85" i="38"/>
  <c r="AW48" i="43"/>
  <c r="AU104" i="38"/>
  <c r="AS20" i="38"/>
  <c r="AD20" i="38"/>
  <c r="AO20" i="38" s="1"/>
  <c r="AV20" i="38" s="1" a="1"/>
  <c r="AV20" i="38" s="1"/>
  <c r="AQ20" i="38"/>
  <c r="AD18" i="38"/>
  <c r="AO18" i="38" s="1"/>
  <c r="AV18" i="38" s="1" a="1"/>
  <c r="AV18" i="38" s="1"/>
  <c r="AS18" i="38"/>
  <c r="AQ18" i="38"/>
  <c r="AF3" i="38"/>
  <c r="AA105" i="38"/>
  <c r="AS98" i="38"/>
  <c r="AD98" i="38"/>
  <c r="AO98" i="38" s="1"/>
  <c r="AV98" i="38" s="1" a="1"/>
  <c r="AV98" i="38" s="1"/>
  <c r="AQ98" i="38"/>
  <c r="AD10" i="38"/>
  <c r="AO10" i="38" s="1"/>
  <c r="AV10" i="38" s="1" a="1"/>
  <c r="AV10" i="38" s="1"/>
  <c r="AS10" i="38"/>
  <c r="AQ10" i="38"/>
  <c r="AW20" i="43"/>
  <c r="AZ20" i="43"/>
  <c r="AX20" i="43"/>
  <c r="AS3" i="38"/>
  <c r="U105" i="38"/>
  <c r="U126" i="38" s="1"/>
  <c r="AD3" i="38"/>
  <c r="AQ3" i="38"/>
  <c r="AW8" i="43"/>
  <c r="AS9" i="38"/>
  <c r="AD9" i="38"/>
  <c r="AO9" i="38" s="1"/>
  <c r="AV9" i="38" s="1" a="1"/>
  <c r="AV9" i="38" s="1"/>
  <c r="AQ9" i="38"/>
  <c r="AN3" i="38"/>
  <c r="AN105" i="38" s="1"/>
  <c r="AN126" i="38" s="1"/>
  <c r="AN105" i="43"/>
  <c r="AN126" i="43" s="1"/>
  <c r="AS96" i="38"/>
  <c r="AD96" i="38"/>
  <c r="AO96" i="38" s="1"/>
  <c r="AV96" i="38" s="1" a="1"/>
  <c r="AV96" i="38" s="1"/>
  <c r="AQ96" i="38"/>
  <c r="AS32" i="38"/>
  <c r="AD32" i="38"/>
  <c r="AO32" i="38" s="1"/>
  <c r="AV32" i="38" s="1" a="1"/>
  <c r="AV32" i="38" s="1"/>
  <c r="AQ32" i="38"/>
  <c r="AS77" i="38"/>
  <c r="AD77" i="38"/>
  <c r="AO77" i="38" s="1"/>
  <c r="AV77" i="38" s="1" a="1"/>
  <c r="AV77" i="38" s="1"/>
  <c r="AQ77" i="38"/>
  <c r="AW30" i="43"/>
  <c r="AD97" i="38"/>
  <c r="AO97" i="38" s="1"/>
  <c r="AS97" i="38"/>
  <c r="AQ97" i="38"/>
  <c r="AV97" i="38" a="1"/>
  <c r="AV97" i="38" s="1"/>
  <c r="AD23" i="38"/>
  <c r="AO23" i="38" s="1"/>
  <c r="AV23" i="38" s="1" a="1"/>
  <c r="AV23" i="38" s="1"/>
  <c r="AS23" i="38"/>
  <c r="AQ23" i="38"/>
  <c r="AW23" i="38" s="1"/>
  <c r="AD78" i="38"/>
  <c r="AO78" i="38" s="1"/>
  <c r="AV78" i="38" s="1" a="1"/>
  <c r="AV78" i="38" s="1"/>
  <c r="AS78" i="38"/>
  <c r="AQ78" i="38"/>
  <c r="AD17" i="38"/>
  <c r="AO17" i="38" s="1"/>
  <c r="AV17" i="38" s="1" a="1"/>
  <c r="AV17" i="38" s="1"/>
  <c r="AS17" i="38"/>
  <c r="AQ17" i="38"/>
  <c r="AZ78" i="43"/>
  <c r="AX78" i="43"/>
  <c r="AD80" i="38"/>
  <c r="AO80" i="38" s="1"/>
  <c r="AV80" i="38" s="1" a="1"/>
  <c r="AV80" i="38" s="1"/>
  <c r="AS80" i="38"/>
  <c r="AQ80" i="38"/>
  <c r="AW16" i="43"/>
  <c r="AW76" i="43"/>
  <c r="AX76" i="43"/>
  <c r="AZ76" i="43"/>
  <c r="AZ81" i="43"/>
  <c r="AX81" i="43"/>
  <c r="AB20" i="3"/>
  <c r="F20" i="3"/>
  <c r="F25" i="3" s="1"/>
  <c r="AC20" i="3"/>
  <c r="O42" i="3"/>
  <c r="AH20" i="3"/>
  <c r="O25" i="3"/>
  <c r="Q27" i="3" s="1"/>
  <c r="AS7" i="38"/>
  <c r="AD7" i="38"/>
  <c r="AO7" i="38" s="1"/>
  <c r="AV7" i="38" s="1" a="1"/>
  <c r="AV7" i="38" s="1"/>
  <c r="AQ7" i="38"/>
  <c r="AZ21" i="43"/>
  <c r="AX21" i="43"/>
  <c r="AS94" i="38"/>
  <c r="AD94" i="38"/>
  <c r="AO94" i="38" s="1"/>
  <c r="AV94" i="38" s="1" a="1"/>
  <c r="AV94" i="38" s="1"/>
  <c r="AQ94" i="38"/>
  <c r="N27" i="3"/>
  <c r="AW75" i="43"/>
  <c r="AZ29" i="43"/>
  <c r="AX29" i="43"/>
  <c r="AS31" i="38"/>
  <c r="AD31" i="38"/>
  <c r="AO31" i="38" s="1"/>
  <c r="AV31" i="38" s="1" a="1"/>
  <c r="AV31" i="38" s="1"/>
  <c r="AQ31" i="38"/>
  <c r="AD26" i="38"/>
  <c r="AO26" i="38" s="1"/>
  <c r="AV26" i="38" s="1" a="1"/>
  <c r="AV26" i="38" s="1"/>
  <c r="AS26" i="38"/>
  <c r="AQ26" i="38"/>
  <c r="AD84" i="38"/>
  <c r="AO84" i="38" s="1"/>
  <c r="AV84" i="38" s="1" a="1"/>
  <c r="AV84" i="38" s="1"/>
  <c r="AS84" i="38"/>
  <c r="AQ84" i="38"/>
  <c r="AW5" i="43"/>
  <c r="AS95" i="38"/>
  <c r="AD95" i="38"/>
  <c r="AO95" i="38" s="1"/>
  <c r="AV95" i="38" s="1" a="1"/>
  <c r="AV95" i="38" s="1"/>
  <c r="AQ95" i="38"/>
  <c r="AZ45" i="43"/>
  <c r="AX45" i="43"/>
  <c r="AZ15" i="43"/>
  <c r="AX15" i="43"/>
  <c r="AW84" i="43"/>
  <c r="AS22" i="38"/>
  <c r="AD22" i="38"/>
  <c r="AO22" i="38" s="1"/>
  <c r="AV22" i="38" s="1" a="1"/>
  <c r="AV22" i="38" s="1"/>
  <c r="AQ22" i="38"/>
  <c r="AW45" i="43"/>
  <c r="AT104" i="38"/>
  <c r="AW88" i="43"/>
  <c r="AW41" i="43"/>
  <c r="AD105" i="43"/>
  <c r="AD126" i="43" s="1"/>
  <c r="AW24" i="43"/>
  <c r="AS21" i="38"/>
  <c r="AD21" i="38"/>
  <c r="AO21" i="38" s="1"/>
  <c r="AV21" i="38" s="1" a="1"/>
  <c r="AV21" i="38" s="1"/>
  <c r="AQ21" i="38"/>
  <c r="AW21" i="38" s="1"/>
  <c r="AW15" i="43"/>
  <c r="AW11" i="43"/>
  <c r="AZ11" i="43"/>
  <c r="AX11" i="43"/>
  <c r="AE128" i="38"/>
  <c r="AX42" i="43"/>
  <c r="AZ42" i="43"/>
  <c r="AZ96" i="43"/>
  <c r="AX96" i="43"/>
  <c r="AM128" i="38"/>
  <c r="AS4" i="38"/>
  <c r="AD4" i="38"/>
  <c r="AO4" i="38" s="1"/>
  <c r="AV4" i="38" s="1" a="1"/>
  <c r="AV4" i="38" s="1"/>
  <c r="AQ4" i="38"/>
  <c r="AZ3" i="42"/>
  <c r="AZ105" i="42" s="1"/>
  <c r="AZ126" i="42" s="1"/>
  <c r="AX3" i="42"/>
  <c r="R27" i="3" l="1"/>
  <c r="AW5" i="38"/>
  <c r="AW87" i="38"/>
  <c r="AW78" i="38"/>
  <c r="AZ14" i="38"/>
  <c r="AX14" i="38"/>
  <c r="AZ16" i="38"/>
  <c r="AX16" i="38"/>
  <c r="AZ98" i="38"/>
  <c r="AX98" i="38"/>
  <c r="AX11" i="38"/>
  <c r="AZ11" i="38"/>
  <c r="AZ76" i="38"/>
  <c r="AX76" i="38"/>
  <c r="AZ26" i="38"/>
  <c r="AX26" i="38"/>
  <c r="AZ8" i="38"/>
  <c r="AX8" i="38"/>
  <c r="AZ94" i="38"/>
  <c r="AX94" i="38"/>
  <c r="AZ75" i="38"/>
  <c r="AX75" i="38"/>
  <c r="AZ41" i="38"/>
  <c r="AX41" i="38"/>
  <c r="AX79" i="38"/>
  <c r="AZ79" i="38"/>
  <c r="AZ15" i="38"/>
  <c r="AX15" i="38"/>
  <c r="AZ31" i="38"/>
  <c r="AX31" i="38"/>
  <c r="AZ96" i="38"/>
  <c r="AX96" i="38"/>
  <c r="AZ48" i="38"/>
  <c r="AX48" i="38"/>
  <c r="AZ34" i="38"/>
  <c r="AX34" i="38"/>
  <c r="AW77" i="38"/>
  <c r="AZ77" i="38"/>
  <c r="AX77" i="38"/>
  <c r="AX46" i="38"/>
  <c r="AZ46" i="38"/>
  <c r="AZ23" i="38"/>
  <c r="AX23" i="38"/>
  <c r="AX30" i="38"/>
  <c r="AZ30" i="38"/>
  <c r="AX44" i="38"/>
  <c r="AZ44" i="38"/>
  <c r="AX83" i="38"/>
  <c r="AZ83" i="38"/>
  <c r="AZ17" i="38"/>
  <c r="AX17" i="38"/>
  <c r="AZ18" i="38"/>
  <c r="AX18" i="38"/>
  <c r="AZ81" i="38"/>
  <c r="AX81" i="38"/>
  <c r="AZ42" i="38"/>
  <c r="AX42" i="38"/>
  <c r="AX4" i="38"/>
  <c r="AZ4" i="38"/>
  <c r="U27" i="3"/>
  <c r="AW95" i="38"/>
  <c r="AW9" i="38"/>
  <c r="AW48" i="38"/>
  <c r="AW11" i="38"/>
  <c r="AW26" i="38"/>
  <c r="AO128" i="43"/>
  <c r="AD17" i="3"/>
  <c r="AD25" i="3" s="1"/>
  <c r="AG20" i="3"/>
  <c r="AF20" i="3"/>
  <c r="AC25" i="3"/>
  <c r="AW17" i="38"/>
  <c r="AW98" i="38"/>
  <c r="AW18" i="38"/>
  <c r="AW14" i="38"/>
  <c r="AW44" i="38"/>
  <c r="AN128" i="38"/>
  <c r="Z27" i="3"/>
  <c r="AW15" i="38"/>
  <c r="AZ7" i="38"/>
  <c r="AV104" i="38"/>
  <c r="AX7" i="38"/>
  <c r="AW96" i="38"/>
  <c r="AW75" i="38"/>
  <c r="AZ29" i="38"/>
  <c r="AX29" i="38"/>
  <c r="AW16" i="38"/>
  <c r="AW81" i="38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W34" i="38"/>
  <c r="AW79" i="38"/>
  <c r="AW76" i="38"/>
  <c r="AW42" i="38"/>
  <c r="AW83" i="38"/>
  <c r="AX33" i="38"/>
  <c r="AZ33" i="38"/>
  <c r="AZ80" i="38"/>
  <c r="AX80" i="38"/>
  <c r="AZ19" i="38"/>
  <c r="AX19" i="38"/>
  <c r="AQ104" i="38"/>
  <c r="AW7" i="38"/>
  <c r="AB25" i="3"/>
  <c r="AB42" i="3"/>
  <c r="AW80" i="38"/>
  <c r="AW85" i="38"/>
  <c r="AW29" i="38"/>
  <c r="AZ25" i="38"/>
  <c r="AX25" i="38"/>
  <c r="AW33" i="38"/>
  <c r="AZ21" i="38"/>
  <c r="AX21" i="38"/>
  <c r="AW84" i="38"/>
  <c r="AX84" i="38"/>
  <c r="AZ84" i="38"/>
  <c r="AZ78" i="38"/>
  <c r="AX78" i="38"/>
  <c r="AW97" i="38"/>
  <c r="AZ97" i="38"/>
  <c r="AX97" i="38"/>
  <c r="AZ10" i="38"/>
  <c r="AX10" i="38"/>
  <c r="AX20" i="38"/>
  <c r="AZ20" i="38"/>
  <c r="AW30" i="38"/>
  <c r="AW3" i="43"/>
  <c r="AZ3" i="43"/>
  <c r="AZ105" i="43" s="1"/>
  <c r="AZ126" i="43" s="1"/>
  <c r="AX3" i="43"/>
  <c r="AZ47" i="38"/>
  <c r="AX47" i="38"/>
  <c r="AZ88" i="38"/>
  <c r="AX88" i="38"/>
  <c r="AW25" i="38"/>
  <c r="AZ85" i="38"/>
  <c r="AX85" i="38"/>
  <c r="AW4" i="38"/>
  <c r="AW31" i="38"/>
  <c r="AW94" i="38"/>
  <c r="AS104" i="38"/>
  <c r="AX32" i="38"/>
  <c r="AZ32" i="38"/>
  <c r="AW10" i="38"/>
  <c r="AA126" i="38"/>
  <c r="AF105" i="38"/>
  <c r="AW20" i="38"/>
  <c r="P42" i="3"/>
  <c r="AE20" i="3"/>
  <c r="P25" i="3"/>
  <c r="AZ5" i="38"/>
  <c r="AX5" i="38"/>
  <c r="AX87" i="38"/>
  <c r="AZ87" i="38"/>
  <c r="AW41" i="38"/>
  <c r="AZ13" i="38"/>
  <c r="AX13" i="38"/>
  <c r="AX45" i="38"/>
  <c r="AZ45" i="38"/>
  <c r="AW47" i="38"/>
  <c r="AX6" i="38"/>
  <c r="AZ6" i="38"/>
  <c r="AZ12" i="38"/>
  <c r="AX12" i="38"/>
  <c r="AZ43" i="38"/>
  <c r="AX43" i="38"/>
  <c r="AW88" i="38"/>
  <c r="AZ82" i="38"/>
  <c r="AX82" i="38"/>
  <c r="AZ27" i="38"/>
  <c r="AX27" i="38"/>
  <c r="AX104" i="43"/>
  <c r="AZ22" i="38"/>
  <c r="AX22" i="38"/>
  <c r="W27" i="3"/>
  <c r="X27" i="3"/>
  <c r="AH25" i="3"/>
  <c r="W28" i="3"/>
  <c r="V27" i="3"/>
  <c r="T27" i="3"/>
  <c r="Y27" i="3"/>
  <c r="S27" i="3"/>
  <c r="AW32" i="38"/>
  <c r="AD105" i="38"/>
  <c r="AD126" i="38" s="1"/>
  <c r="AZ28" i="38"/>
  <c r="AX28" i="38"/>
  <c r="AZ86" i="38"/>
  <c r="AX86" i="38"/>
  <c r="AW13" i="38"/>
  <c r="AW45" i="38"/>
  <c r="AZ24" i="38"/>
  <c r="AX24" i="38"/>
  <c r="AW6" i="38"/>
  <c r="AW12" i="38"/>
  <c r="AW43" i="38"/>
  <c r="AW82" i="38"/>
  <c r="AW27" i="38"/>
  <c r="AW22" i="38"/>
  <c r="AZ95" i="38"/>
  <c r="AX95" i="38"/>
  <c r="AX9" i="38"/>
  <c r="AZ9" i="38"/>
  <c r="AO3" i="38"/>
  <c r="AW28" i="38"/>
  <c r="AW86" i="38"/>
  <c r="AW24" i="38"/>
  <c r="AW8" i="38"/>
  <c r="AW104" i="43"/>
  <c r="AC110" i="38" l="1"/>
  <c r="AC120" i="38"/>
  <c r="AC109" i="38"/>
  <c r="AC115" i="38"/>
  <c r="AC117" i="38"/>
  <c r="AC107" i="38"/>
  <c r="AC121" i="38"/>
  <c r="AC108" i="38"/>
  <c r="AC116" i="38"/>
  <c r="AC118" i="38"/>
  <c r="AC119" i="38"/>
  <c r="AC111" i="38"/>
  <c r="AC122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6" i="38"/>
  <c r="AC3" i="38"/>
  <c r="AW104" i="38"/>
  <c r="AD128" i="38"/>
  <c r="P27" i="3"/>
  <c r="AE25" i="3"/>
  <c r="AX104" i="38"/>
  <c r="AO105" i="38"/>
  <c r="AO126" i="38" s="1"/>
  <c r="AV3" i="38"/>
  <c r="AC105" i="43"/>
  <c r="AC126" i="43" s="1"/>
  <c r="AF25" i="3"/>
  <c r="AO128" i="38"/>
  <c r="AD28" i="3"/>
  <c r="AD27" i="3"/>
  <c r="AG25" i="3"/>
  <c r="AC113" i="38" l="1"/>
  <c r="AC124" i="38"/>
  <c r="AC105" i="38"/>
  <c r="AZ3" i="38"/>
  <c r="AZ105" i="38" s="1"/>
  <c r="AZ126" i="38" s="1"/>
  <c r="AX3" i="38"/>
  <c r="AW3" i="38"/>
  <c r="AC126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<sst xmlns="http://schemas.openxmlformats.org/spreadsheetml/2006/main" count="8060" uniqueCount="312">
  <si>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</si>
  <si>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</si>
  <si>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</si>
  <si>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</si>
  <si>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</si>
  <si>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</si>
  <si>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</si>
  <si>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</si>
  <si>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</si>
  <si>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</si>
  <si>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</si>
  <si>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</si>
  <si>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</si>
  <si>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</si>
  <si>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</si>
  <si>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</si>
  <si>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</si>
  <si>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</si>
  <si>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</si>
  <si>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</si>
  <si>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</si>
  <si>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</si>
  <si>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</si>
  <si>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</si>
  <si>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</si>
  <si>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</si>
  <si>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</si>
  <si>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</si>
  <si>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</si>
  <si>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</si>
  <si>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</si>
  <si>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</si>
  <si>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</si>
  <si>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</si>
  <si>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</si>
  <si>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</si>
  <si>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</si>
  <si>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</si>
  <si>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</si>
  <si>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</si>
  <si>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</si>
  <si>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</si>
  <si>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</si>
  <si>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</si>
  <si>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</si>
  <si>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</si>
  <si>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</si>
  <si>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</si>
  <si>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</si>
  <si>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</si>
  <si>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</si>
  <si>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</si>
  <si>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</si>
  <si>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</si>
  <si>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</si>
  <si>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</si>
  <si>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</si>
  <si>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</si>
  <si>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</si>
  <si>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</si>
  <si>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</si>
  <si>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</si>
  <si>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</si>
  <si>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</si>
  <si>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</si>
  <si>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</si>
  <si>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</si>
  <si>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</si>
  <si>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</si>
  <si>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</si>
  <si>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</si>
  <si>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</si>
  <si>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</si>
  <si>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</si>
  <si>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</si>
  <si>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</si>
  <si>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</si>
  <si>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</si>
  <si>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</si>
  <si>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</si>
  <si>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</si>
  <si>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</si>
  <si>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</si>
  <si>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</si>
  <si>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</si>
  <si>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</si>
  <si>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</si>
  <si>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</si>
  <si>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</si>
  <si>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</si>
  <si>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</si>
  <si>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</si>
  <si>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</si>
  <si>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</si>
  <si>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</si>
  <si>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</si>
  <si>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</si>
  <si>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</si>
  <si>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</si>
  <si>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</si>
  <si>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</si>
  <si>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</si>
  <si>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</si>
  <si>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</si>
  <si>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</si>
  <si>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</si>
  <si>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</si>
  <si>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</si>
  <si>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</si>
  <si>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</si>
  <si>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</si>
  <si>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</si>
  <si>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</si>
  <si>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</si>
  <si>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</si>
  <si>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</si>
  <si>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</si>
  <si>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</si>
  <si>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</si>
  <si>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</si>
  <si>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</si>
  <si>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</si>
  <si>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</si>
  <si>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</si>
  <si>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</si>
  <si>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</si>
  <si>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</si>
  <si>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</si>
  <si>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</si>
  <si>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</si>
  <si>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</si>
  <si>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</si>
  <si>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</si>
  <si>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</si>
  <si>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</si>
  <si>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</si>
  <si>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</si>
  <si>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</si>
  <si>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</si>
  <si>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</si>
  <si>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</si>
  <si>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</si>
  <si>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</si>
  <si>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</si>
  <si>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</si>
  <si>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</si>
  <si>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</si>
  <si>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</si>
  <si>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</si>
  <si>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</si>
  <si>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</si>
  <si>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</si>
  <si>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</si>
  <si>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</si>
  <si>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</si>
  <si>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</si>
  <si>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</si>
  <si>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</si>
  <si>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</si>
  <si>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</si>
  <si>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</si>
  <si>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</si>
  <si>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</si>
  <si>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</si>
  <si>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</si>
  <si>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</si>
  <si>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</si>
  <si>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</si>
  <si>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</si>
  <si>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</si>
  <si>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</si>
  <si>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</si>
  <si>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</si>
  <si>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</si>
  <si>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</si>
  <si>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</si>
  <si>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</si>
  <si>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</si>
  <si>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</si>
  <si>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</si>
  <si>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</si>
  <si>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</si>
  <si>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</si>
  <si>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</si>
  <si>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</si>
  <si>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</si>
  <si>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</si>
  <si>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</si>
  <si>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</si>
  <si>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</si>
  <si>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</si>
  <si>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</si>
  <si>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</si>
  <si>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</si>
  <si>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</si>
  <si>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</si>
  <si>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</si>
  <si>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</si>
  <si>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</si>
  <si>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</si>
  <si>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</si>
  <si>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</si>
  <si>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</si>
  <si>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</si>
  <si>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</si>
  <si>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</si>
  <si>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</si>
  <si>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</si>
  <si>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</si>
  <si>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</si>
  <si>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</si>
  <si>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</si>
  <si>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</si>
  <si>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</si>
  <si>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</si>
  <si>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</si>
  <si>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</si>
  <si>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</si>
  <si>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</si>
  <si>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</si>
  <si>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</si>
  <si>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</si>
  <si>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</si>
  <si>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</si>
  <si>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</si>
  <si>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</si>
  <si>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</si>
  <si>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</si>
  <si>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</si>
  <si>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</si>
  <si>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</si>
  <si>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</si>
  <si>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</si>
  <si>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</si>
  <si>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</si>
  <si>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</si>
  <si>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</si>
  <si>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</si>
  <si>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</si>
  <si>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</si>
  <si>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</si>
  <si>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</si>
  <si>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</si>
  <si>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</si>
  <si>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</si>
  <si>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</si>
  <si>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</si>
  <si>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</si>
  <si>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</si>
  <si>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</si>
  <si>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</si>
  <si>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</si>
  <si>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</si>
  <si>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</si>
  <si>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</si>
  <si>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</si>
  <si>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</si>
  <si>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</si>
  <si>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</si>
  <si>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</si>
  <si>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</si>
  <si>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</si>
  <si>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</si>
  <si>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</si>
  <si>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</si>
  <si>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</si>
  <si>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</si>
  <si>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</si>
  <si>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</si>
  <si>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</si>
  <si>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</si>
  <si>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</si>
  <si>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</si>
  <si>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</si>
  <si>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</si>
  <si>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</si>
  <si>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</si>
  <si>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</si>
  <si>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</si>
  <si>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</si>
  <si>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</si>
  <si>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</si>
  <si>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</si>
  <si>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</si>
  <si>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</si>
  <si>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</si>
  <si>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</si>
  <si>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</si>
  <si>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</si>
  <si>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</si>
  <si>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</si>
  <si>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</si>
  <si>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</si>
  <si>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</si>
  <si>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</si>
  <si>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</si>
  <si>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</si>
  <si>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</si>
  <si>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</si>
  <si>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</si>
  <si>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</si>
  <si>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23-29.02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</si>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</sst>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/>
    <xf numFmtId="43" fontId="12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31" fillId="0" borderId="0" applyFont="0" applyFill="0" applyBorder="0" applyAlignment="0" applyProtection="0"/>
    <xf numFmtId="0" fontId="34" fillId="0" borderId="0"/>
    <xf numFmtId="43" fontId="1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66">
    <xf numFmtId="0" fontId="0" fillId="0" borderId="0" xfId="0"/>
    <xf numFmtId="0" fontId="11" fillId="0" borderId="0" xfId="0" applyFont="1" applyAlignment="1">
      <alignment wrapText="1"/>
    </xf>
    <xf numFmtId="0" fontId="13" fillId="0" borderId="0" xfId="0" applyFont="1"/>
    <xf numFmtId="49" fontId="13" fillId="0" borderId="0" xfId="0" applyNumberFormat="1" applyFont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9" fontId="13" fillId="0" borderId="0" xfId="2" applyFont="1" applyBorder="1"/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1" fontId="15" fillId="3" borderId="13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165" fontId="13" fillId="0" borderId="0" xfId="1" applyNumberFormat="1" applyFont="1" applyBorder="1"/>
    <xf numFmtId="49" fontId="13" fillId="13" borderId="3" xfId="0" applyNumberFormat="1" applyFont="1" applyFill="1" applyBorder="1"/>
    <xf numFmtId="3" fontId="13" fillId="0" borderId="3" xfId="4" applyNumberFormat="1" applyFont="1" applyFill="1" applyBorder="1"/>
    <xf numFmtId="3" fontId="13" fillId="0" borderId="3" xfId="4" applyNumberFormat="1" applyFont="1" applyBorder="1"/>
    <xf numFmtId="167" fontId="13" fillId="0" borderId="4" xfId="4" applyNumberFormat="1" applyFont="1" applyBorder="1"/>
    <xf numFmtId="3" fontId="13" fillId="0" borderId="4" xfId="4" applyNumberFormat="1" applyFont="1" applyFill="1" applyBorder="1"/>
    <xf numFmtId="3" fontId="13" fillId="13" borderId="3" xfId="4" applyNumberFormat="1" applyFont="1" applyFill="1" applyBorder="1"/>
    <xf numFmtId="49" fontId="13" fillId="13" borderId="2" xfId="0" applyNumberFormat="1" applyFont="1" applyFill="1" applyBorder="1"/>
    <xf numFmtId="49" fontId="13" fillId="13" borderId="2" xfId="3" applyNumberFormat="1" applyFont="1" applyFill="1" applyBorder="1" applyAlignment="1">
      <alignment horizontal="center"/>
    </xf>
    <xf numFmtId="49" fontId="13" fillId="13" borderId="3" xfId="3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49" fontId="13" fillId="13" borderId="18" xfId="0" applyNumberFormat="1" applyFont="1" applyFill="1" applyBorder="1"/>
    <xf numFmtId="166" fontId="13" fillId="0" borderId="3" xfId="4" applyNumberFormat="1" applyFont="1" applyFill="1" applyBorder="1"/>
    <xf numFmtId="3" fontId="15" fillId="9" borderId="3" xfId="4" applyNumberFormat="1" applyFont="1" applyFill="1" applyBorder="1"/>
    <xf numFmtId="49" fontId="13" fillId="13" borderId="13" xfId="0" applyNumberFormat="1" applyFont="1" applyFill="1" applyBorder="1"/>
    <xf numFmtId="49" fontId="13" fillId="13" borderId="13" xfId="3" applyNumberFormat="1" applyFont="1" applyFill="1" applyBorder="1" applyAlignment="1">
      <alignment horizontal="center"/>
    </xf>
    <xf numFmtId="166" fontId="17" fillId="0" borderId="13" xfId="4" applyNumberFormat="1" applyFont="1" applyFill="1" applyBorder="1"/>
    <xf numFmtId="3" fontId="13" fillId="13" borderId="13" xfId="4" applyNumberFormat="1" applyFont="1" applyFill="1" applyBorder="1"/>
    <xf numFmtId="3" fontId="15" fillId="9" borderId="13" xfId="4" applyNumberFormat="1" applyFont="1" applyFill="1" applyBorder="1"/>
    <xf numFmtId="166" fontId="17" fillId="0" borderId="1" xfId="4" applyNumberFormat="1" applyFont="1" applyFill="1" applyBorder="1"/>
    <xf numFmtId="14" fontId="13" fillId="13" borderId="22" xfId="3" applyNumberFormat="1" applyFont="1" applyFill="1" applyBorder="1" applyAlignment="1">
      <alignment horizontal="center"/>
    </xf>
    <xf numFmtId="14" fontId="13" fillId="13" borderId="16" xfId="3" applyNumberFormat="1" applyFont="1" applyFill="1" applyBorder="1" applyAlignment="1">
      <alignment horizontal="center"/>
    </xf>
    <xf numFmtId="49" fontId="18" fillId="0" borderId="24" xfId="0" applyNumberFormat="1" applyFont="1" applyBorder="1"/>
    <xf numFmtId="49" fontId="18" fillId="0" borderId="14" xfId="0" applyNumberFormat="1" applyFont="1" applyBorder="1"/>
    <xf numFmtId="0" fontId="18" fillId="0" borderId="14" xfId="0" applyFont="1" applyBorder="1" applyAlignment="1">
      <alignment horizontal="center"/>
    </xf>
    <xf numFmtId="164" fontId="18" fillId="0" borderId="14" xfId="0" applyNumberFormat="1" applyFont="1" applyBorder="1"/>
    <xf numFmtId="165" fontId="15" fillId="0" borderId="14" xfId="0" applyNumberFormat="1" applyFont="1" applyBorder="1"/>
    <xf numFmtId="168" fontId="15" fillId="0" borderId="14" xfId="0" applyNumberFormat="1" applyFont="1" applyBorder="1"/>
    <xf numFmtId="9" fontId="15" fillId="0" borderId="0" xfId="2" applyFont="1" applyBorder="1"/>
    <xf numFmtId="49" fontId="18" fillId="0" borderId="0" xfId="0" applyNumberFormat="1" applyFont="1"/>
    <xf numFmtId="164" fontId="18" fillId="0" borderId="0" xfId="0" applyNumberFormat="1" applyFont="1"/>
    <xf numFmtId="165" fontId="15" fillId="0" borderId="0" xfId="0" applyNumberFormat="1" applyFont="1"/>
    <xf numFmtId="0" fontId="19" fillId="0" borderId="0" xfId="3" applyFont="1" applyAlignment="1">
      <alignment vertical="center"/>
    </xf>
    <xf numFmtId="49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9" fontId="15" fillId="0" borderId="0" xfId="2" applyFont="1" applyBorder="1" applyAlignment="1">
      <alignment horizontal="center" vertical="center"/>
    </xf>
    <xf numFmtId="167" fontId="13" fillId="0" borderId="0" xfId="2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3" fillId="0" borderId="0" xfId="2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64" fontId="13" fillId="0" borderId="21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19" fillId="0" borderId="21" xfId="3" applyFont="1" applyBorder="1" applyAlignment="1">
      <alignment vertical="center"/>
    </xf>
    <xf numFmtId="9" fontId="15" fillId="0" borderId="21" xfId="2" applyFont="1" applyBorder="1" applyAlignment="1">
      <alignment horizontal="center" vertical="center"/>
    </xf>
    <xf numFmtId="167" fontId="13" fillId="0" borderId="21" xfId="2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23" fillId="0" borderId="0" xfId="0" applyFont="1" applyAlignment="1">
      <alignment horizontal="right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wrapText="1"/>
    </xf>
    <xf numFmtId="0" fontId="27" fillId="0" borderId="25" xfId="5" applyFont="1" applyBorder="1" applyAlignment="1">
      <alignment horizontal="left" vertical="center"/>
    </xf>
    <xf numFmtId="169" fontId="27" fillId="0" borderId="25" xfId="5" applyNumberFormat="1" applyFont="1" applyBorder="1" applyAlignment="1">
      <alignment horizontal="left" vertical="center"/>
    </xf>
    <xf numFmtId="0" fontId="27" fillId="0" borderId="25" xfId="5" applyFont="1" applyBorder="1" applyAlignment="1">
      <alignment vertical="center"/>
    </xf>
    <xf numFmtId="0" fontId="27" fillId="3" borderId="25" xfId="5" applyFont="1" applyFill="1" applyBorder="1" applyAlignment="1">
      <alignment horizontal="center" vertical="center" wrapText="1"/>
    </xf>
    <xf numFmtId="169" fontId="27" fillId="3" borderId="25" xfId="5" applyNumberFormat="1" applyFont="1" applyFill="1" applyBorder="1" applyAlignment="1">
      <alignment horizontal="center" vertical="center" wrapText="1"/>
    </xf>
    <xf numFmtId="0" fontId="27" fillId="4" borderId="25" xfId="5" applyFont="1" applyFill="1" applyBorder="1" applyAlignment="1">
      <alignment horizontal="center" vertical="center" wrapText="1"/>
    </xf>
    <xf numFmtId="1" fontId="27" fillId="8" borderId="25" xfId="5" applyNumberFormat="1" applyFont="1" applyFill="1" applyBorder="1" applyAlignment="1">
      <alignment horizontal="center" vertical="center" wrapText="1"/>
    </xf>
    <xf numFmtId="1" fontId="27" fillId="3" borderId="25" xfId="5" applyNumberFormat="1" applyFont="1" applyFill="1" applyBorder="1" applyAlignment="1">
      <alignment horizontal="center" vertical="center" wrapText="1"/>
    </xf>
    <xf numFmtId="0" fontId="27" fillId="8" borderId="25" xfId="5" applyFont="1" applyFill="1" applyBorder="1" applyAlignment="1">
      <alignment horizontal="center" vertical="center" wrapText="1"/>
    </xf>
    <xf numFmtId="167" fontId="27" fillId="15" borderId="25" xfId="6" applyNumberFormat="1" applyFont="1" applyFill="1" applyBorder="1" applyAlignment="1">
      <alignment horizontal="center" vertical="center" wrapText="1"/>
    </xf>
    <xf numFmtId="167" fontId="27" fillId="3" borderId="25" xfId="6" applyNumberFormat="1" applyFont="1" applyFill="1" applyBorder="1" applyAlignment="1">
      <alignment horizontal="center" vertical="center" wrapText="1"/>
    </xf>
    <xf numFmtId="167" fontId="27" fillId="2" borderId="25" xfId="6" applyNumberFormat="1" applyFont="1" applyFill="1" applyBorder="1" applyAlignment="1">
      <alignment horizontal="center" vertical="center" wrapText="1"/>
    </xf>
    <xf numFmtId="167" fontId="27" fillId="8" borderId="25" xfId="6" applyNumberFormat="1" applyFont="1" applyFill="1" applyBorder="1" applyAlignment="1">
      <alignment horizontal="center" vertical="center" wrapText="1"/>
    </xf>
    <xf numFmtId="9" fontId="27" fillId="3" borderId="25" xfId="7" applyFont="1" applyFill="1" applyBorder="1" applyAlignment="1">
      <alignment horizontal="center" vertical="center" wrapText="1"/>
    </xf>
    <xf numFmtId="167" fontId="27" fillId="14" borderId="25" xfId="4" applyNumberFormat="1" applyFont="1" applyFill="1" applyBorder="1" applyAlignment="1">
      <alignment horizontal="center" vertical="center" wrapText="1"/>
    </xf>
    <xf numFmtId="0" fontId="30" fillId="14" borderId="25" xfId="5" applyFont="1" applyFill="1" applyBorder="1" applyAlignment="1">
      <alignment horizontal="center" vertical="center" wrapText="1"/>
    </xf>
    <xf numFmtId="0" fontId="27" fillId="0" borderId="25" xfId="5" applyFont="1" applyBorder="1" applyAlignment="1">
      <alignment horizontal="center" vertical="center" wrapText="1"/>
    </xf>
    <xf numFmtId="0" fontId="29" fillId="0" borderId="25" xfId="0" applyFont="1" applyBorder="1"/>
    <xf numFmtId="0" fontId="29" fillId="0" borderId="25" xfId="0" applyFont="1" applyBorder="1" applyAlignment="1">
      <alignment horizontal="left" vertical="top"/>
    </xf>
    <xf numFmtId="167" fontId="29" fillId="0" borderId="25" xfId="4" applyNumberFormat="1" applyFont="1" applyBorder="1" applyAlignment="1"/>
    <xf numFmtId="167" fontId="29" fillId="0" borderId="25" xfId="4" applyNumberFormat="1" applyFont="1" applyBorder="1"/>
    <xf numFmtId="167" fontId="29" fillId="0" borderId="25" xfId="4" applyNumberFormat="1" applyFont="1" applyFill="1" applyBorder="1"/>
    <xf numFmtId="167" fontId="29" fillId="0" borderId="25" xfId="8" applyNumberFormat="1" applyFont="1" applyBorder="1"/>
    <xf numFmtId="167" fontId="27" fillId="0" borderId="25" xfId="8" applyNumberFormat="1" applyFont="1" applyBorder="1"/>
    <xf numFmtId="167" fontId="29" fillId="14" borderId="25" xfId="8" applyNumberFormat="1" applyFont="1" applyFill="1" applyBorder="1"/>
    <xf numFmtId="171" fontId="29" fillId="0" borderId="25" xfId="9" applyNumberFormat="1" applyFont="1" applyBorder="1"/>
    <xf numFmtId="167" fontId="29" fillId="0" borderId="25" xfId="5" applyNumberFormat="1" applyFont="1" applyBorder="1"/>
    <xf numFmtId="0" fontId="10" fillId="14" borderId="25" xfId="5" applyFont="1" applyFill="1" applyBorder="1"/>
    <xf numFmtId="0" fontId="29" fillId="0" borderId="25" xfId="5" applyFont="1" applyBorder="1"/>
    <xf numFmtId="0" fontId="10" fillId="0" borderId="25" xfId="5" applyFont="1" applyBorder="1" applyAlignment="1">
      <alignment horizontal="left" indent="1"/>
    </xf>
    <xf numFmtId="0" fontId="10" fillId="0" borderId="25" xfId="0" applyFont="1" applyBorder="1" applyAlignment="1">
      <alignment horizontal="left" vertical="top"/>
    </xf>
    <xf numFmtId="0" fontId="10" fillId="0" borderId="25" xfId="0" applyFont="1" applyBorder="1"/>
    <xf numFmtId="167" fontId="10" fillId="0" borderId="25" xfId="4" applyNumberFormat="1" applyFont="1" applyBorder="1" applyAlignment="1"/>
    <xf numFmtId="167" fontId="10" fillId="0" borderId="25" xfId="4" applyNumberFormat="1" applyFont="1" applyBorder="1"/>
    <xf numFmtId="167" fontId="10" fillId="0" borderId="25" xfId="4" applyNumberFormat="1" applyFont="1" applyFill="1" applyBorder="1"/>
    <xf numFmtId="1" fontId="10" fillId="0" borderId="25" xfId="4" applyNumberFormat="1" applyFont="1" applyFill="1" applyBorder="1"/>
    <xf numFmtId="167" fontId="10" fillId="0" borderId="25" xfId="8" applyNumberFormat="1" applyFont="1" applyBorder="1"/>
    <xf numFmtId="167" fontId="30" fillId="0" borderId="25" xfId="8" applyNumberFormat="1" applyFont="1" applyBorder="1"/>
    <xf numFmtId="167" fontId="10" fillId="14" borderId="25" xfId="8" applyNumberFormat="1" applyFont="1" applyFill="1" applyBorder="1"/>
    <xf numFmtId="171" fontId="32" fillId="7" borderId="25" xfId="9" applyNumberFormat="1" applyFont="1" applyFill="1" applyBorder="1"/>
    <xf numFmtId="9" fontId="32" fillId="7" borderId="25" xfId="9" applyNumberFormat="1" applyFont="1" applyFill="1" applyBorder="1"/>
    <xf numFmtId="0" fontId="10" fillId="0" borderId="25" xfId="5" applyFont="1" applyBorder="1"/>
    <xf numFmtId="171" fontId="27" fillId="11" borderId="25" xfId="10" applyNumberFormat="1" applyFont="1" applyFill="1" applyBorder="1" applyAlignment="1">
      <alignment horizontal="left" vertical="center"/>
    </xf>
    <xf numFmtId="169" fontId="27" fillId="11" borderId="25" xfId="10" applyNumberFormat="1" applyFont="1" applyFill="1" applyBorder="1" applyAlignment="1">
      <alignment horizontal="center" vertical="center"/>
    </xf>
    <xf numFmtId="171" fontId="27" fillId="11" borderId="25" xfId="10" applyNumberFormat="1" applyFont="1" applyFill="1" applyBorder="1" applyAlignment="1">
      <alignment horizontal="center" vertical="center"/>
    </xf>
    <xf numFmtId="166" fontId="27" fillId="11" borderId="25" xfId="10" applyNumberFormat="1" applyFont="1" applyFill="1" applyBorder="1" applyAlignment="1">
      <alignment horizontal="center" vertical="center"/>
    </xf>
    <xf numFmtId="167" fontId="27" fillId="11" borderId="25" xfId="4" applyNumberFormat="1" applyFont="1" applyFill="1" applyBorder="1" applyAlignment="1">
      <alignment horizontal="center" vertical="center"/>
    </xf>
    <xf numFmtId="171" fontId="30" fillId="11" borderId="25" xfId="10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167" fontId="29" fillId="0" borderId="25" xfId="4" applyNumberFormat="1" applyFont="1" applyFill="1" applyBorder="1" applyAlignment="1"/>
    <xf numFmtId="1" fontId="29" fillId="0" borderId="25" xfId="4" applyNumberFormat="1" applyFont="1" applyFill="1" applyBorder="1"/>
    <xf numFmtId="167" fontId="29" fillId="0" borderId="25" xfId="8" applyNumberFormat="1" applyFont="1" applyFill="1" applyBorder="1"/>
    <xf numFmtId="167" fontId="27" fillId="0" borderId="25" xfId="8" applyNumberFormat="1" applyFont="1" applyFill="1" applyBorder="1"/>
    <xf numFmtId="171" fontId="29" fillId="14" borderId="25" xfId="9" applyNumberFormat="1" applyFont="1" applyFill="1" applyBorder="1"/>
    <xf numFmtId="167" fontId="29" fillId="14" borderId="25" xfId="5" applyNumberFormat="1" applyFont="1" applyFill="1" applyBorder="1"/>
    <xf numFmtId="167" fontId="29" fillId="0" borderId="25" xfId="4" applyNumberFormat="1" applyFont="1" applyBorder="1" applyAlignment="1">
      <alignment horizontal="left" indent="1"/>
    </xf>
    <xf numFmtId="0" fontId="29" fillId="0" borderId="25" xfId="4" applyNumberFormat="1" applyFont="1" applyBorder="1"/>
    <xf numFmtId="0" fontId="29" fillId="0" borderId="25" xfId="4" applyNumberFormat="1" applyFont="1" applyFill="1" applyBorder="1"/>
    <xf numFmtId="171" fontId="32" fillId="6" borderId="25" xfId="9" applyNumberFormat="1" applyFont="1" applyFill="1" applyBorder="1"/>
    <xf numFmtId="9" fontId="32" fillId="6" borderId="25" xfId="9" applyNumberFormat="1" applyFont="1" applyFill="1" applyBorder="1"/>
    <xf numFmtId="171" fontId="27" fillId="12" borderId="25" xfId="10" applyNumberFormat="1" applyFont="1" applyFill="1" applyBorder="1" applyAlignment="1">
      <alignment horizontal="left" vertical="center"/>
    </xf>
    <xf numFmtId="169" fontId="27" fillId="12" borderId="25" xfId="10" applyNumberFormat="1" applyFont="1" applyFill="1" applyBorder="1" applyAlignment="1">
      <alignment horizontal="center" vertical="center"/>
    </xf>
    <xf numFmtId="171" fontId="27" fillId="12" borderId="25" xfId="10" applyNumberFormat="1" applyFont="1" applyFill="1" applyBorder="1" applyAlignment="1">
      <alignment horizontal="center" vertical="center"/>
    </xf>
    <xf numFmtId="166" fontId="27" fillId="12" borderId="25" xfId="10" applyNumberFormat="1" applyFont="1" applyFill="1" applyBorder="1" applyAlignment="1">
      <alignment horizontal="center" vertical="center"/>
    </xf>
    <xf numFmtId="1" fontId="27" fillId="12" borderId="25" xfId="10" applyNumberFormat="1" applyFont="1" applyFill="1" applyBorder="1" applyAlignment="1">
      <alignment horizontal="center" vertical="center"/>
    </xf>
    <xf numFmtId="167" fontId="27" fillId="12" borderId="25" xfId="4" applyNumberFormat="1" applyFont="1" applyFill="1" applyBorder="1" applyAlignment="1">
      <alignment horizontal="center" vertical="center"/>
    </xf>
    <xf numFmtId="171" fontId="30" fillId="12" borderId="25" xfId="10" applyNumberFormat="1" applyFont="1" applyFill="1" applyBorder="1" applyAlignment="1">
      <alignment horizontal="center" vertical="center"/>
    </xf>
    <xf numFmtId="171" fontId="27" fillId="0" borderId="25" xfId="10" applyNumberFormat="1" applyFont="1" applyFill="1" applyBorder="1" applyAlignment="1">
      <alignment horizontal="center" vertical="center"/>
    </xf>
    <xf numFmtId="171" fontId="10" fillId="0" borderId="25" xfId="10" applyNumberFormat="1" applyFont="1" applyBorder="1" applyAlignment="1">
      <alignment horizontal="left" vertical="center" indent="1"/>
    </xf>
    <xf numFmtId="169" fontId="29" fillId="0" borderId="25" xfId="10" applyNumberFormat="1" applyFont="1" applyBorder="1" applyAlignment="1">
      <alignment horizontal="left" vertical="center" indent="1"/>
    </xf>
    <xf numFmtId="171" fontId="29" fillId="0" borderId="25" xfId="10" applyNumberFormat="1" applyFont="1" applyBorder="1" applyAlignment="1">
      <alignment horizontal="left" vertical="center" indent="1"/>
    </xf>
    <xf numFmtId="171" fontId="29" fillId="0" borderId="25" xfId="10" applyNumberFormat="1" applyFont="1" applyBorder="1" applyAlignment="1">
      <alignment horizontal="center" vertical="center"/>
    </xf>
    <xf numFmtId="171" fontId="29" fillId="0" borderId="25" xfId="10" applyNumberFormat="1" applyFont="1" applyFill="1" applyBorder="1" applyAlignment="1">
      <alignment horizontal="center" vertical="center"/>
    </xf>
    <xf numFmtId="171" fontId="10" fillId="0" borderId="25" xfId="10" applyNumberFormat="1" applyFont="1" applyBorder="1" applyAlignment="1">
      <alignment horizontal="center" vertical="center"/>
    </xf>
    <xf numFmtId="171" fontId="30" fillId="0" borderId="25" xfId="10" applyNumberFormat="1" applyFont="1" applyFill="1" applyBorder="1" applyAlignment="1">
      <alignment horizontal="center" vertical="center"/>
    </xf>
    <xf numFmtId="171" fontId="30" fillId="0" borderId="25" xfId="10" applyNumberFormat="1" applyFont="1" applyBorder="1" applyAlignment="1">
      <alignment horizontal="center" vertical="center"/>
    </xf>
    <xf numFmtId="170" fontId="30" fillId="0" borderId="25" xfId="10" applyFont="1" applyFill="1" applyBorder="1" applyAlignment="1">
      <alignment horizontal="center" vertical="center"/>
    </xf>
    <xf numFmtId="1" fontId="29" fillId="0" borderId="25" xfId="4" applyNumberFormat="1" applyFont="1" applyBorder="1" applyAlignment="1">
      <alignment horizontal="center" vertical="center"/>
    </xf>
    <xf numFmtId="167" fontId="10" fillId="0" borderId="25" xfId="4" applyNumberFormat="1" applyFont="1" applyFill="1" applyBorder="1" applyAlignment="1">
      <alignment horizontal="center" vertical="center"/>
    </xf>
    <xf numFmtId="171" fontId="29" fillId="14" borderId="25" xfId="10" applyNumberFormat="1" applyFont="1" applyFill="1" applyBorder="1" applyAlignment="1">
      <alignment horizontal="center" vertical="center"/>
    </xf>
    <xf numFmtId="171" fontId="10" fillId="14" borderId="25" xfId="10" applyNumberFormat="1" applyFont="1" applyFill="1" applyBorder="1" applyAlignment="1">
      <alignment horizontal="center" vertical="center"/>
    </xf>
    <xf numFmtId="171" fontId="27" fillId="10" borderId="25" xfId="10" applyNumberFormat="1" applyFont="1" applyFill="1" applyBorder="1" applyAlignment="1">
      <alignment horizontal="left" vertical="center"/>
    </xf>
    <xf numFmtId="169" fontId="27" fillId="10" borderId="25" xfId="10" applyNumberFormat="1" applyFont="1" applyFill="1" applyBorder="1" applyAlignment="1">
      <alignment horizontal="center" vertical="center"/>
    </xf>
    <xf numFmtId="171" fontId="27" fillId="10" borderId="25" xfId="10" applyNumberFormat="1" applyFont="1" applyFill="1" applyBorder="1" applyAlignment="1">
      <alignment horizontal="center" vertical="center"/>
    </xf>
    <xf numFmtId="1" fontId="33" fillId="16" borderId="25" xfId="10" applyNumberFormat="1" applyFont="1" applyFill="1" applyBorder="1" applyAlignment="1">
      <alignment horizontal="center"/>
    </xf>
    <xf numFmtId="171" fontId="30" fillId="10" borderId="25" xfId="10" applyNumberFormat="1" applyFont="1" applyFill="1" applyBorder="1" applyAlignment="1">
      <alignment horizontal="center" vertical="center"/>
    </xf>
    <xf numFmtId="171" fontId="27" fillId="0" borderId="25" xfId="10" applyNumberFormat="1" applyFont="1" applyBorder="1" applyAlignment="1">
      <alignment horizontal="center" vertical="center"/>
    </xf>
    <xf numFmtId="171" fontId="28" fillId="0" borderId="25" xfId="10" applyNumberFormat="1" applyFont="1" applyBorder="1" applyAlignment="1">
      <alignment horizontal="left" vertical="center" indent="1"/>
    </xf>
    <xf numFmtId="167" fontId="29" fillId="0" borderId="25" xfId="4" applyNumberFormat="1" applyFont="1" applyBorder="1" applyAlignment="1">
      <alignment horizontal="right" vertical="center"/>
    </xf>
    <xf numFmtId="0" fontId="29" fillId="0" borderId="25" xfId="5" applyFont="1" applyBorder="1" applyAlignment="1">
      <alignment horizontal="left" indent="1"/>
    </xf>
    <xf numFmtId="0" fontId="29" fillId="0" borderId="25" xfId="0" applyFont="1" applyBorder="1" applyAlignment="1">
      <alignment horizontal="left" indent="1"/>
    </xf>
    <xf numFmtId="167" fontId="29" fillId="0" borderId="25" xfId="6" applyNumberFormat="1" applyFont="1" applyBorder="1"/>
    <xf numFmtId="9" fontId="29" fillId="0" borderId="25" xfId="7" applyFont="1" applyBorder="1"/>
    <xf numFmtId="1" fontId="29" fillId="0" borderId="25" xfId="4" applyNumberFormat="1" applyFont="1" applyBorder="1"/>
    <xf numFmtId="169" fontId="29" fillId="0" borderId="25" xfId="5" applyNumberFormat="1" applyFont="1" applyBorder="1" applyAlignment="1">
      <alignment horizontal="left" indent="1"/>
    </xf>
    <xf numFmtId="0" fontId="36" fillId="0" borderId="32" xfId="0" applyFont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5" fillId="14" borderId="33" xfId="0" applyFont="1" applyFill="1" applyBorder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18" borderId="34" xfId="0" applyFont="1" applyFill="1" applyBorder="1" applyAlignment="1">
      <alignment horizontal="center" wrapText="1"/>
    </xf>
    <xf numFmtId="9" fontId="37" fillId="0" borderId="34" xfId="0" applyNumberFormat="1" applyFont="1" applyBorder="1" applyAlignment="1">
      <alignment horizontal="center" vertical="center" wrapText="1"/>
    </xf>
    <xf numFmtId="0" fontId="37" fillId="19" borderId="34" xfId="0" applyFont="1" applyFill="1" applyBorder="1" applyAlignment="1">
      <alignment horizontal="center" wrapText="1"/>
    </xf>
    <xf numFmtId="0" fontId="37" fillId="20" borderId="34" xfId="0" applyFont="1" applyFill="1" applyBorder="1" applyAlignment="1">
      <alignment horizont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0" fontId="12" fillId="0" borderId="0" xfId="0" applyFont="1"/>
    <xf numFmtId="0" fontId="35" fillId="16" borderId="33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vertical="top" wrapText="1"/>
    </xf>
    <xf numFmtId="9" fontId="36" fillId="0" borderId="0" xfId="0" applyNumberFormat="1" applyFont="1" applyAlignment="1">
      <alignment horizontal="center" vertical="center"/>
    </xf>
    <xf numFmtId="4" fontId="13" fillId="0" borderId="3" xfId="4" applyNumberFormat="1" applyFont="1" applyBorder="1"/>
    <xf numFmtId="4" fontId="13" fillId="0" borderId="4" xfId="4" applyNumberFormat="1" applyFont="1" applyBorder="1"/>
    <xf numFmtId="10" fontId="15" fillId="0" borderId="0" xfId="2" applyNumberFormat="1" applyFont="1" applyBorder="1" applyAlignment="1">
      <alignment horizontal="center" vertical="center"/>
    </xf>
    <xf numFmtId="10" fontId="15" fillId="0" borderId="21" xfId="2" applyNumberFormat="1" applyFont="1" applyBorder="1" applyAlignment="1">
      <alignment horizontal="center" vertical="center"/>
    </xf>
    <xf numFmtId="10" fontId="13" fillId="0" borderId="21" xfId="0" applyNumberFormat="1" applyFont="1" applyBorder="1" applyAlignment="1">
      <alignment horizontal="center" vertical="center"/>
    </xf>
    <xf numFmtId="49" fontId="13" fillId="13" borderId="24" xfId="0" applyNumberFormat="1" applyFont="1" applyFill="1" applyBorder="1"/>
    <xf numFmtId="166" fontId="13" fillId="0" borderId="14" xfId="4" applyNumberFormat="1" applyFont="1" applyFill="1" applyBorder="1"/>
    <xf numFmtId="3" fontId="13" fillId="0" borderId="14" xfId="4" applyNumberFormat="1" applyFont="1" applyFill="1" applyBorder="1"/>
    <xf numFmtId="3" fontId="13" fillId="0" borderId="14" xfId="4" applyNumberFormat="1" applyFont="1" applyBorder="1"/>
    <xf numFmtId="167" fontId="13" fillId="0" borderId="35" xfId="4" applyNumberFormat="1" applyFont="1" applyBorder="1"/>
    <xf numFmtId="4" fontId="13" fillId="0" borderId="14" xfId="4" applyNumberFormat="1" applyFont="1" applyBorder="1"/>
    <xf numFmtId="3" fontId="13" fillId="0" borderId="35" xfId="4" applyNumberFormat="1" applyFont="1" applyFill="1" applyBorder="1"/>
    <xf numFmtId="3" fontId="13" fillId="13" borderId="14" xfId="4" applyNumberFormat="1" applyFont="1" applyFill="1" applyBorder="1"/>
    <xf numFmtId="165" fontId="15" fillId="9" borderId="23" xfId="1" applyNumberFormat="1" applyFont="1" applyFill="1" applyBorder="1" applyAlignment="1">
      <alignment vertical="center"/>
    </xf>
    <xf numFmtId="166" fontId="17" fillId="0" borderId="3" xfId="4" applyNumberFormat="1" applyFont="1" applyFill="1" applyBorder="1"/>
    <xf numFmtId="14" fontId="13" fillId="13" borderId="36" xfId="3" applyNumberFormat="1" applyFont="1" applyFill="1" applyBorder="1" applyAlignment="1">
      <alignment horizontal="center"/>
    </xf>
    <xf numFmtId="49" fontId="13" fillId="13" borderId="37" xfId="0" applyNumberFormat="1" applyFont="1" applyFill="1" applyBorder="1"/>
    <xf numFmtId="49" fontId="13" fillId="13" borderId="5" xfId="0" applyNumberFormat="1" applyFont="1" applyFill="1" applyBorder="1"/>
    <xf numFmtId="49" fontId="13" fillId="13" borderId="3" xfId="3" applyNumberFormat="1" applyFont="1" applyFill="1" applyBorder="1" applyAlignment="1">
      <alignment horizontal="left"/>
    </xf>
    <xf numFmtId="49" fontId="15" fillId="0" borderId="0" xfId="0" applyNumberFormat="1" applyFont="1" applyAlignment="1">
      <alignment horizontal="right"/>
    </xf>
    <xf numFmtId="168" fontId="13" fillId="0" borderId="21" xfId="0" applyNumberFormat="1" applyFont="1" applyBorder="1" applyAlignment="1">
      <alignment horizontal="right" vertical="center"/>
    </xf>
    <xf numFmtId="168" fontId="15" fillId="0" borderId="0" xfId="0" applyNumberFormat="1" applyFont="1" applyAlignment="1">
      <alignment wrapText="1"/>
    </xf>
    <xf numFmtId="44" fontId="15" fillId="0" borderId="0" xfId="0" applyNumberFormat="1" applyFont="1" applyAlignment="1">
      <alignment wrapText="1"/>
    </xf>
    <xf numFmtId="9" fontId="13" fillId="0" borderId="0" xfId="2" applyFont="1" applyBorder="1" applyAlignment="1">
      <alignment horizontal="center" vertical="center"/>
    </xf>
    <xf numFmtId="10" fontId="13" fillId="0" borderId="0" xfId="2" applyNumberFormat="1" applyFont="1" applyBorder="1" applyAlignment="1">
      <alignment horizontal="center" vertical="center"/>
    </xf>
    <xf numFmtId="4" fontId="13" fillId="0" borderId="3" xfId="4" applyNumberFormat="1" applyFont="1" applyFill="1" applyBorder="1"/>
    <xf numFmtId="4" fontId="13" fillId="2" borderId="3" xfId="4" applyNumberFormat="1" applyFont="1" applyFill="1" applyBorder="1"/>
    <xf numFmtId="4" fontId="15" fillId="0" borderId="14" xfId="0" applyNumberFormat="1" applyFont="1" applyBorder="1"/>
    <xf numFmtId="43" fontId="27" fillId="11" borderId="25" xfId="10" applyNumberFormat="1" applyFont="1" applyFill="1" applyBorder="1" applyAlignment="1">
      <alignment horizontal="center" vertical="center"/>
    </xf>
    <xf numFmtId="43" fontId="27" fillId="12" borderId="25" xfId="10" applyNumberFormat="1" applyFont="1" applyFill="1" applyBorder="1" applyAlignment="1">
      <alignment horizontal="center" vertical="center"/>
    </xf>
    <xf numFmtId="43" fontId="29" fillId="0" borderId="25" xfId="10" applyNumberFormat="1" applyFont="1" applyBorder="1" applyAlignment="1">
      <alignment horizontal="center" vertical="center"/>
    </xf>
    <xf numFmtId="43" fontId="27" fillId="10" borderId="25" xfId="10" applyNumberFormat="1" applyFont="1" applyFill="1" applyBorder="1" applyAlignment="1">
      <alignment horizontal="center" vertical="center"/>
    </xf>
    <xf numFmtId="168" fontId="28" fillId="0" borderId="25" xfId="4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49" fontId="29" fillId="0" borderId="25" xfId="4" applyNumberFormat="1" applyFont="1" applyFill="1" applyBorder="1" applyAlignment="1">
      <alignment horizontal="center" vertical="center"/>
    </xf>
    <xf numFmtId="168" fontId="28" fillId="0" borderId="25" xfId="4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49" fontId="29" fillId="0" borderId="25" xfId="4" applyNumberFormat="1" applyFont="1" applyFill="1" applyBorder="1" applyAlignment="1">
      <alignment horizontal="center" vertical="center"/>
    </xf>
    <xf numFmtId="2" fontId="10" fillId="0" borderId="25" xfId="5" applyNumberFormat="1" applyFont="1" applyBorder="1" applyAlignment="1">
      <alignment vertical="center"/>
    </xf>
    <xf numFmtId="0" fontId="28" fillId="0" borderId="25" xfId="5" applyFont="1" applyBorder="1" applyAlignment="1">
      <alignment horizontal="center" vertical="center"/>
    </xf>
    <xf numFmtId="0" fontId="27" fillId="0" borderId="25" xfId="5" applyFont="1" applyBorder="1" applyAlignment="1">
      <alignment vertical="center" wrapText="1"/>
    </xf>
    <xf numFmtId="0" fontId="28" fillId="0" borderId="25" xfId="5" applyFont="1" applyBorder="1" applyAlignment="1">
      <alignment vertical="center" wrapText="1"/>
    </xf>
    <xf numFmtId="0" fontId="28" fillId="0" borderId="25" xfId="5" applyFont="1" applyBorder="1" applyAlignment="1">
      <alignment horizontal="center" vertical="center" wrapText="1"/>
    </xf>
    <xf numFmtId="0" fontId="30" fillId="0" borderId="25" xfId="5" applyFont="1" applyBorder="1" applyAlignment="1">
      <alignment vertical="center"/>
    </xf>
    <xf numFmtId="2" fontId="27" fillId="3" borderId="25" xfId="5" applyNumberFormat="1" applyFont="1" applyFill="1" applyBorder="1" applyAlignment="1">
      <alignment horizontal="center" vertical="center" wrapText="1"/>
    </xf>
    <xf numFmtId="0" fontId="27" fillId="22" borderId="25" xfId="5" applyFont="1" applyFill="1" applyBorder="1" applyAlignment="1">
      <alignment horizontal="center" vertical="center" wrapText="1"/>
    </xf>
    <xf numFmtId="0" fontId="27" fillId="16" borderId="25" xfId="5" applyFont="1" applyFill="1" applyBorder="1" applyAlignment="1">
      <alignment horizontal="center" vertical="center" wrapText="1"/>
    </xf>
    <xf numFmtId="9" fontId="27" fillId="16" borderId="25" xfId="7" applyFont="1" applyFill="1" applyBorder="1" applyAlignment="1">
      <alignment horizontal="center" vertical="center" wrapText="1"/>
    </xf>
    <xf numFmtId="2" fontId="29" fillId="0" borderId="25" xfId="4" applyNumberFormat="1" applyFont="1" applyBorder="1"/>
    <xf numFmtId="43" fontId="29" fillId="0" borderId="25" xfId="4" applyFont="1" applyBorder="1"/>
    <xf numFmtId="9" fontId="29" fillId="0" borderId="25" xfId="13" applyFont="1" applyBorder="1"/>
    <xf numFmtId="2" fontId="10" fillId="0" borderId="25" xfId="4" applyNumberFormat="1" applyFont="1" applyBorder="1"/>
    <xf numFmtId="43" fontId="10" fillId="0" borderId="25" xfId="4" applyFont="1" applyBorder="1"/>
    <xf numFmtId="9" fontId="10" fillId="0" borderId="25" xfId="13" applyFont="1" applyBorder="1"/>
    <xf numFmtId="2" fontId="27" fillId="11" borderId="25" xfId="10" applyNumberFormat="1" applyFont="1" applyFill="1" applyBorder="1" applyAlignment="1">
      <alignment horizontal="center" vertical="center"/>
    </xf>
    <xf numFmtId="9" fontId="27" fillId="11" borderId="25" xfId="13" applyFont="1" applyFill="1" applyBorder="1" applyAlignment="1">
      <alignment horizontal="center" vertical="center"/>
    </xf>
    <xf numFmtId="0" fontId="27" fillId="11" borderId="25" xfId="10" applyNumberFormat="1" applyFont="1" applyFill="1" applyBorder="1" applyAlignment="1">
      <alignment horizontal="center" vertical="center"/>
    </xf>
    <xf numFmtId="2" fontId="29" fillId="0" borderId="25" xfId="4" applyNumberFormat="1" applyFont="1" applyFill="1" applyBorder="1"/>
    <xf numFmtId="43" fontId="29" fillId="0" borderId="25" xfId="4" applyFont="1" applyFill="1" applyBorder="1"/>
    <xf numFmtId="9" fontId="29" fillId="0" borderId="25" xfId="13" applyFont="1" applyFill="1" applyBorder="1"/>
    <xf numFmtId="9" fontId="29" fillId="14" borderId="25" xfId="13" applyFont="1" applyFill="1" applyBorder="1"/>
    <xf numFmtId="171" fontId="32" fillId="21" borderId="25" xfId="9" applyNumberFormat="1" applyFont="1" applyFill="1" applyBorder="1"/>
    <xf numFmtId="9" fontId="32" fillId="21" borderId="25" xfId="9" applyNumberFormat="1" applyFont="1" applyFill="1" applyBorder="1"/>
    <xf numFmtId="171" fontId="27" fillId="23" borderId="25" xfId="10" applyNumberFormat="1" applyFont="1" applyFill="1" applyBorder="1" applyAlignment="1">
      <alignment horizontal="left" vertical="center"/>
    </xf>
    <xf numFmtId="169" fontId="27" fillId="23" borderId="25" xfId="10" applyNumberFormat="1" applyFont="1" applyFill="1" applyBorder="1" applyAlignment="1">
      <alignment horizontal="center" vertical="center"/>
    </xf>
    <xf numFmtId="171" fontId="27" fillId="23" borderId="25" xfId="10" applyNumberFormat="1" applyFont="1" applyFill="1" applyBorder="1" applyAlignment="1">
      <alignment horizontal="center" vertical="center"/>
    </xf>
    <xf numFmtId="2" fontId="27" fillId="23" borderId="25" xfId="10" applyNumberFormat="1" applyFont="1" applyFill="1" applyBorder="1" applyAlignment="1">
      <alignment horizontal="center" vertical="center"/>
    </xf>
    <xf numFmtId="43" fontId="27" fillId="23" borderId="25" xfId="10" applyNumberFormat="1" applyFont="1" applyFill="1" applyBorder="1" applyAlignment="1">
      <alignment horizontal="center" vertical="center"/>
    </xf>
    <xf numFmtId="9" fontId="27" fillId="23" borderId="25" xfId="13" applyFont="1" applyFill="1" applyBorder="1" applyAlignment="1">
      <alignment horizontal="center" vertical="center"/>
    </xf>
    <xf numFmtId="166" fontId="27" fillId="23" borderId="25" xfId="10" applyNumberFormat="1" applyFont="1" applyFill="1" applyBorder="1" applyAlignment="1">
      <alignment horizontal="center" vertical="center"/>
    </xf>
    <xf numFmtId="167" fontId="27" fillId="23" borderId="25" xfId="4" applyNumberFormat="1" applyFont="1" applyFill="1" applyBorder="1" applyAlignment="1">
      <alignment horizontal="center" vertical="center"/>
    </xf>
    <xf numFmtId="0" fontId="27" fillId="23" borderId="25" xfId="10" applyNumberFormat="1" applyFont="1" applyFill="1" applyBorder="1" applyAlignment="1">
      <alignment horizontal="center" vertical="center"/>
    </xf>
    <xf numFmtId="171" fontId="30" fillId="23" borderId="25" xfId="10" applyNumberFormat="1" applyFont="1" applyFill="1" applyBorder="1" applyAlignment="1">
      <alignment horizontal="center" vertical="center"/>
    </xf>
    <xf numFmtId="171" fontId="27" fillId="0" borderId="25" xfId="10" applyNumberFormat="1" applyFont="1" applyFill="1" applyBorder="1" applyAlignment="1">
      <alignment horizontal="left" vertical="center"/>
    </xf>
    <xf numFmtId="169" fontId="27" fillId="0" borderId="25" xfId="10" applyNumberFormat="1" applyFont="1" applyFill="1" applyBorder="1" applyAlignment="1">
      <alignment horizontal="center" vertical="center"/>
    </xf>
    <xf numFmtId="2" fontId="27" fillId="0" borderId="25" xfId="10" applyNumberFormat="1" applyFont="1" applyFill="1" applyBorder="1" applyAlignment="1">
      <alignment horizontal="center" vertical="center"/>
    </xf>
    <xf numFmtId="43" fontId="27" fillId="0" borderId="25" xfId="10" applyNumberFormat="1" applyFont="1" applyFill="1" applyBorder="1" applyAlignment="1">
      <alignment horizontal="center" vertical="center"/>
    </xf>
    <xf numFmtId="9" fontId="27" fillId="0" borderId="25" xfId="13" applyFont="1" applyFill="1" applyBorder="1" applyAlignment="1">
      <alignment horizontal="center" vertical="center"/>
    </xf>
    <xf numFmtId="166" fontId="27" fillId="0" borderId="25" xfId="10" applyNumberFormat="1" applyFont="1" applyFill="1" applyBorder="1" applyAlignment="1">
      <alignment horizontal="center" vertical="center"/>
    </xf>
    <xf numFmtId="166" fontId="28" fillId="0" borderId="27" xfId="10" applyNumberFormat="1" applyFont="1" applyFill="1" applyBorder="1" applyAlignment="1">
      <alignment horizontal="center" vertical="center"/>
    </xf>
    <xf numFmtId="2" fontId="27" fillId="12" borderId="25" xfId="10" applyNumberFormat="1" applyFont="1" applyFill="1" applyBorder="1" applyAlignment="1">
      <alignment horizontal="center" vertical="center"/>
    </xf>
    <xf numFmtId="9" fontId="27" fillId="12" borderId="25" xfId="13" applyFont="1" applyFill="1" applyBorder="1" applyAlignment="1">
      <alignment horizontal="center" vertical="center"/>
    </xf>
    <xf numFmtId="2" fontId="29" fillId="0" borderId="25" xfId="10" applyNumberFormat="1" applyFont="1" applyBorder="1" applyAlignment="1">
      <alignment horizontal="center" vertical="center"/>
    </xf>
    <xf numFmtId="2" fontId="27" fillId="10" borderId="25" xfId="10" applyNumberFormat="1" applyFont="1" applyFill="1" applyBorder="1" applyAlignment="1">
      <alignment horizontal="center" vertical="center"/>
    </xf>
    <xf numFmtId="9" fontId="27" fillId="10" borderId="25" xfId="13" applyFont="1" applyFill="1" applyBorder="1" applyAlignment="1">
      <alignment horizontal="center" vertical="center"/>
    </xf>
    <xf numFmtId="2" fontId="29" fillId="0" borderId="25" xfId="5" applyNumberFormat="1" applyFont="1" applyBorder="1"/>
    <xf numFmtId="0" fontId="29" fillId="0" borderId="25" xfId="5" applyFont="1" applyFill="1" applyBorder="1"/>
    <xf numFmtId="0" fontId="0" fillId="0" borderId="39" xfId="0" applyBorder="1"/>
    <xf numFmtId="167" fontId="29" fillId="2" borderId="25" xfId="4" applyNumberFormat="1" applyFont="1" applyFill="1" applyBorder="1"/>
    <xf numFmtId="4" fontId="13" fillId="0" borderId="35" xfId="4" applyNumberFormat="1" applyFont="1" applyBorder="1"/>
    <xf numFmtId="4" fontId="15" fillId="0" borderId="0" xfId="0" applyNumberFormat="1" applyFont="1"/>
    <xf numFmtId="4" fontId="15" fillId="0" borderId="0" xfId="2" applyNumberFormat="1" applyFont="1" applyBorder="1" applyAlignment="1">
      <alignment horizontal="center" vertical="center"/>
    </xf>
    <xf numFmtId="4" fontId="15" fillId="0" borderId="21" xfId="2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wrapText="1"/>
    </xf>
    <xf numFmtId="4" fontId="13" fillId="0" borderId="0" xfId="2" applyNumberFormat="1" applyFont="1" applyBorder="1" applyAlignment="1">
      <alignment horizontal="center" vertical="center"/>
    </xf>
    <xf numFmtId="49" fontId="13" fillId="13" borderId="14" xfId="0" applyNumberFormat="1" applyFont="1" applyFill="1" applyBorder="1"/>
    <xf numFmtId="49" fontId="13" fillId="13" borderId="14" xfId="3" applyNumberFormat="1" applyFont="1" applyFill="1" applyBorder="1" applyAlignment="1">
      <alignment horizontal="center"/>
    </xf>
    <xf numFmtId="3" fontId="15" fillId="9" borderId="14" xfId="4" applyNumberFormat="1" applyFont="1" applyFill="1" applyBorder="1"/>
    <xf numFmtId="1" fontId="38" fillId="3" borderId="25" xfId="5" applyNumberFormat="1" applyFont="1" applyFill="1" applyBorder="1" applyAlignment="1">
      <alignment horizontal="center" vertical="center" wrapText="1"/>
    </xf>
    <xf numFmtId="49" fontId="28" fillId="0" borderId="25" xfId="4" applyNumberFormat="1" applyFont="1" applyFill="1" applyBorder="1" applyAlignment="1">
      <alignment horizontal="left" vertical="center"/>
    </xf>
    <xf numFmtId="166" fontId="17" fillId="0" borderId="14" xfId="4" applyNumberFormat="1" applyFont="1" applyFill="1" applyBorder="1"/>
    <xf numFmtId="14" fontId="13" fillId="13" borderId="19" xfId="3" applyNumberFormat="1" applyFont="1" applyFill="1" applyBorder="1" applyAlignment="1">
      <alignment horizontal="center"/>
    </xf>
    <xf numFmtId="4" fontId="13" fillId="0" borderId="4" xfId="4" applyNumberFormat="1" applyFont="1" applyFill="1" applyBorder="1"/>
    <xf numFmtId="4" fontId="13" fillId="0" borderId="35" xfId="4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0" fontId="27" fillId="11" borderId="25" xfId="10" applyNumberFormat="1" applyFont="1" applyFill="1" applyBorder="1" applyAlignment="1">
      <alignment horizontal="center" vertical="center"/>
    </xf>
    <xf numFmtId="49" fontId="29" fillId="0" borderId="25" xfId="4" applyNumberFormat="1" applyFont="1" applyFill="1" applyBorder="1" applyAlignment="1">
      <alignment horizontal="center" vertical="center"/>
    </xf>
    <xf numFmtId="168" fontId="28" fillId="0" borderId="25" xfId="4" applyNumberFormat="1" applyFont="1" applyFill="1" applyBorder="1" applyAlignment="1">
      <alignment horizontal="center" vertical="center"/>
    </xf>
    <xf numFmtId="166" fontId="28" fillId="0" borderId="27" xfId="10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 wrapText="1"/>
    </xf>
    <xf numFmtId="2" fontId="27" fillId="0" borderId="25" xfId="5" applyNumberFormat="1" applyFont="1" applyBorder="1" applyAlignment="1">
      <alignment vertical="center" wrapText="1"/>
    </xf>
    <xf numFmtId="2" fontId="27" fillId="3" borderId="25" xfId="6" applyNumberFormat="1" applyFont="1" applyFill="1" applyBorder="1" applyAlignment="1">
      <alignment horizontal="center" vertical="center" wrapText="1"/>
    </xf>
    <xf numFmtId="2" fontId="30" fillId="0" borderId="25" xfId="10" applyNumberFormat="1" applyFont="1" applyBorder="1" applyAlignment="1">
      <alignment horizontal="center" vertical="center"/>
    </xf>
    <xf numFmtId="2" fontId="29" fillId="0" borderId="25" xfId="6" applyNumberFormat="1" applyFont="1" applyBorder="1"/>
    <xf numFmtId="0" fontId="7" fillId="0" borderId="1" xfId="0" applyFont="1" applyBorder="1" applyAlignment="1">
      <alignment horizontal="center" vertical="center" wrapText="1"/>
    </xf>
    <xf numFmtId="168" fontId="28" fillId="0" borderId="25" xfId="10" applyNumberFormat="1" applyFont="1" applyFill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 wrapText="1"/>
    </xf>
    <xf numFmtId="49" fontId="29" fillId="0" borderId="25" xfId="4" applyNumberFormat="1" applyFont="1" applyFill="1" applyBorder="1" applyAlignment="1">
      <alignment horizontal="center" vertical="center"/>
    </xf>
    <xf numFmtId="168" fontId="28" fillId="0" borderId="25" xfId="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13" fillId="13" borderId="0" xfId="0" applyNumberFormat="1" applyFont="1" applyFill="1" applyBorder="1"/>
    <xf numFmtId="0" fontId="7" fillId="0" borderId="1" xfId="0" applyFont="1" applyFill="1" applyBorder="1" applyAlignment="1">
      <alignment horizontal="center" vertical="center" wrapText="1"/>
    </xf>
    <xf numFmtId="1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66" fontId="13" fillId="0" borderId="13" xfId="4" applyNumberFormat="1" applyFont="1" applyFill="1" applyBorder="1"/>
    <xf numFmtId="3" fontId="13" fillId="0" borderId="13" xfId="4" applyNumberFormat="1" applyFont="1" applyFill="1" applyBorder="1"/>
    <xf numFmtId="3" fontId="13" fillId="0" borderId="13" xfId="4" applyNumberFormat="1" applyFont="1" applyBorder="1"/>
    <xf numFmtId="167" fontId="13" fillId="0" borderId="40" xfId="4" applyNumberFormat="1" applyFont="1" applyBorder="1"/>
    <xf numFmtId="4" fontId="13" fillId="0" borderId="13" xfId="4" applyNumberFormat="1" applyFont="1" applyBorder="1"/>
    <xf numFmtId="4" fontId="13" fillId="0" borderId="40" xfId="4" applyNumberFormat="1" applyFont="1" applyFill="1" applyBorder="1"/>
    <xf numFmtId="4" fontId="13" fillId="0" borderId="40" xfId="4" applyNumberFormat="1" applyFont="1" applyBorder="1"/>
    <xf numFmtId="3" fontId="13" fillId="0" borderId="40" xfId="4" applyNumberFormat="1" applyFont="1" applyFill="1" applyBorder="1"/>
    <xf numFmtId="167" fontId="29" fillId="21" borderId="25" xfId="8" applyNumberFormat="1" applyFont="1" applyFill="1" applyBorder="1"/>
    <xf numFmtId="0" fontId="27" fillId="21" borderId="25" xfId="5" applyFont="1" applyFill="1" applyBorder="1" applyAlignment="1">
      <alignment horizontal="center" vertical="center" wrapText="1"/>
    </xf>
    <xf numFmtId="4" fontId="13" fillId="21" borderId="3" xfId="4" applyNumberFormat="1" applyFont="1" applyFill="1" applyBorder="1"/>
    <xf numFmtId="4" fontId="13" fillId="21" borderId="14" xfId="4" applyNumberFormat="1" applyFont="1" applyFill="1" applyBorder="1"/>
    <xf numFmtId="43" fontId="13" fillId="0" borderId="4" xfId="4" applyNumberFormat="1" applyFont="1" applyBorder="1"/>
    <xf numFmtId="43" fontId="13" fillId="0" borderId="35" xfId="4" applyNumberFormat="1" applyFont="1" applyBorder="1"/>
    <xf numFmtId="43" fontId="13" fillId="0" borderId="40" xfId="4" applyNumberFormat="1" applyFont="1" applyBorder="1"/>
    <xf numFmtId="43" fontId="15" fillId="0" borderId="14" xfId="0" applyNumberFormat="1" applyFont="1" applyBorder="1"/>
    <xf numFmtId="0" fontId="15" fillId="0" borderId="0" xfId="0" applyFont="1" applyBorder="1" applyAlignment="1">
      <alignment horizontal="left" vertical="center"/>
    </xf>
    <xf numFmtId="49" fontId="13" fillId="0" borderId="0" xfId="0" applyNumberFormat="1" applyFont="1" applyAlignment="1">
      <alignment horizontal="right"/>
    </xf>
    <xf numFmtId="4" fontId="13" fillId="13" borderId="3" xfId="4" applyNumberFormat="1" applyFont="1" applyFill="1" applyBorder="1"/>
    <xf numFmtId="4" fontId="13" fillId="13" borderId="14" xfId="4" applyNumberFormat="1" applyFont="1" applyFill="1" applyBorder="1"/>
    <xf numFmtId="4" fontId="13" fillId="13" borderId="13" xfId="4" applyNumberFormat="1" applyFont="1" applyFill="1" applyBorder="1"/>
    <xf numFmtId="168" fontId="28" fillId="0" borderId="25" xfId="10" applyNumberFormat="1" applyFont="1" applyFill="1" applyBorder="1" applyAlignment="1">
      <alignment vertical="center"/>
    </xf>
    <xf numFmtId="4" fontId="29" fillId="0" borderId="25" xfId="5" applyNumberFormat="1" applyFont="1" applyBorder="1"/>
    <xf numFmtId="0" fontId="5" fillId="0" borderId="1" xfId="0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10" fontId="13" fillId="0" borderId="0" xfId="2" applyNumberFormat="1" applyFont="1" applyBorder="1"/>
    <xf numFmtId="10" fontId="13" fillId="0" borderId="0" xfId="2" applyNumberFormat="1" applyFont="1"/>
    <xf numFmtId="10" fontId="13" fillId="0" borderId="0" xfId="2" applyNumberFormat="1" applyFont="1" applyAlignment="1">
      <alignment horizontal="right"/>
    </xf>
    <xf numFmtId="10" fontId="13" fillId="0" borderId="0" xfId="2" applyNumberFormat="1" applyFont="1" applyAlignment="1">
      <alignment horizontal="center"/>
    </xf>
    <xf numFmtId="10" fontId="20" fillId="0" borderId="0" xfId="2" applyNumberFormat="1" applyFont="1" applyAlignment="1">
      <alignment wrapText="1"/>
    </xf>
    <xf numFmtId="10" fontId="21" fillId="0" borderId="0" xfId="2" applyNumberFormat="1" applyFont="1" applyAlignment="1">
      <alignment vertical="center"/>
    </xf>
    <xf numFmtId="10" fontId="15" fillId="0" borderId="0" xfId="2" applyNumberFormat="1" applyFont="1" applyAlignment="1">
      <alignment horizontal="left" vertical="center"/>
    </xf>
    <xf numFmtId="49" fontId="29" fillId="0" borderId="25" xfId="4" applyNumberFormat="1" applyFont="1" applyFill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 wrapText="1"/>
    </xf>
    <xf numFmtId="168" fontId="28" fillId="0" borderId="25" xfId="4" applyNumberFormat="1" applyFont="1" applyFill="1" applyBorder="1" applyAlignment="1">
      <alignment horizontal="center" vertical="center"/>
    </xf>
    <xf numFmtId="166" fontId="28" fillId="0" borderId="27" xfId="10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13" fillId="13" borderId="22" xfId="3" applyNumberFormat="1" applyFont="1" applyFill="1" applyBorder="1" applyAlignment="1">
      <alignment horizontal="center"/>
    </xf>
    <xf numFmtId="49" fontId="13" fillId="13" borderId="1" xfId="0" applyNumberFormat="1" applyFont="1" applyFill="1" applyBorder="1"/>
    <xf numFmtId="49" fontId="13" fillId="13" borderId="1" xfId="3" applyNumberFormat="1" applyFont="1" applyFill="1" applyBorder="1" applyAlignment="1">
      <alignment horizontal="center"/>
    </xf>
    <xf numFmtId="166" fontId="13" fillId="0" borderId="1" xfId="4" applyNumberFormat="1" applyFont="1" applyFill="1" applyBorder="1"/>
    <xf numFmtId="3" fontId="13" fillId="0" borderId="1" xfId="4" applyNumberFormat="1" applyFont="1" applyFill="1" applyBorder="1"/>
    <xf numFmtId="3" fontId="13" fillId="0" borderId="1" xfId="4" applyNumberFormat="1" applyFont="1" applyBorder="1"/>
    <xf numFmtId="167" fontId="13" fillId="0" borderId="42" xfId="4" applyNumberFormat="1" applyFont="1" applyBorder="1"/>
    <xf numFmtId="43" fontId="13" fillId="0" borderId="42" xfId="4" applyNumberFormat="1" applyFont="1" applyBorder="1"/>
    <xf numFmtId="4" fontId="13" fillId="0" borderId="1" xfId="4" applyNumberFormat="1" applyFont="1" applyBorder="1"/>
    <xf numFmtId="4" fontId="13" fillId="0" borderId="42" xfId="4" applyNumberFormat="1" applyFont="1" applyFill="1" applyBorder="1"/>
    <xf numFmtId="4" fontId="13" fillId="0" borderId="42" xfId="4" applyNumberFormat="1" applyFont="1" applyBorder="1"/>
    <xf numFmtId="3" fontId="13" fillId="0" borderId="42" xfId="4" applyNumberFormat="1" applyFont="1" applyFill="1" applyBorder="1"/>
    <xf numFmtId="3" fontId="13" fillId="13" borderId="1" xfId="4" applyNumberFormat="1" applyFont="1" applyFill="1" applyBorder="1"/>
    <xf numFmtId="3" fontId="15" fillId="9" borderId="1" xfId="4" applyNumberFormat="1" applyFont="1" applyFill="1" applyBorder="1"/>
    <xf numFmtId="165" fontId="15" fillId="9" borderId="41" xfId="1" applyNumberFormat="1" applyFont="1" applyFill="1" applyBorder="1" applyAlignment="1">
      <alignment horizontal="center" vertical="center"/>
    </xf>
    <xf numFmtId="165" fontId="15" fillId="9" borderId="11" xfId="1" applyNumberFormat="1" applyFont="1" applyFill="1" applyBorder="1" applyAlignment="1">
      <alignment horizontal="center" vertical="center"/>
    </xf>
    <xf numFmtId="165" fontId="15" fillId="9" borderId="43" xfId="1" applyNumberFormat="1" applyFont="1" applyFill="1" applyBorder="1" applyAlignment="1">
      <alignment horizontal="center" vertical="center"/>
    </xf>
    <xf numFmtId="49" fontId="13" fillId="13" borderId="44" xfId="0" applyNumberFormat="1" applyFont="1" applyFill="1" applyBorder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13" fillId="0" borderId="1" xfId="4" applyNumberFormat="1" applyFont="1" applyFill="1" applyBorder="1"/>
    <xf numFmtId="4" fontId="13" fillId="21" borderId="13" xfId="4" applyNumberFormat="1" applyFont="1" applyFill="1" applyBorder="1"/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13" fillId="13" borderId="45" xfId="3" applyNumberFormat="1" applyFont="1" applyFill="1" applyBorder="1" applyAlignment="1">
      <alignment horizontal="center"/>
    </xf>
    <xf numFmtId="3" fontId="13" fillId="0" borderId="40" xfId="4" applyNumberFormat="1" applyFont="1" applyBorder="1"/>
    <xf numFmtId="4" fontId="13" fillId="0" borderId="13" xfId="4" applyNumberFormat="1" applyFont="1" applyFill="1" applyBorder="1"/>
    <xf numFmtId="49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64" fontId="13" fillId="0" borderId="0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168" fontId="13" fillId="0" borderId="0" xfId="0" applyNumberFormat="1" applyFont="1" applyBorder="1" applyAlignment="1">
      <alignment horizontal="right" vertical="center"/>
    </xf>
    <xf numFmtId="0" fontId="19" fillId="0" borderId="0" xfId="3" applyFont="1" applyBorder="1" applyAlignment="1">
      <alignment vertical="center"/>
    </xf>
    <xf numFmtId="10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13" fillId="13" borderId="12" xfId="0" applyNumberFormat="1" applyFont="1" applyFill="1" applyBorder="1"/>
    <xf numFmtId="170" fontId="29" fillId="0" borderId="25" xfId="5" applyNumberFormat="1" applyFont="1" applyBorder="1"/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9" fillId="0" borderId="25" xfId="4" applyNumberFormat="1" applyFont="1" applyFill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 wrapText="1"/>
    </xf>
    <xf numFmtId="168" fontId="28" fillId="0" borderId="25" xfId="4" applyNumberFormat="1" applyFont="1" applyFill="1" applyBorder="1" applyAlignment="1">
      <alignment horizontal="center" vertical="center"/>
    </xf>
    <xf numFmtId="166" fontId="28" fillId="0" borderId="27" xfId="10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5" fillId="9" borderId="17" xfId="1" applyNumberFormat="1" applyFont="1" applyFill="1" applyBorder="1" applyAlignment="1">
      <alignment horizontal="center" vertical="center"/>
    </xf>
    <xf numFmtId="165" fontId="15" fillId="9" borderId="20" xfId="1" applyNumberFormat="1" applyFont="1" applyFill="1" applyBorder="1" applyAlignment="1">
      <alignment horizontal="center" vertical="center"/>
    </xf>
    <xf numFmtId="165" fontId="15" fillId="9" borderId="23" xfId="1" applyNumberFormat="1" applyFont="1" applyFill="1" applyBorder="1" applyAlignment="1">
      <alignment horizontal="center" vertical="center"/>
    </xf>
    <xf numFmtId="9" fontId="15" fillId="0" borderId="0" xfId="2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38" xfId="0" applyFont="1" applyFill="1" applyBorder="1" applyAlignment="1">
      <alignment horizontal="center" vertical="center" wrapText="1"/>
    </xf>
    <xf numFmtId="3" fontId="15" fillId="9" borderId="17" xfId="0" applyNumberFormat="1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64" fontId="16" fillId="3" borderId="6" xfId="0" applyNumberFormat="1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0" fontId="35" fillId="11" borderId="30" xfId="0" applyFont="1" applyFill="1" applyBorder="1" applyAlignment="1">
      <alignment horizontal="center" vertical="center" wrapText="1"/>
    </xf>
    <xf numFmtId="0" fontId="35" fillId="11" borderId="31" xfId="0" applyFont="1" applyFill="1" applyBorder="1" applyAlignment="1">
      <alignment horizontal="center" vertical="center" wrapText="1"/>
    </xf>
    <xf numFmtId="0" fontId="35" fillId="23" borderId="29" xfId="0" applyFont="1" applyFill="1" applyBorder="1" applyAlignment="1">
      <alignment horizontal="center" vertical="center" wrapText="1"/>
    </xf>
    <xf numFmtId="0" fontId="35" fillId="23" borderId="30" xfId="0" applyFont="1" applyFill="1" applyBorder="1" applyAlignment="1">
      <alignment horizontal="center" vertical="center" wrapText="1"/>
    </xf>
    <xf numFmtId="0" fontId="35" fillId="23" borderId="31" xfId="0" applyFont="1" applyFill="1" applyBorder="1" applyAlignment="1">
      <alignment horizontal="center" vertical="center" wrapText="1"/>
    </xf>
    <xf numFmtId="49" fontId="29" fillId="0" borderId="25" xfId="4" applyNumberFormat="1" applyFont="1" applyFill="1" applyBorder="1" applyAlignment="1">
      <alignment horizontal="center" vertical="center"/>
    </xf>
    <xf numFmtId="0" fontId="9" fillId="0" borderId="26" xfId="5" applyFont="1" applyBorder="1" applyAlignment="1">
      <alignment horizontal="center" vertical="center"/>
    </xf>
    <xf numFmtId="0" fontId="9" fillId="0" borderId="28" xfId="5" applyFont="1" applyBorder="1" applyAlignment="1">
      <alignment horizontal="center" vertical="center"/>
    </xf>
    <xf numFmtId="0" fontId="9" fillId="0" borderId="27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0" fontId="28" fillId="0" borderId="26" xfId="5" applyFont="1" applyBorder="1" applyAlignment="1">
      <alignment horizontal="center" vertical="center"/>
    </xf>
    <xf numFmtId="0" fontId="28" fillId="0" borderId="27" xfId="5" applyFont="1" applyBorder="1" applyAlignment="1">
      <alignment horizontal="center" vertical="center"/>
    </xf>
    <xf numFmtId="0" fontId="28" fillId="0" borderId="25" xfId="5" applyFont="1" applyBorder="1" applyAlignment="1">
      <alignment horizontal="center" vertical="center" wrapText="1"/>
    </xf>
    <xf numFmtId="0" fontId="28" fillId="0" borderId="26" xfId="5" applyFont="1" applyBorder="1" applyAlignment="1">
      <alignment horizontal="center" vertical="center" wrapText="1"/>
    </xf>
    <xf numFmtId="0" fontId="27" fillId="0" borderId="27" xfId="5" applyFont="1" applyBorder="1" applyAlignment="1">
      <alignment horizontal="center" vertical="center" wrapText="1"/>
    </xf>
    <xf numFmtId="168" fontId="28" fillId="0" borderId="25" xfId="4" applyNumberFormat="1" applyFont="1" applyFill="1" applyBorder="1" applyAlignment="1">
      <alignment horizontal="center" vertical="center"/>
    </xf>
    <xf numFmtId="166" fontId="28" fillId="0" borderId="26" xfId="10" applyNumberFormat="1" applyFont="1" applyFill="1" applyBorder="1" applyAlignment="1">
      <alignment horizontal="center" vertical="center"/>
    </xf>
    <xf numFmtId="166" fontId="28" fillId="0" borderId="27" xfId="10" applyNumberFormat="1" applyFont="1" applyFill="1" applyBorder="1" applyAlignment="1">
      <alignment horizontal="center" vertical="center"/>
    </xf>
    <xf numFmtId="168" fontId="28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" fontId="13" fillId="2" borderId="13" xfId="4" applyNumberFormat="1" applyFont="1" applyFill="1" applyBorder="1"/>
    <xf numFmtId="4" fontId="15" fillId="9" borderId="3" xfId="4" applyNumberFormat="1" applyFont="1" applyFill="1" applyBorder="1"/>
    <xf numFmtId="4" fontId="15" fillId="9" borderId="13" xfId="4" applyNumberFormat="1" applyFont="1" applyFill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7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H19" sqref="H19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09" t="s">
        <v>0</v>
      </c>
      <c r="C2" s="409"/>
      <c r="D2" s="409"/>
      <c r="E2" s="409" t="s">
        <v>1</v>
      </c>
      <c r="F2" s="409"/>
      <c r="G2" s="409"/>
      <c r="H2" s="409" t="s">
        <v>251</v>
      </c>
      <c r="I2" s="409"/>
      <c r="J2" s="409"/>
      <c r="K2" s="409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409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410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410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407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408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7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407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408"/>
    </row>
    <row r="16" spans="2:15" ht="15.5" customHeight="1">
      <c r="B16" s="355">
        <v>287708507</v>
      </c>
      <c r="C16" s="355">
        <v>74484</v>
      </c>
      <c r="D16" s="374" t="s">
        <v>298</v>
      </c>
      <c r="E16" s="355">
        <v>287655729</v>
      </c>
      <c r="F16" s="355">
        <v>252853</v>
      </c>
      <c r="G16" s="374" t="s">
        <v>298</v>
      </c>
      <c r="H16" s="355"/>
      <c r="I16" s="355"/>
      <c r="J16" s="291"/>
      <c r="K16" s="355">
        <v>10</v>
      </c>
    </row>
    <row r="17" spans="2:11" ht="15.5" customHeight="1">
      <c r="B17" s="379">
        <v>288763309</v>
      </c>
      <c r="C17" s="379">
        <v>304803</v>
      </c>
      <c r="D17" s="393" t="s">
        <v>307</v>
      </c>
      <c r="E17" s="379">
        <v>288777227</v>
      </c>
      <c r="F17" s="379">
        <v>178004</v>
      </c>
      <c r="G17" s="394" t="s">
        <v>307</v>
      </c>
      <c r="H17" s="379">
        <v>0</v>
      </c>
      <c r="I17" s="379">
        <v>46</v>
      </c>
      <c r="J17" s="291">
        <v>46091</v>
      </c>
      <c r="K17" s="379">
        <v>11</v>
      </c>
    </row>
    <row r="18" spans="2:11" ht="15.5" customHeight="1">
      <c r="B18" s="379">
        <v>289700671</v>
      </c>
      <c r="C18" s="379">
        <v>48225</v>
      </c>
      <c r="D18" s="397" t="s">
        <v>308</v>
      </c>
      <c r="E18" s="379">
        <v>289749174</v>
      </c>
      <c r="F18" s="379">
        <v>468432</v>
      </c>
      <c r="G18" s="398" t="s">
        <v>308</v>
      </c>
      <c r="H18" s="379"/>
      <c r="I18" s="379"/>
      <c r="J18" s="291"/>
      <c r="K18" s="378">
        <v>12</v>
      </c>
    </row>
    <row r="19" spans="2:11" ht="14.5" customHeight="1">
      <c r="B19" s="396">
        <v>290703200</v>
      </c>
      <c r="C19" s="396">
        <v>88346</v>
      </c>
      <c r="D19" s="461" t="s">
        <v>311</v>
      </c>
      <c r="E19" s="396">
        <v>290753220</v>
      </c>
      <c r="F19" s="396">
        <v>464760</v>
      </c>
      <c r="G19" s="462" t="s">
        <v>311</v>
      </c>
      <c r="H19" s="396"/>
      <c r="I19" s="396"/>
      <c r="J19" s="291"/>
      <c r="K19" s="395">
        <v>13</v>
      </c>
    </row>
    <row r="20" spans="2:11" ht="14.5" customHeight="1">
      <c r="B20" s="400"/>
      <c r="C20" s="400"/>
      <c r="D20" s="314"/>
      <c r="E20" s="400"/>
      <c r="F20" s="400"/>
      <c r="G20" s="374"/>
      <c r="H20" s="400"/>
      <c r="I20" s="400"/>
      <c r="J20" s="291"/>
      <c r="K20" s="399">
        <v>14</v>
      </c>
    </row>
    <row r="39" spans="8:8">
      <c r="H39" t="s">
        <v>101</v>
      </c>
    </row>
  </sheetData>
  <mergeCells count="7"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43"/>
  <sheetViews>
    <sheetView zoomScale="50" zoomScaleNormal="50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U23" sqref="U23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29" width="19.81640625" style="2" customWidth="1"/>
    <col min="30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430" t="s">
        <v>11</v>
      </c>
      <c r="C2" s="431"/>
      <c r="D2" s="431"/>
      <c r="E2" s="432" t="s">
        <v>12</v>
      </c>
      <c r="F2" s="434" t="s">
        <v>13</v>
      </c>
      <c r="G2" s="436" t="s">
        <v>14</v>
      </c>
      <c r="H2" s="437"/>
      <c r="I2" s="438"/>
      <c r="J2" s="439" t="s">
        <v>15</v>
      </c>
      <c r="K2" s="439"/>
      <c r="L2" s="439"/>
      <c r="M2" s="440" t="s">
        <v>16</v>
      </c>
      <c r="N2" s="440"/>
      <c r="O2" s="440"/>
      <c r="P2" s="417" t="s">
        <v>17</v>
      </c>
      <c r="Q2" s="415" t="s">
        <v>18</v>
      </c>
      <c r="R2" s="415" t="s">
        <v>19</v>
      </c>
      <c r="S2" s="415" t="s">
        <v>20</v>
      </c>
      <c r="T2" s="415" t="s">
        <v>21</v>
      </c>
      <c r="U2" s="415" t="s">
        <v>22</v>
      </c>
      <c r="V2" s="415" t="s">
        <v>23</v>
      </c>
      <c r="W2" s="415" t="s">
        <v>24</v>
      </c>
      <c r="X2" s="417" t="s">
        <v>25</v>
      </c>
      <c r="Y2" s="419" t="s">
        <v>26</v>
      </c>
      <c r="Z2" s="415" t="s">
        <v>27</v>
      </c>
      <c r="AA2" s="415" t="s">
        <v>28</v>
      </c>
      <c r="AB2" s="426" t="s">
        <v>111</v>
      </c>
      <c r="AC2" s="421" t="s">
        <v>112</v>
      </c>
      <c r="AD2" s="423" t="s">
        <v>30</v>
      </c>
      <c r="AE2" s="425" t="s">
        <v>31</v>
      </c>
      <c r="AF2" s="414" t="s">
        <v>32</v>
      </c>
      <c r="AG2" s="414" t="s">
        <v>33</v>
      </c>
      <c r="AH2" s="414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433"/>
      <c r="F3" s="435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18"/>
      <c r="Q3" s="416"/>
      <c r="R3" s="416"/>
      <c r="S3" s="416"/>
      <c r="T3" s="416"/>
      <c r="U3" s="416"/>
      <c r="V3" s="416"/>
      <c r="W3" s="416"/>
      <c r="X3" s="418"/>
      <c r="Y3" s="420"/>
      <c r="Z3" s="416"/>
      <c r="AA3" s="416"/>
      <c r="AB3" s="427"/>
      <c r="AC3" s="422"/>
      <c r="AD3" s="424"/>
      <c r="AE3" s="425"/>
      <c r="AF3" s="414"/>
      <c r="AG3" s="414"/>
      <c r="AH3" s="414"/>
    </row>
    <row r="4" spans="1:34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IFERROR(O4-SUM(Q4:W4)+AA4,0)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327">
        <f>ДЕКАБРЬ!AN100</f>
        <v>6117.7999999999993</v>
      </c>
      <c r="AA4" s="21"/>
      <c r="AB4" s="335">
        <f t="shared" ref="AB4:AB16" si="3">O4-SUM(P4:Y4)+AA4</f>
        <v>47072.847755231953</v>
      </c>
      <c r="AC4" s="28">
        <f t="shared" ref="AC4:AC10" si="4">O4-SUM(P4:Z4)+AA4</f>
        <v>40955.04775523195</v>
      </c>
      <c r="AD4" s="428">
        <f>SUM(AC4:AC5)</f>
        <v>40954.759999999995</v>
      </c>
      <c r="AE4" s="342">
        <f t="shared" ref="AE4" si="5">P4/O4</f>
        <v>0.11595112454434039</v>
      </c>
      <c r="AF4" s="342">
        <f t="shared" ref="AF4" si="6">AC4/P4</f>
        <v>2.6872597433298844</v>
      </c>
      <c r="AG4" s="342">
        <f t="shared" ref="AG4" si="7">AC4/O4</f>
        <v>0.31159078918183564</v>
      </c>
      <c r="AH4" s="342">
        <f t="shared" ref="AH4" si="8">(W4+X4+Y4)/O4</f>
        <v>0</v>
      </c>
    </row>
    <row r="5" spans="1:34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IFERROR(O5-SUM(Q5:W5)+AA5,0)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328">
        <f>ДЕКАБРЬ!AN108</f>
        <v>0</v>
      </c>
      <c r="AA5" s="196"/>
      <c r="AB5" s="336">
        <f t="shared" si="3"/>
        <v>-0.28775523195671199</v>
      </c>
      <c r="AC5" s="281">
        <f t="shared" si="4"/>
        <v>-0.28775523195671199</v>
      </c>
      <c r="AD5" s="429"/>
      <c r="AE5" s="342" t="e">
        <f t="shared" ref="AE5:AE20" si="12">P5/O5</f>
        <v>#DIV/0!</v>
      </c>
      <c r="AF5" s="342" t="e">
        <f t="shared" ref="AF5:AF20" si="13">AC5/P5</f>
        <v>#DIV/0!</v>
      </c>
      <c r="AG5" s="342" t="e">
        <f t="shared" ref="AG5:AG20" si="14">AC5/O5</f>
        <v>#DIV/0!</v>
      </c>
      <c r="AH5" s="342" t="e">
        <f t="shared" ref="AH5:AH20" si="15">(W5+X5+Y5)/O5</f>
        <v>#DIV/0!</v>
      </c>
    </row>
    <row r="6" spans="1:34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327">
        <f>ЯНВАРЬ!AN100</f>
        <v>96625.980000000054</v>
      </c>
      <c r="AA6" s="21"/>
      <c r="AB6" s="335">
        <f t="shared" si="3"/>
        <v>258355.21970398421</v>
      </c>
      <c r="AC6" s="28">
        <f>O6-SUM(P6:Z6)+AA6</f>
        <v>161729.23970398423</v>
      </c>
      <c r="AD6" s="411">
        <f>SUM(AC6:AC8)</f>
        <v>161369.84999999762</v>
      </c>
      <c r="AE6" s="342">
        <f t="shared" si="12"/>
        <v>0.13045294138990518</v>
      </c>
      <c r="AF6" s="342">
        <f t="shared" si="13"/>
        <v>0.5522094206761734</v>
      </c>
      <c r="AG6" s="342">
        <f t="shared" si="14"/>
        <v>7.2037343190422334E-2</v>
      </c>
      <c r="AH6" s="342">
        <f t="shared" si="15"/>
        <v>0.23069741339868466</v>
      </c>
    </row>
    <row r="7" spans="1:34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327">
        <f>ЯНВАРЬ!AN108</f>
        <v>0</v>
      </c>
      <c r="AA7" s="21"/>
      <c r="AB7" s="335">
        <f t="shared" si="3"/>
        <v>-186.42970398663167</v>
      </c>
      <c r="AC7" s="28">
        <f t="shared" si="4"/>
        <v>-186.42970398663167</v>
      </c>
      <c r="AD7" s="412"/>
      <c r="AE7" s="342" t="e">
        <f t="shared" ref="AE7" si="16">P7/O7</f>
        <v>#DIV/0!</v>
      </c>
      <c r="AF7" s="342" t="e">
        <f t="shared" ref="AF7" si="17">AC7/P7</f>
        <v>#DIV/0!</v>
      </c>
      <c r="AG7" s="342" t="e">
        <f t="shared" ref="AG7" si="18">AC7/O7</f>
        <v>#DIV/0!</v>
      </c>
      <c r="AH7" s="342" t="e">
        <f t="shared" ref="AH7" si="19">(W7+X7+Y7)/O7</f>
        <v>#DIV/0!</v>
      </c>
    </row>
    <row r="8" spans="1:34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IFERROR(O8-SUM(Q8:W8)+AA8,0)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328">
        <f>ЯНВАРЬ!AN119</f>
        <v>0</v>
      </c>
      <c r="AA8" s="196"/>
      <c r="AB8" s="336">
        <f t="shared" si="3"/>
        <v>-172.96</v>
      </c>
      <c r="AC8" s="281">
        <f t="shared" si="4"/>
        <v>-172.96</v>
      </c>
      <c r="AD8" s="413"/>
      <c r="AE8" s="342" t="e">
        <f t="shared" si="12"/>
        <v>#DIV/0!</v>
      </c>
      <c r="AF8" s="342" t="e">
        <f t="shared" si="13"/>
        <v>#DIV/0!</v>
      </c>
      <c r="AG8" s="342" t="e">
        <f t="shared" si="14"/>
        <v>#DIV/0!</v>
      </c>
      <c r="AH8" s="342" t="e">
        <f t="shared" si="15"/>
        <v>#DIV/0!</v>
      </c>
    </row>
    <row r="9" spans="1:34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IFERROR(O9-SUM(Q9:W9)+AA9,0)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327">
        <f>307190.66*O9/SUM(O$9:O$16)</f>
        <v>48306.676105354505</v>
      </c>
      <c r="AA9" s="21"/>
      <c r="AB9" s="335">
        <f t="shared" si="3"/>
        <v>237293.80000000005</v>
      </c>
      <c r="AC9" s="28">
        <f t="shared" si="4"/>
        <v>188987.1238946456</v>
      </c>
      <c r="AD9" s="411">
        <f>SUM(AC9:AC16)</f>
        <v>1874017.9799999984</v>
      </c>
      <c r="AE9" s="342">
        <f t="shared" si="12"/>
        <v>0.13166152380578433</v>
      </c>
      <c r="AF9" s="342">
        <f t="shared" si="13"/>
        <v>1.0772340143377965</v>
      </c>
      <c r="AG9" s="342">
        <f t="shared" si="14"/>
        <v>0.1418302718231364</v>
      </c>
      <c r="AH9" s="342">
        <f t="shared" si="15"/>
        <v>0.17869355243385626</v>
      </c>
    </row>
    <row r="10" spans="1:34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4">IFERROR(O10-SUM(Q10:W10)+AA10,0)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327">
        <f t="shared" ref="Z10:Z16" si="25">307190.66*O10/SUM(O$9:O$16)</f>
        <v>0</v>
      </c>
      <c r="AA10" s="21"/>
      <c r="AB10" s="335">
        <f t="shared" si="3"/>
        <v>0</v>
      </c>
      <c r="AC10" s="28">
        <f t="shared" si="4"/>
        <v>0</v>
      </c>
      <c r="AD10" s="412"/>
      <c r="AE10" s="342" t="e">
        <f t="shared" ref="AE10" si="26">P10/O10</f>
        <v>#DIV/0!</v>
      </c>
      <c r="AF10" s="342" t="e">
        <f t="shared" ref="AF10" si="27">AC10/P10</f>
        <v>#DIV/0!</v>
      </c>
      <c r="AG10" s="342" t="e">
        <f t="shared" ref="AG10" si="28">AC10/O10</f>
        <v>#DIV/0!</v>
      </c>
      <c r="AH10" s="342" t="e">
        <f t="shared" ref="AH10" si="29">(W10+X10+Y10)/O10</f>
        <v>#DIV/0!</v>
      </c>
    </row>
    <row r="11" spans="1:34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IFERROR(O11-SUM(Q11:W11)+AA11,0)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327">
        <f t="shared" si="25"/>
        <v>68121.775020609042</v>
      </c>
      <c r="AA11" s="21"/>
      <c r="AB11" s="335">
        <f t="shared" si="3"/>
        <v>442451.89000000036</v>
      </c>
      <c r="AC11" s="28">
        <f t="shared" ref="AC11" si="33">O11-SUM(P11:Z11)+AA11</f>
        <v>374330.11497939122</v>
      </c>
      <c r="AD11" s="412"/>
      <c r="AE11" s="342">
        <f t="shared" si="12"/>
        <v>0.12260071518502115</v>
      </c>
      <c r="AF11" s="342">
        <f t="shared" si="13"/>
        <v>1.6248739770450267</v>
      </c>
      <c r="AG11" s="342">
        <f t="shared" si="14"/>
        <v>0.19921071167124993</v>
      </c>
      <c r="AH11" s="342">
        <f t="shared" si="15"/>
        <v>0.15127247778710512</v>
      </c>
    </row>
    <row r="12" spans="1:34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IFERROR(O12-SUM(Q12:W12)+AA12,0)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327">
        <f t="shared" si="25"/>
        <v>75.369973802863484</v>
      </c>
      <c r="AA12" s="21"/>
      <c r="AB12" s="335">
        <f t="shared" si="3"/>
        <v>612.3900000000001</v>
      </c>
      <c r="AC12" s="28">
        <f t="shared" ref="AC12" si="37">O12-SUM(P12:Z12)+AA12</f>
        <v>537.02002619713653</v>
      </c>
      <c r="AD12" s="412"/>
      <c r="AE12" s="342">
        <f t="shared" ref="AE12" si="38">P12/O12</f>
        <v>0.27858585858585855</v>
      </c>
      <c r="AF12" s="342">
        <f t="shared" ref="AF12" si="39">AC12/P12</f>
        <v>0.92720747642725332</v>
      </c>
      <c r="AG12" s="342">
        <f t="shared" ref="AG12" si="40">AC12/O12</f>
        <v>0.25830689090771358</v>
      </c>
      <c r="AH12" s="342">
        <f t="shared" ref="AH12" si="41">(W12+X12+Y12)/O12</f>
        <v>0</v>
      </c>
    </row>
    <row r="13" spans="1:34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IFERROR(O13-SUM(Q13:W13)+AA13,0)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327">
        <f t="shared" si="25"/>
        <v>88979.768154614809</v>
      </c>
      <c r="AA13" s="21"/>
      <c r="AB13" s="335">
        <f t="shared" si="3"/>
        <v>659282.33724685642</v>
      </c>
      <c r="AC13" s="28">
        <f t="shared" ref="AC13" si="45">O13-SUM(P13:Z13)+AA13</f>
        <v>570302.56909224158</v>
      </c>
      <c r="AD13" s="412"/>
      <c r="AE13" s="342">
        <f t="shared" si="12"/>
        <v>0.1142753847806131</v>
      </c>
      <c r="AF13" s="342">
        <f t="shared" si="13"/>
        <v>2.0333176984952526</v>
      </c>
      <c r="AG13" s="342">
        <f t="shared" si="14"/>
        <v>0.23235816237677562</v>
      </c>
      <c r="AH13" s="342">
        <f t="shared" si="15"/>
        <v>0.12881743225137954</v>
      </c>
    </row>
    <row r="14" spans="1:34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IFERROR(O14-SUM(Q14:W14)+AA14,0)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327">
        <f t="shared" si="25"/>
        <v>0</v>
      </c>
      <c r="AA14" s="21"/>
      <c r="AB14" s="335">
        <f t="shared" si="3"/>
        <v>-0.86724685771744603</v>
      </c>
      <c r="AC14" s="28">
        <f t="shared" ref="AC14:AC16" si="49">O14-SUM(P14:Z14)+AA14</f>
        <v>-0.86724685771744603</v>
      </c>
      <c r="AD14" s="412"/>
      <c r="AE14" s="342" t="e">
        <f t="shared" ref="AE14" si="50">P14/O14</f>
        <v>#DIV/0!</v>
      </c>
      <c r="AF14" s="342" t="e">
        <f t="shared" ref="AF14" si="51">AC14/P14</f>
        <v>#DIV/0!</v>
      </c>
      <c r="AG14" s="342" t="e">
        <f t="shared" ref="AG14" si="52">AC14/O14</f>
        <v>#DIV/0!</v>
      </c>
      <c r="AH14" s="342" t="e">
        <f t="shared" ref="AH14" si="53">(W14+X14+Y14)/O14</f>
        <v>#DIV/0!</v>
      </c>
    </row>
    <row r="15" spans="1:34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IFERROR(O15-SUM(Q15:W15)+AA15,0)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327">
        <f t="shared" si="25"/>
        <v>101707.07074561875</v>
      </c>
      <c r="AA15" s="21"/>
      <c r="AB15" s="335">
        <f t="shared" si="3"/>
        <v>841739.08999999915</v>
      </c>
      <c r="AC15" s="28">
        <f t="shared" si="49"/>
        <v>740032.01925438037</v>
      </c>
      <c r="AD15" s="412"/>
      <c r="AE15" s="342">
        <f t="shared" si="12"/>
        <v>0.10266613106265597</v>
      </c>
      <c r="AF15" s="342">
        <f t="shared" si="13"/>
        <v>2.5693072560429591</v>
      </c>
      <c r="AG15" s="342">
        <f t="shared" si="14"/>
        <v>0.26378083548913944</v>
      </c>
      <c r="AH15" s="342">
        <f t="shared" si="15"/>
        <v>0.11131105268982774</v>
      </c>
    </row>
    <row r="16" spans="1:34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2"/>
      <c r="Z16" s="377">
        <f t="shared" si="25"/>
        <v>0</v>
      </c>
      <c r="AA16" s="32"/>
      <c r="AB16" s="337">
        <f t="shared" si="3"/>
        <v>-170</v>
      </c>
      <c r="AC16" s="33">
        <f t="shared" si="49"/>
        <v>-170</v>
      </c>
      <c r="AD16" s="413"/>
      <c r="AE16" s="342" t="e">
        <f t="shared" ref="AE16:AE17" si="55">P16/O16</f>
        <v>#DIV/0!</v>
      </c>
      <c r="AF16" s="342" t="e">
        <f t="shared" ref="AF16:AF17" si="56">AC16/P16</f>
        <v>#DIV/0!</v>
      </c>
      <c r="AG16" s="342" t="e">
        <f t="shared" ref="AG16:AG17" si="57">AC16/O16</f>
        <v>#DIV/0!</v>
      </c>
      <c r="AH16" s="342" t="e">
        <f t="shared" ref="AH16:AH17" si="58">(W16+X16+Y16)/O16</f>
        <v>#DIV/0!</v>
      </c>
    </row>
    <row r="17" spans="2:34" s="15" customFormat="1" ht="25.5" customHeight="1">
      <c r="B17" s="201" t="s">
        <v>296</v>
      </c>
      <c r="C17" s="202" t="s">
        <v>103</v>
      </c>
      <c r="D17" s="356">
        <v>10</v>
      </c>
      <c r="E17" s="198"/>
      <c r="F17" s="34">
        <f t="shared" ref="F17" si="59">IFERROR(O17-SUM(Q17:W17)+AA17,0)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0">
        <f>'Юнит 10'!AN$105</f>
        <v>94858.164121999958</v>
      </c>
      <c r="AA17" s="21"/>
      <c r="AB17" s="335">
        <f t="shared" ref="AB17" si="62">O17-SUM(P17:Y17)+AA17</f>
        <v>730774.06000000075</v>
      </c>
      <c r="AC17" s="464">
        <f t="shared" ref="AC17" si="63">O17-SUM(P17:Z17)+AA17</f>
        <v>635915.89587800088</v>
      </c>
      <c r="AD17" s="411">
        <f>SUM(AC17:AC20)</f>
        <v>5381528.2818090022</v>
      </c>
      <c r="AE17" s="342">
        <f t="shared" si="55"/>
        <v>9.8354758039816692E-2</v>
      </c>
      <c r="AF17" s="342">
        <f t="shared" si="56"/>
        <v>2.4940354700239298</v>
      </c>
      <c r="AG17" s="342">
        <f t="shared" si="57"/>
        <v>0.24530025519692411</v>
      </c>
      <c r="AH17" s="342">
        <f t="shared" si="58"/>
        <v>0.12626803348661714</v>
      </c>
    </row>
    <row r="18" spans="2:34" s="15" customFormat="1" ht="25.5" customHeight="1">
      <c r="B18" s="373" t="s">
        <v>299</v>
      </c>
      <c r="C18" s="357" t="s">
        <v>104</v>
      </c>
      <c r="D18" s="358" t="s">
        <v>302</v>
      </c>
      <c r="E18" s="36"/>
      <c r="F18" s="34">
        <f t="shared" ref="F18" si="64">IFERROR(O18-SUM(Q18:W18)+AA18,0)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5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6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0">
        <f>'Юнит 11'!AN$105</f>
        <v>169309.23076900005</v>
      </c>
      <c r="AA18" s="21"/>
      <c r="AB18" s="335">
        <f t="shared" ref="AB18" si="67">O18-SUM(P18:Y18)+AA18</f>
        <v>1499227.4399999976</v>
      </c>
      <c r="AC18" s="464">
        <f t="shared" ref="AC18" si="68">O18-SUM(P18:Z18)+AA18</f>
        <v>1329918.2092309976</v>
      </c>
      <c r="AD18" s="412"/>
      <c r="AE18" s="342">
        <f t="shared" ref="AE18:AE19" si="69">P18/O18</f>
        <v>9.2420878295497444E-2</v>
      </c>
      <c r="AF18" s="342">
        <f t="shared" ref="AF18:AF19" si="70">AC18/P18</f>
        <v>3.1341942038609916</v>
      </c>
      <c r="AG18" s="342">
        <f t="shared" ref="AG18:AG19" si="71">AC18/O18</f>
        <v>0.28966498106949018</v>
      </c>
      <c r="AH18" s="342">
        <f t="shared" ref="AH18:AH19" si="72">(W18+X18+Y18)/O18</f>
        <v>0.10515855752970292</v>
      </c>
    </row>
    <row r="19" spans="2:34" s="15" customFormat="1" ht="25.5" customHeight="1">
      <c r="B19" s="26" t="s">
        <v>300</v>
      </c>
      <c r="C19" s="16" t="s">
        <v>105</v>
      </c>
      <c r="D19" s="24" t="s">
        <v>303</v>
      </c>
      <c r="E19" s="285"/>
      <c r="F19" s="34">
        <f t="shared" ref="F19" si="73">IFERROR(O19-SUM(Q19:W19)+AA19,0)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4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5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21">
        <f>'Юнит 12'!AK$105</f>
        <v>0</v>
      </c>
      <c r="Z19" s="210">
        <f>'Юнит 12'!AN$105</f>
        <v>218399.89256699997</v>
      </c>
      <c r="AA19" s="21"/>
      <c r="AB19" s="335">
        <f t="shared" ref="AB19" si="76">O19-SUM(P19:Y19)+AA19</f>
        <v>2030523.7200000011</v>
      </c>
      <c r="AC19" s="464">
        <f t="shared" ref="AC19" si="77">O19-SUM(P19:Z19)+AA19</f>
        <v>1812123.8274330013</v>
      </c>
      <c r="AD19" s="412"/>
      <c r="AE19" s="342">
        <f t="shared" si="69"/>
        <v>8.5453987547540772E-2</v>
      </c>
      <c r="AF19" s="342">
        <f t="shared" si="70"/>
        <v>3.6679754981264265</v>
      </c>
      <c r="AG19" s="342">
        <f t="shared" si="71"/>
        <v>0.31344313254158035</v>
      </c>
      <c r="AH19" s="342">
        <f t="shared" si="72"/>
        <v>8.9366182419740134E-2</v>
      </c>
    </row>
    <row r="20" spans="2:34" s="15" customFormat="1" ht="25.5" customHeight="1" thickBot="1">
      <c r="B20" s="26" t="s">
        <v>305</v>
      </c>
      <c r="C20" s="29" t="s">
        <v>301</v>
      </c>
      <c r="D20" s="30" t="s">
        <v>304</v>
      </c>
      <c r="E20" s="380"/>
      <c r="F20" s="31">
        <f t="shared" ref="F20" si="78">IFERROR(O20-SUM(Q20:W20)+AA20,0)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" si="79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" si="80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2">
        <f>'Юнит 13'!AK$105</f>
        <v>0</v>
      </c>
      <c r="Z20" s="463">
        <f>'Юнит 13'!AN$105</f>
        <v>199013.84073300002</v>
      </c>
      <c r="AA20" s="32"/>
      <c r="AB20" s="337">
        <f t="shared" ref="AB20" si="81">O20-SUM(P20:Y20)+AA20</f>
        <v>1802584.1900000018</v>
      </c>
      <c r="AC20" s="465">
        <f t="shared" ref="AC20" si="82">O20-SUM(P20:Z20)+AA20</f>
        <v>1603570.3492670017</v>
      </c>
      <c r="AD20" s="413"/>
      <c r="AE20" s="342">
        <f t="shared" si="12"/>
        <v>8.1916502083765372E-2</v>
      </c>
      <c r="AF20" s="342">
        <f t="shared" si="13"/>
        <v>3.7347511612377304</v>
      </c>
      <c r="AG20" s="342">
        <f t="shared" si="14"/>
        <v>0.30593775128187572</v>
      </c>
      <c r="AH20" s="342">
        <f t="shared" si="15"/>
        <v>0.10552452902229231</v>
      </c>
    </row>
    <row r="21" spans="2:34" s="15" customFormat="1" ht="25.5" customHeight="1">
      <c r="B21" s="201"/>
      <c r="C21" s="202"/>
      <c r="D21" s="356"/>
      <c r="E21" s="198"/>
      <c r="F21" s="198"/>
      <c r="G21" s="27"/>
      <c r="H21" s="27"/>
      <c r="I21" s="27"/>
      <c r="J21" s="17"/>
      <c r="K21" s="18"/>
      <c r="L21" s="19"/>
      <c r="M21" s="17"/>
      <c r="N21" s="18"/>
      <c r="O21" s="329"/>
      <c r="P21" s="184"/>
      <c r="Q21" s="286"/>
      <c r="R21" s="18"/>
      <c r="S21" s="185"/>
      <c r="T21" s="184"/>
      <c r="U21" s="18"/>
      <c r="V21" s="184"/>
      <c r="W21" s="20"/>
      <c r="X21" s="17"/>
      <c r="Y21" s="21"/>
      <c r="Z21" s="209"/>
      <c r="AA21" s="21"/>
      <c r="AB21" s="335"/>
      <c r="AC21" s="28"/>
      <c r="AD21" s="371"/>
      <c r="AE21" s="6"/>
      <c r="AF21" s="6"/>
      <c r="AG21" s="6"/>
      <c r="AH21" s="6"/>
    </row>
    <row r="22" spans="2:34" s="15" customFormat="1" ht="25.5" customHeight="1">
      <c r="B22" s="373"/>
      <c r="C22" s="357"/>
      <c r="D22" s="358"/>
      <c r="E22" s="36"/>
      <c r="F22" s="34"/>
      <c r="G22" s="359"/>
      <c r="H22" s="359"/>
      <c r="I22" s="359"/>
      <c r="J22" s="360"/>
      <c r="K22" s="361"/>
      <c r="L22" s="362"/>
      <c r="M22" s="360"/>
      <c r="N22" s="361"/>
      <c r="O22" s="363"/>
      <c r="P22" s="364"/>
      <c r="Q22" s="365"/>
      <c r="R22" s="361"/>
      <c r="S22" s="366"/>
      <c r="T22" s="364"/>
      <c r="U22" s="361"/>
      <c r="V22" s="364"/>
      <c r="W22" s="367"/>
      <c r="X22" s="360"/>
      <c r="Y22" s="368"/>
      <c r="Z22" s="376"/>
      <c r="AA22" s="360"/>
      <c r="AB22" s="376"/>
      <c r="AC22" s="369"/>
      <c r="AD22" s="370"/>
      <c r="AE22" s="6"/>
      <c r="AF22" s="6"/>
      <c r="AG22" s="6"/>
      <c r="AH22" s="6"/>
    </row>
    <row r="23" spans="2:34" s="15" customFormat="1" ht="25.5" customHeight="1">
      <c r="B23" s="26"/>
      <c r="C23" s="16"/>
      <c r="D23" s="24"/>
      <c r="E23" s="285"/>
      <c r="F23" s="198"/>
      <c r="G23" s="27"/>
      <c r="H23" s="27"/>
      <c r="I23" s="27"/>
      <c r="J23" s="17"/>
      <c r="K23" s="18"/>
      <c r="L23" s="19"/>
      <c r="M23" s="17"/>
      <c r="N23" s="18"/>
      <c r="O23" s="329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209"/>
      <c r="AA23" s="17"/>
      <c r="AB23" s="209"/>
      <c r="AC23" s="369"/>
      <c r="AD23" s="372"/>
      <c r="AE23" s="6"/>
      <c r="AF23" s="6"/>
      <c r="AG23" s="6"/>
      <c r="AH23" s="6"/>
    </row>
    <row r="24" spans="2:34" s="15" customFormat="1" ht="25.5" customHeight="1" thickBot="1">
      <c r="B24" s="391"/>
      <c r="C24" s="29"/>
      <c r="D24" s="30"/>
      <c r="E24" s="380"/>
      <c r="F24" s="31"/>
      <c r="G24" s="317"/>
      <c r="H24" s="317"/>
      <c r="I24" s="317"/>
      <c r="J24" s="318"/>
      <c r="K24" s="319"/>
      <c r="L24" s="320"/>
      <c r="M24" s="318"/>
      <c r="N24" s="319"/>
      <c r="O24" s="331"/>
      <c r="P24" s="321"/>
      <c r="Q24" s="381"/>
      <c r="R24" s="319"/>
      <c r="S24" s="323"/>
      <c r="T24" s="321"/>
      <c r="U24" s="319"/>
      <c r="V24" s="321"/>
      <c r="W24" s="324"/>
      <c r="X24" s="32"/>
      <c r="Y24" s="32"/>
      <c r="Z24" s="382"/>
      <c r="AA24" s="32"/>
      <c r="AB24" s="337"/>
      <c r="AC24" s="33"/>
      <c r="AD24" s="197"/>
      <c r="AE24" s="6"/>
      <c r="AF24" s="6"/>
      <c r="AG24" s="6"/>
      <c r="AH24" s="6"/>
    </row>
    <row r="25" spans="2:34" ht="22" customHeight="1" thickBot="1">
      <c r="B25" s="37" t="s">
        <v>29</v>
      </c>
      <c r="C25" s="38"/>
      <c r="D25" s="39"/>
      <c r="E25" s="40"/>
      <c r="F25" s="41">
        <f t="shared" ref="F25:AD25" si="83">SUM(F4:F20)</f>
        <v>13812802.659999998</v>
      </c>
      <c r="G25" s="42">
        <f>SUM(G4:G20)</f>
        <v>45256</v>
      </c>
      <c r="H25" s="42">
        <f t="shared" si="83"/>
        <v>23670</v>
      </c>
      <c r="I25" s="42">
        <f t="shared" si="83"/>
        <v>-533</v>
      </c>
      <c r="J25" s="41">
        <f t="shared" si="83"/>
        <v>19601620.390000001</v>
      </c>
      <c r="K25" s="41">
        <f t="shared" si="83"/>
        <v>-443743.27</v>
      </c>
      <c r="L25" s="41">
        <f t="shared" si="83"/>
        <v>19157877.120000001</v>
      </c>
      <c r="M25" s="41">
        <f t="shared" si="83"/>
        <v>29729933.210000001</v>
      </c>
      <c r="N25" s="41">
        <f t="shared" si="83"/>
        <v>-673427.21</v>
      </c>
      <c r="O25" s="332">
        <f t="shared" si="83"/>
        <v>29056506</v>
      </c>
      <c r="P25" s="41">
        <f t="shared" si="83"/>
        <v>2885719.2200000007</v>
      </c>
      <c r="Q25" s="41">
        <f t="shared" si="83"/>
        <v>2973976.7500000014</v>
      </c>
      <c r="R25" s="41">
        <f t="shared" si="83"/>
        <v>10894983.340000002</v>
      </c>
      <c r="S25" s="211">
        <f t="shared" si="83"/>
        <v>113424.40000000001</v>
      </c>
      <c r="T25" s="211">
        <f t="shared" si="83"/>
        <v>31.7</v>
      </c>
      <c r="U25" s="41">
        <f>SUM(U4:U20)</f>
        <v>3583.1099999999997</v>
      </c>
      <c r="V25" s="41">
        <f t="shared" si="83"/>
        <v>86751.040000000008</v>
      </c>
      <c r="W25" s="41">
        <f t="shared" si="83"/>
        <v>1170953</v>
      </c>
      <c r="X25" s="41">
        <f t="shared" si="83"/>
        <v>2377697</v>
      </c>
      <c r="Y25" s="41">
        <f t="shared" si="83"/>
        <v>0</v>
      </c>
      <c r="Z25" s="211">
        <f>SUM(Z4:Z20)</f>
        <v>1091515.568191</v>
      </c>
      <c r="AA25" s="41">
        <f t="shared" si="83"/>
        <v>0</v>
      </c>
      <c r="AB25" s="211">
        <f>SUM(AB4:AB20)</f>
        <v>8549386.4399999976</v>
      </c>
      <c r="AC25" s="41">
        <f t="shared" si="83"/>
        <v>7457870.8718089983</v>
      </c>
      <c r="AD25" s="41">
        <f t="shared" si="83"/>
        <v>7457870.8718089983</v>
      </c>
      <c r="AE25" s="43">
        <f>P25/O25</f>
        <v>9.9314047600905647E-2</v>
      </c>
      <c r="AF25" s="43">
        <f t="shared" ref="AF25" si="84">AC25/P25</f>
        <v>2.5844062790727769</v>
      </c>
      <c r="AG25" s="43">
        <f t="shared" ref="AG25" si="85">AC25/O25</f>
        <v>0.25666784821991323</v>
      </c>
      <c r="AH25" s="43">
        <f>(W25+X25+Y25)/O25</f>
        <v>0.12212927459344217</v>
      </c>
    </row>
    <row r="26" spans="2:34" ht="13.5" customHeight="1">
      <c r="B26" s="44"/>
      <c r="C26" s="44"/>
      <c r="D26" s="25"/>
      <c r="E26" s="45"/>
      <c r="F26" s="46"/>
      <c r="G26" s="46"/>
      <c r="H26" s="46"/>
      <c r="I26" s="46"/>
      <c r="J26" s="46"/>
      <c r="K26" s="46"/>
      <c r="L26" s="46"/>
      <c r="M26" s="47" t="s">
        <v>41</v>
      </c>
      <c r="N26" s="47"/>
      <c r="O26" s="47"/>
      <c r="P26" s="46"/>
      <c r="Q26" s="46"/>
      <c r="R26" s="46"/>
      <c r="S26" s="274"/>
      <c r="T26" s="274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3"/>
      <c r="AF26" s="43"/>
      <c r="AG26" s="43"/>
      <c r="AH26" s="43"/>
    </row>
    <row r="27" spans="2:34" s="4" customFormat="1">
      <c r="B27" s="48"/>
      <c r="C27" s="48"/>
      <c r="E27" s="49"/>
      <c r="F27" s="50"/>
      <c r="G27" s="51"/>
      <c r="H27" s="51"/>
      <c r="I27" s="51"/>
      <c r="J27" s="51"/>
      <c r="K27" s="51"/>
      <c r="L27" s="51"/>
      <c r="M27" s="47"/>
      <c r="N27" s="52">
        <f>-N25/M25</f>
        <v>2.2651487483782342E-2</v>
      </c>
      <c r="O27" s="53"/>
      <c r="P27" s="186">
        <f t="shared" ref="P27:Z27" si="86">P25/$O$25</f>
        <v>9.9314047600905647E-2</v>
      </c>
      <c r="Q27" s="186">
        <f t="shared" si="86"/>
        <v>0.10235149229573581</v>
      </c>
      <c r="R27" s="186">
        <f t="shared" si="86"/>
        <v>0.37495848055509501</v>
      </c>
      <c r="S27" s="275">
        <f t="shared" si="86"/>
        <v>3.903580148280733E-3</v>
      </c>
      <c r="T27" s="275">
        <f t="shared" si="86"/>
        <v>1.0909776970431338E-6</v>
      </c>
      <c r="U27" s="186">
        <f t="shared" si="86"/>
        <v>1.2331523962309853E-4</v>
      </c>
      <c r="V27" s="186">
        <f t="shared" si="86"/>
        <v>2.9855977866024225E-3</v>
      </c>
      <c r="W27" s="186">
        <f t="shared" si="86"/>
        <v>4.0299167422263367E-2</v>
      </c>
      <c r="X27" s="186">
        <f t="shared" si="86"/>
        <v>8.1830107171178806E-2</v>
      </c>
      <c r="Y27" s="186">
        <f t="shared" si="86"/>
        <v>0</v>
      </c>
      <c r="Z27" s="186">
        <f t="shared" si="86"/>
        <v>3.7565272582704888E-2</v>
      </c>
      <c r="AA27" s="54"/>
      <c r="AB27" s="54"/>
      <c r="AD27" s="52">
        <f>AC25/P25</f>
        <v>2.5844062790727769</v>
      </c>
      <c r="AE27" s="8" t="s">
        <v>32</v>
      </c>
      <c r="AF27" s="55"/>
      <c r="AG27" s="55"/>
      <c r="AH27" s="55"/>
    </row>
    <row r="28" spans="2:34" s="4" customFormat="1">
      <c r="B28" s="56"/>
      <c r="C28" s="56"/>
      <c r="D28" s="57"/>
      <c r="E28" s="58"/>
      <c r="F28" s="59"/>
      <c r="G28" s="204"/>
      <c r="H28" s="204"/>
      <c r="I28" s="204"/>
      <c r="J28" s="59"/>
      <c r="K28" s="59"/>
      <c r="L28" s="59"/>
      <c r="M28" s="60"/>
      <c r="N28" s="61"/>
      <c r="O28" s="62"/>
      <c r="P28" s="187"/>
      <c r="Q28" s="187"/>
      <c r="R28" s="187"/>
      <c r="S28" s="276"/>
      <c r="T28" s="276"/>
      <c r="U28" s="187"/>
      <c r="V28" s="187"/>
      <c r="W28" s="187">
        <f>(W25+X25)/O25</f>
        <v>0.12212927459344217</v>
      </c>
      <c r="X28" s="187"/>
      <c r="Y28" s="188"/>
      <c r="Z28" s="187"/>
      <c r="AA28" s="63"/>
      <c r="AB28" s="63"/>
      <c r="AC28" s="63"/>
      <c r="AD28" s="61">
        <f>AC25/O25</f>
        <v>0.25666784821991323</v>
      </c>
      <c r="AE28" s="64" t="s">
        <v>33</v>
      </c>
      <c r="AF28" s="55"/>
      <c r="AG28" s="55"/>
      <c r="AH28" s="55"/>
    </row>
    <row r="29" spans="2:34" s="4" customFormat="1">
      <c r="B29" s="383"/>
      <c r="C29" s="383"/>
      <c r="D29" s="384"/>
      <c r="E29" s="385"/>
      <c r="F29" s="386"/>
      <c r="G29" s="387"/>
      <c r="H29" s="387"/>
      <c r="I29" s="387"/>
      <c r="J29" s="386"/>
      <c r="K29" s="386"/>
      <c r="L29" s="386"/>
      <c r="M29" s="388"/>
      <c r="N29" s="52"/>
      <c r="O29" s="53"/>
      <c r="P29" s="186"/>
      <c r="Q29" s="186"/>
      <c r="R29" s="186"/>
      <c r="S29" s="275"/>
      <c r="T29" s="275"/>
      <c r="U29" s="186"/>
      <c r="V29" s="186"/>
      <c r="W29" s="186"/>
      <c r="X29" s="186"/>
      <c r="Y29" s="389"/>
      <c r="Z29" s="186"/>
      <c r="AA29" s="390"/>
      <c r="AB29" s="390"/>
      <c r="AC29" s="52"/>
      <c r="AD29" s="54"/>
      <c r="AE29" s="54"/>
      <c r="AF29" s="55"/>
      <c r="AG29" s="55"/>
      <c r="AH29" s="55"/>
    </row>
    <row r="30" spans="2:34">
      <c r="B30" s="203" t="s">
        <v>254</v>
      </c>
      <c r="F30" s="65"/>
      <c r="G30" s="205">
        <f t="shared" ref="G30:AB30" si="87">G6</f>
        <v>4961</v>
      </c>
      <c r="H30" s="205">
        <f t="shared" si="87"/>
        <v>2362</v>
      </c>
      <c r="I30" s="205">
        <f t="shared" si="87"/>
        <v>-53</v>
      </c>
      <c r="J30" s="206">
        <f t="shared" si="87"/>
        <v>1728382.78</v>
      </c>
      <c r="K30" s="206">
        <f t="shared" si="87"/>
        <v>-44657.88</v>
      </c>
      <c r="L30" s="206">
        <f t="shared" si="87"/>
        <v>1683724.9000000001</v>
      </c>
      <c r="M30" s="206">
        <f t="shared" si="87"/>
        <v>2303342.0599999991</v>
      </c>
      <c r="N30" s="206">
        <f>N6</f>
        <v>-58267.040000000001</v>
      </c>
      <c r="O30" s="206">
        <f t="shared" si="87"/>
        <v>2245075.0199999991</v>
      </c>
      <c r="P30" s="206">
        <f t="shared" si="87"/>
        <v>292876.64000000007</v>
      </c>
      <c r="Q30" s="206">
        <f t="shared" si="87"/>
        <v>276475.65000000008</v>
      </c>
      <c r="R30" s="206">
        <f t="shared" si="87"/>
        <v>833669.77000000118</v>
      </c>
      <c r="S30" s="277">
        <f t="shared" si="87"/>
        <v>40333.140296013356</v>
      </c>
      <c r="T30" s="277">
        <f t="shared" si="87"/>
        <v>0</v>
      </c>
      <c r="U30" s="206">
        <f t="shared" si="87"/>
        <v>0</v>
      </c>
      <c r="V30" s="206">
        <f t="shared" si="87"/>
        <v>25431.599999999999</v>
      </c>
      <c r="W30" s="206">
        <f t="shared" si="87"/>
        <v>113446</v>
      </c>
      <c r="X30" s="206">
        <f t="shared" si="87"/>
        <v>404487</v>
      </c>
      <c r="Y30" s="206">
        <f t="shared" si="87"/>
        <v>0</v>
      </c>
      <c r="Z30" s="206">
        <f t="shared" si="87"/>
        <v>96625.980000000054</v>
      </c>
      <c r="AA30" s="206">
        <f t="shared" si="87"/>
        <v>0</v>
      </c>
      <c r="AB30" s="206">
        <f t="shared" si="87"/>
        <v>258355.21970398421</v>
      </c>
      <c r="AC30" s="206">
        <f>AC6</f>
        <v>161729.23970398423</v>
      </c>
      <c r="AD30" s="186">
        <f>AC30/P30</f>
        <v>0.5522094206761734</v>
      </c>
    </row>
    <row r="31" spans="2:34">
      <c r="F31" s="65"/>
      <c r="G31" s="65"/>
      <c r="H31" s="65"/>
      <c r="I31" s="65"/>
      <c r="J31" s="65"/>
      <c r="K31" s="65"/>
      <c r="L31" s="65"/>
      <c r="M31" s="65"/>
      <c r="N31" s="207">
        <f>-N30/M30</f>
        <v>2.5296737732475576E-2</v>
      </c>
      <c r="O31" s="53"/>
      <c r="P31" s="208">
        <f t="shared" ref="P31:AA31" si="88">P30/$O$30</f>
        <v>0.13045294138990518</v>
      </c>
      <c r="Q31" s="208">
        <f t="shared" si="88"/>
        <v>0.12314762203358362</v>
      </c>
      <c r="R31" s="208">
        <f t="shared" si="88"/>
        <v>0.37133270049924727</v>
      </c>
      <c r="S31" s="208">
        <f t="shared" si="88"/>
        <v>1.7965163719123014E-2</v>
      </c>
      <c r="T31" s="278">
        <f t="shared" si="88"/>
        <v>0</v>
      </c>
      <c r="U31" s="208">
        <f t="shared" si="88"/>
        <v>0</v>
      </c>
      <c r="V31" s="208">
        <f t="shared" si="88"/>
        <v>1.1327728371410951E-2</v>
      </c>
      <c r="W31" s="208">
        <f t="shared" si="88"/>
        <v>5.0531050851031267E-2</v>
      </c>
      <c r="X31" s="208">
        <f t="shared" si="88"/>
        <v>0.18016636254765339</v>
      </c>
      <c r="Y31" s="208">
        <f t="shared" si="88"/>
        <v>0</v>
      </c>
      <c r="Z31" s="208">
        <f>Z30/$O$30</f>
        <v>4.3039087397622952E-2</v>
      </c>
      <c r="AA31" s="208">
        <f t="shared" si="88"/>
        <v>0</v>
      </c>
      <c r="AB31" s="208"/>
      <c r="AC31" s="208">
        <f>AC30/O30</f>
        <v>7.2037343190422334E-2</v>
      </c>
      <c r="AD31" s="186">
        <f>AC30/O30</f>
        <v>7.2037343190422334E-2</v>
      </c>
    </row>
    <row r="32" spans="2:34" ht="15.5">
      <c r="F32" s="65"/>
      <c r="G32" s="65"/>
      <c r="H32" s="65"/>
      <c r="I32" s="65"/>
      <c r="J32" s="65"/>
      <c r="K32" s="65"/>
      <c r="L32" s="65"/>
      <c r="M32" s="67"/>
      <c r="N32" s="65"/>
      <c r="O32" s="65"/>
      <c r="P32" s="68"/>
      <c r="Q32" s="69"/>
      <c r="R32" s="65"/>
      <c r="S32" s="65"/>
      <c r="T32" s="65"/>
    </row>
    <row r="33" spans="2:34">
      <c r="B33" s="334" t="s">
        <v>275</v>
      </c>
      <c r="F33" s="65"/>
      <c r="G33" s="65"/>
      <c r="H33" s="65"/>
      <c r="I33" s="65"/>
      <c r="J33" s="65"/>
      <c r="K33" s="65"/>
      <c r="L33" s="65"/>
      <c r="M33" s="70"/>
      <c r="N33" s="65"/>
      <c r="O33" s="65"/>
      <c r="P33" s="208">
        <f>P11/$O$11</f>
        <v>0.12260071518502115</v>
      </c>
      <c r="Q33" s="208">
        <f t="shared" ref="Q33:AA33" si="89">Q11/$O$11</f>
        <v>0.11302458636103402</v>
      </c>
      <c r="R33" s="208">
        <f t="shared" si="89"/>
        <v>0.37030707592952261</v>
      </c>
      <c r="S33" s="208">
        <f t="shared" si="89"/>
        <v>4.3282030191379092E-3</v>
      </c>
      <c r="T33" s="208">
        <f t="shared" si="89"/>
        <v>1.5965376845158517E-5</v>
      </c>
      <c r="U33" s="208">
        <f t="shared" si="89"/>
        <v>4.3958004247003114E-4</v>
      </c>
      <c r="V33" s="208">
        <f t="shared" si="89"/>
        <v>2.547690975443015E-3</v>
      </c>
      <c r="W33" s="208">
        <f t="shared" si="89"/>
        <v>7.7475184216500737E-2</v>
      </c>
      <c r="X33" s="208">
        <f t="shared" si="89"/>
        <v>7.3797293570604383E-2</v>
      </c>
      <c r="Y33" s="208">
        <f t="shared" si="89"/>
        <v>0</v>
      </c>
      <c r="Z33" s="208">
        <f t="shared" si="89"/>
        <v>3.6252993652170981E-2</v>
      </c>
      <c r="AA33" s="208">
        <f t="shared" si="89"/>
        <v>0</v>
      </c>
      <c r="AB33" s="208"/>
      <c r="AD33" s="186">
        <f>AC11/P11</f>
        <v>1.6248739770450267</v>
      </c>
      <c r="AE33" s="8" t="s">
        <v>32</v>
      </c>
    </row>
    <row r="34" spans="2:34">
      <c r="F34" s="65"/>
      <c r="G34" s="65"/>
      <c r="H34" s="65"/>
      <c r="I34" s="65"/>
      <c r="J34" s="65"/>
      <c r="K34" s="65"/>
      <c r="L34" s="65"/>
      <c r="M34" s="66"/>
      <c r="N34" s="65"/>
      <c r="O34" s="65"/>
      <c r="P34" s="66"/>
      <c r="Q34" s="71"/>
      <c r="R34" s="65"/>
      <c r="S34" s="65"/>
      <c r="T34" s="65"/>
      <c r="AD34" s="186">
        <f>AC11/O11</f>
        <v>0.19921071167124993</v>
      </c>
      <c r="AE34" s="64" t="s">
        <v>33</v>
      </c>
    </row>
    <row r="35" spans="2:34">
      <c r="F35" s="65"/>
      <c r="G35" s="65"/>
      <c r="H35" s="65"/>
      <c r="I35" s="65"/>
      <c r="J35" s="65"/>
      <c r="K35" s="65"/>
      <c r="L35" s="65"/>
      <c r="M35" s="66"/>
      <c r="N35" s="65"/>
      <c r="O35" s="65"/>
      <c r="P35" s="66"/>
      <c r="Q35" s="71"/>
      <c r="R35" s="65"/>
      <c r="S35" s="65"/>
      <c r="T35" s="65"/>
      <c r="AC35" s="186"/>
      <c r="AE35" s="333"/>
    </row>
    <row r="36" spans="2:34">
      <c r="B36" s="203" t="s">
        <v>276</v>
      </c>
      <c r="F36" s="65"/>
      <c r="G36" s="205">
        <f>G9+G11+G13+G15</f>
        <v>14517</v>
      </c>
      <c r="H36" s="205">
        <f t="shared" ref="H36:K36" si="90">H9+H11+H13+H15</f>
        <v>7967</v>
      </c>
      <c r="I36" s="205">
        <f t="shared" si="90"/>
        <v>-171</v>
      </c>
      <c r="J36" s="206">
        <f t="shared" si="90"/>
        <v>5543477.6100000003</v>
      </c>
      <c r="K36" s="206">
        <f t="shared" si="90"/>
        <v>-118993.17000000001</v>
      </c>
      <c r="L36" s="206">
        <f>L9+L11+L13+L15</f>
        <v>5424484.4399999995</v>
      </c>
      <c r="M36" s="206">
        <f t="shared" ref="M36" si="91">M9+M11+M13+M15</f>
        <v>8658079.7899999991</v>
      </c>
      <c r="N36" s="206">
        <f>N9+N11+N13+N15</f>
        <v>-186633.46000000002</v>
      </c>
      <c r="O36" s="206">
        <f t="shared" ref="O36:AA36" si="92">O9+O11+O13+O15</f>
        <v>8471446.3299999982</v>
      </c>
      <c r="P36" s="206">
        <f t="shared" si="92"/>
        <v>974318.92000000016</v>
      </c>
      <c r="Q36" s="206">
        <f>Q9+Q11+Q13+Q15</f>
        <v>933157.6599999998</v>
      </c>
      <c r="R36" s="206">
        <f t="shared" si="92"/>
        <v>3161035.1400000006</v>
      </c>
      <c r="S36" s="277">
        <f t="shared" si="92"/>
        <v>33388.342753142293</v>
      </c>
      <c r="T36" s="277">
        <f t="shared" si="92"/>
        <v>30</v>
      </c>
      <c r="U36" s="206">
        <f t="shared" si="92"/>
        <v>2684.1099999999997</v>
      </c>
      <c r="V36" s="206">
        <f t="shared" si="92"/>
        <v>35255.039999999994</v>
      </c>
      <c r="W36" s="206">
        <f t="shared" si="92"/>
        <v>541649</v>
      </c>
      <c r="X36" s="206">
        <f t="shared" si="92"/>
        <v>609161</v>
      </c>
      <c r="Y36" s="206">
        <f t="shared" si="92"/>
        <v>0</v>
      </c>
      <c r="Z36" s="206">
        <f>Z9+Z11+Z13+Z15</f>
        <v>307115.29002619709</v>
      </c>
      <c r="AA36" s="206">
        <f t="shared" si="92"/>
        <v>0</v>
      </c>
      <c r="AB36" s="206">
        <f>AB9+AB11+AB13+AB15</f>
        <v>2180767.117246856</v>
      </c>
      <c r="AC36" s="206">
        <f>AC9+AC11+AC13+AC15</f>
        <v>1873651.8272206588</v>
      </c>
      <c r="AD36" s="186">
        <f>AC36/P36</f>
        <v>1.9230375072883306</v>
      </c>
    </row>
    <row r="37" spans="2:34">
      <c r="F37" s="65"/>
      <c r="G37" s="65"/>
      <c r="H37" s="65"/>
      <c r="I37" s="65"/>
      <c r="J37" s="65"/>
      <c r="K37" s="65"/>
      <c r="L37" s="65"/>
      <c r="M37" s="66"/>
      <c r="N37" s="207">
        <f>-N36/M36</f>
        <v>2.1555987531503222E-2</v>
      </c>
      <c r="O37" s="53"/>
      <c r="P37" s="208">
        <f>P36/$O$36</f>
        <v>0.11501211033464699</v>
      </c>
      <c r="Q37" s="208">
        <f t="shared" ref="Q37:AA37" si="93">Q36/$O$36</f>
        <v>0.110153287130605</v>
      </c>
      <c r="R37" s="208">
        <f t="shared" si="93"/>
        <v>0.37313995944302952</v>
      </c>
      <c r="S37" s="208">
        <f t="shared" si="93"/>
        <v>3.9412800899067141E-3</v>
      </c>
      <c r="T37" s="278">
        <f t="shared" si="93"/>
        <v>3.5413079220912691E-6</v>
      </c>
      <c r="U37" s="208">
        <f t="shared" si="93"/>
        <v>3.168420002254798E-4</v>
      </c>
      <c r="V37" s="208">
        <f t="shared" si="93"/>
        <v>4.1616317481881519E-3</v>
      </c>
      <c r="W37" s="208">
        <f t="shared" si="93"/>
        <v>6.3938196489760457E-2</v>
      </c>
      <c r="X37" s="208">
        <f t="shared" si="93"/>
        <v>7.1907555837634654E-2</v>
      </c>
      <c r="Y37" s="208">
        <f t="shared" si="93"/>
        <v>0</v>
      </c>
      <c r="Z37" s="208">
        <f t="shared" si="93"/>
        <v>3.6252993652170981E-2</v>
      </c>
      <c r="AA37" s="208">
        <f t="shared" si="93"/>
        <v>0</v>
      </c>
      <c r="AB37" s="208"/>
      <c r="AC37" s="208">
        <f>AC36/O36</f>
        <v>0.22117260196591002</v>
      </c>
      <c r="AD37" s="186">
        <f>AC36/O36</f>
        <v>0.22117260196591002</v>
      </c>
    </row>
    <row r="38" spans="2:34"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2:34" s="343" customFormat="1">
      <c r="B39" s="344" t="s">
        <v>284</v>
      </c>
      <c r="D39" s="345"/>
      <c r="F39" s="346"/>
      <c r="G39" s="346"/>
      <c r="H39" s="346"/>
      <c r="I39" s="346"/>
      <c r="J39" s="346"/>
      <c r="K39" s="346"/>
      <c r="L39" s="346"/>
      <c r="M39" s="347"/>
      <c r="N39" s="346"/>
      <c r="O39" s="346"/>
      <c r="P39" s="208">
        <f t="shared" ref="P39:AA39" si="94">P15/$O$15</f>
        <v>0.10266613106265597</v>
      </c>
      <c r="Q39" s="208">
        <f t="shared" si="94"/>
        <v>0.10672521810799464</v>
      </c>
      <c r="R39" s="208">
        <f t="shared" si="94"/>
        <v>0.37489215796077113</v>
      </c>
      <c r="S39" s="208">
        <f t="shared" si="94"/>
        <v>3.0195895739945989E-3</v>
      </c>
      <c r="T39" s="208">
        <f t="shared" si="94"/>
        <v>0</v>
      </c>
      <c r="U39" s="208">
        <f t="shared" si="94"/>
        <v>4.9621087917624219E-4</v>
      </c>
      <c r="V39" s="208">
        <f t="shared" si="94"/>
        <v>8.558105842691961E-4</v>
      </c>
      <c r="W39" s="208">
        <f t="shared" si="94"/>
        <v>8.3286977342538135E-2</v>
      </c>
      <c r="X39" s="208">
        <f t="shared" si="94"/>
        <v>2.8024075347289609E-2</v>
      </c>
      <c r="Y39" s="208">
        <f t="shared" si="94"/>
        <v>0</v>
      </c>
      <c r="Z39" s="208">
        <f t="shared" si="94"/>
        <v>3.6252993652170981E-2</v>
      </c>
      <c r="AA39" s="208">
        <f t="shared" si="94"/>
        <v>0</v>
      </c>
      <c r="AB39" s="208"/>
      <c r="AD39" s="186">
        <f>AC15/P15</f>
        <v>2.5693072560429591</v>
      </c>
      <c r="AE39" s="348" t="s">
        <v>32</v>
      </c>
      <c r="AF39" s="342"/>
      <c r="AG39" s="342"/>
      <c r="AH39" s="342"/>
    </row>
    <row r="40" spans="2:34" s="343" customFormat="1">
      <c r="B40" s="344"/>
      <c r="D40" s="345"/>
      <c r="F40" s="346"/>
      <c r="G40" s="346"/>
      <c r="H40" s="346"/>
      <c r="I40" s="346"/>
      <c r="J40" s="346"/>
      <c r="K40" s="346"/>
      <c r="L40" s="346"/>
      <c r="M40" s="347"/>
      <c r="N40" s="346"/>
      <c r="O40" s="346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D40" s="186">
        <f>AC15/O15</f>
        <v>0.26378083548913944</v>
      </c>
      <c r="AE40" s="64" t="s">
        <v>33</v>
      </c>
      <c r="AF40" s="342"/>
      <c r="AG40" s="342"/>
      <c r="AH40" s="342"/>
    </row>
    <row r="42" spans="2:34">
      <c r="B42" s="203" t="s">
        <v>306</v>
      </c>
      <c r="F42" s="65"/>
      <c r="G42" s="205">
        <f>SUM(G17:G20)</f>
        <v>25647</v>
      </c>
      <c r="H42" s="205">
        <f t="shared" ref="H42:AB42" si="95">SUM(H17:H20)</f>
        <v>13213</v>
      </c>
      <c r="I42" s="205">
        <f t="shared" si="95"/>
        <v>-304</v>
      </c>
      <c r="J42" s="206">
        <f t="shared" si="95"/>
        <v>12210305.43</v>
      </c>
      <c r="K42" s="206">
        <f t="shared" si="95"/>
        <v>-273683.22000000003</v>
      </c>
      <c r="L42" s="206">
        <f t="shared" si="95"/>
        <v>11936622.210000001</v>
      </c>
      <c r="M42" s="206">
        <f t="shared" si="95"/>
        <v>18627467.790000003</v>
      </c>
      <c r="N42" s="206">
        <f t="shared" si="95"/>
        <v>-421000.70999999996</v>
      </c>
      <c r="O42" s="206">
        <f t="shared" si="95"/>
        <v>18206467.080000006</v>
      </c>
      <c r="P42" s="206">
        <f t="shared" si="95"/>
        <v>1602704.0300000003</v>
      </c>
      <c r="Q42" s="206">
        <f t="shared" si="95"/>
        <v>1746311.8200000019</v>
      </c>
      <c r="R42" s="206">
        <f t="shared" si="95"/>
        <v>6851388.7999999989</v>
      </c>
      <c r="S42" s="277">
        <f t="shared" si="95"/>
        <v>36082.62000000001</v>
      </c>
      <c r="T42" s="277">
        <f t="shared" si="95"/>
        <v>0</v>
      </c>
      <c r="U42" s="206">
        <f t="shared" si="95"/>
        <v>899</v>
      </c>
      <c r="V42" s="206">
        <f t="shared" si="95"/>
        <v>26064.400000000001</v>
      </c>
      <c r="W42" s="206">
        <f t="shared" si="95"/>
        <v>515858</v>
      </c>
      <c r="X42" s="206">
        <f t="shared" si="95"/>
        <v>1364049</v>
      </c>
      <c r="Y42" s="206">
        <f t="shared" si="95"/>
        <v>0</v>
      </c>
      <c r="Z42" s="206">
        <f t="shared" si="95"/>
        <v>681581.12819100008</v>
      </c>
      <c r="AA42" s="206">
        <f t="shared" si="95"/>
        <v>0</v>
      </c>
      <c r="AB42" s="206">
        <f t="shared" si="95"/>
        <v>6063109.4100000001</v>
      </c>
      <c r="AC42" s="206">
        <f>SUM(AC17:AC20)</f>
        <v>5381528.2818090022</v>
      </c>
      <c r="AD42" s="186">
        <f>AC42/P42</f>
        <v>3.3577804641877647</v>
      </c>
      <c r="AE42" s="348" t="s">
        <v>32</v>
      </c>
    </row>
    <row r="43" spans="2:34">
      <c r="P43" s="208">
        <f>P42/$O$42</f>
        <v>8.8029381151084898E-2</v>
      </c>
      <c r="Q43" s="208">
        <f>Q42/$O$42</f>
        <v>9.5917116282177764E-2</v>
      </c>
      <c r="R43" s="208">
        <f>R42/$O$42</f>
        <v>0.37631621609479199</v>
      </c>
      <c r="S43" s="208">
        <f>S42/$O$42</f>
        <v>1.9818573170429722E-3</v>
      </c>
      <c r="T43" s="278">
        <f>T42/$O$42</f>
        <v>0</v>
      </c>
      <c r="U43" s="208">
        <f>U42/$O$42</f>
        <v>4.9378058689242397E-5</v>
      </c>
      <c r="V43" s="208">
        <f>V42/$O$42</f>
        <v>1.4316011934370296E-3</v>
      </c>
      <c r="W43" s="208">
        <f>W42/$O$42</f>
        <v>2.8333778197236047E-2</v>
      </c>
      <c r="X43" s="208">
        <f>X42/$O$42</f>
        <v>7.492112522469678E-2</v>
      </c>
      <c r="Y43" s="208">
        <f>Y42/$O$42</f>
        <v>0</v>
      </c>
      <c r="Z43" s="208">
        <f>Z42/$O$42</f>
        <v>3.7436210177191599E-2</v>
      </c>
      <c r="AA43" s="208">
        <f>AA42/$O$42</f>
        <v>0</v>
      </c>
      <c r="AB43" s="208"/>
      <c r="AC43" s="208">
        <f>AC42/O42</f>
        <v>0.29558333630365152</v>
      </c>
      <c r="AD43" s="186">
        <f>AC42/O42</f>
        <v>0.29558333630365152</v>
      </c>
      <c r="AE43" s="64" t="s">
        <v>33</v>
      </c>
    </row>
  </sheetData>
  <mergeCells count="29">
    <mergeCell ref="AD4:AD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17:AD20"/>
    <mergeCell ref="AD9:AD16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B2:AB3"/>
    <mergeCell ref="AD6:AD8"/>
  </mergeCells>
  <conditionalFormatting sqref="O3">
    <cfRule type="dataBar" priority="3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F4:AF6 AF8:AF24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24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24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9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9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9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9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9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25:AF26">
    <cfRule type="dataBar" priority="3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25:AG26">
    <cfRule type="dataBar" priority="3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25:AH26">
    <cfRule type="dataBar" priority="3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8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8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8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8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8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4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4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4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4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4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4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4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4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4">
    <cfRule type="dataBar" priority="3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4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4">
    <cfRule type="dataBar" priority="3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4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4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4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4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4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4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4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4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4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4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4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4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4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4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4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4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4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4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4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4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3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3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3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3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3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3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3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3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3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3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3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3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3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3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3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3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3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3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3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3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3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3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3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3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3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3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3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3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3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3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3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21:Q22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{B718A153-58AE-4BBC-91F2-65284ECCDA22}</x14:id>
        </ext>
      </extLst>
    </cfRule>
  </conditionalFormatting>
  <conditionalFormatting sqref="Q21:Q22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{D5630A40-0A8E-462A-B6E9-EF6809105CF1}</x14:id>
        </ext>
      </extLst>
    </cfRule>
  </conditionalFormatting>
  <conditionalFormatting sqref="R21:R22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{31F0209C-BA44-48F6-94F5-EF14298275E2}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{F775BBFB-32E2-4036-AF3C-0C8A83690CBC}</x14:id>
        </ext>
      </extLst>
    </cfRule>
  </conditionalFormatting>
  <conditionalFormatting sqref="Q21:Q22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{B617582F-A2F2-4002-989B-535C212A9D84}</x14:id>
        </ext>
      </extLst>
    </cfRule>
  </conditionalFormatting>
  <conditionalFormatting sqref="R21:R22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{971C96D1-3CE7-491D-9E2A-0DE24F25270A}</x14:id>
        </ext>
      </extLst>
    </cfRule>
  </conditionalFormatting>
  <conditionalFormatting sqref="Q21:Q22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{6A6638A7-01C7-4672-A4D4-60240FF25BD5}</x14:id>
        </ext>
      </extLst>
    </cfRule>
  </conditionalFormatting>
  <conditionalFormatting sqref="R21:R22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{CC151445-AD47-4D32-812F-6985EE9AFB05}</x14:id>
        </ext>
      </extLst>
    </cfRule>
  </conditionalFormatting>
  <conditionalFormatting sqref="Q21:Q22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{D76A6A96-EC77-440C-8235-30B59F6B84A7}</x14:id>
        </ext>
      </extLst>
    </cfRule>
  </conditionalFormatting>
  <conditionalFormatting sqref="R21:R22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{8D8C1675-2891-419D-ACFE-CC528933D725}</x14:id>
        </ext>
      </extLst>
    </cfRule>
  </conditionalFormatting>
  <conditionalFormatting sqref="R21:R22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{E4D59790-B3AE-4EB1-8FC7-8096F7DBBD4D}</x14:id>
        </ext>
      </extLst>
    </cfRule>
  </conditionalFormatting>
  <conditionalFormatting sqref="O21:O2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{5F7307B6-7927-4699-BB93-D481D2BB1ACA}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{0856558D-78AA-4C78-AE61-E171C58CF4CE}</x14:id>
        </ext>
      </extLst>
    </cfRule>
  </conditionalFormatting>
  <conditionalFormatting sqref="O21:O22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{B8642B04-C729-4604-A1D4-0F582F268C08}</x14:id>
        </ext>
      </extLst>
    </cfRule>
  </conditionalFormatting>
  <conditionalFormatting sqref="O21:O22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{84C50E9D-8667-41D8-97A4-76FA9EC811F8}</x14:id>
        </ext>
      </extLst>
    </cfRule>
  </conditionalFormatting>
  <conditionalFormatting sqref="L21:L22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{CCE6EB31-6DDA-4BF4-B0EB-D10F6E0EA3CB}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{5897D783-3E15-4B70-B3ED-920C8CB06DD7}</x14:id>
        </ext>
      </extLst>
    </cfRule>
  </conditionalFormatting>
  <conditionalFormatting sqref="L21:L22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{2B133A74-EE7C-4270-8DD4-4A33489E0984}</x14:id>
        </ext>
      </extLst>
    </cfRule>
  </conditionalFormatting>
  <conditionalFormatting sqref="L21:L22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{7277E74A-870D-4AAE-8298-51BD10720A39}</x14:id>
        </ext>
      </extLst>
    </cfRule>
  </conditionalFormatting>
  <conditionalFormatting sqref="O21:O22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{B7C1031F-12FE-4394-B42B-15A845724142}</x14:id>
        </ext>
      </extLst>
    </cfRule>
  </conditionalFormatting>
  <conditionalFormatting sqref="Q21:Q22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{F0D0FF83-BD2A-412C-B90B-4394826EC473}</x14:id>
        </ext>
      </extLst>
    </cfRule>
  </conditionalFormatting>
  <conditionalFormatting sqref="R21:R22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{AD0DAB31-D618-4779-ABB2-9EE5A35DC3E1}</x14:id>
        </ext>
      </extLst>
    </cfRule>
  </conditionalFormatting>
  <conditionalFormatting sqref="L21:L22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{34D7F130-D869-47B8-825E-A948359BF645}</x14:id>
        </ext>
      </extLst>
    </cfRule>
  </conditionalFormatting>
  <conditionalFormatting sqref="L21:L22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{1569C72F-A871-479A-A029-C8024983FABD}</x14:id>
        </ext>
      </extLst>
    </cfRule>
  </conditionalFormatting>
  <conditionalFormatting sqref="O21:O22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{FBEC257E-3195-4721-82A4-7CF3538CD5D1}</x14:id>
        </ext>
      </extLst>
    </cfRule>
  </conditionalFormatting>
  <conditionalFormatting sqref="Q21:Q22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{571FFD89-BBC1-4818-9C5E-907F9027D481}</x14:id>
        </ext>
      </extLst>
    </cfRule>
  </conditionalFormatting>
  <conditionalFormatting sqref="R21:R22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{C23EB4C7-EDBC-4A7C-B1F9-67422FC6BC59}</x14:id>
        </ext>
      </extLst>
    </cfRule>
  </conditionalFormatting>
  <conditionalFormatting sqref="L21:L22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{806152BA-34DA-448D-8E38-2786EC97B82B}</x14:id>
        </ext>
      </extLst>
    </cfRule>
  </conditionalFormatting>
  <conditionalFormatting sqref="O21:O22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{17E6DB69-467F-41D3-91EE-AE625CF01A6C}</x14:id>
        </ext>
      </extLst>
    </cfRule>
  </conditionalFormatting>
  <conditionalFormatting sqref="Q21:Q22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{87C87A47-D518-4497-AC21-B80FC99D675D}</x14:id>
        </ext>
      </extLst>
    </cfRule>
  </conditionalFormatting>
  <conditionalFormatting sqref="R21:R22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{F02BA2BC-564E-4A1F-B9C9-4A64A9D73B75}</x14:id>
        </ext>
      </extLst>
    </cfRule>
  </conditionalFormatting>
  <conditionalFormatting sqref="L21:L22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{EAA384FF-EA76-4FD0-8268-8C136D1A9624}</x14:id>
        </ext>
      </extLst>
    </cfRule>
  </conditionalFormatting>
  <conditionalFormatting sqref="O21:O22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{6338C032-42F6-49BB-85F2-B329B65FA899}</x14:id>
        </ext>
      </extLst>
    </cfRule>
  </conditionalFormatting>
  <conditionalFormatting sqref="Q21:Q22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{E4107E27-ECEA-480C-97B3-AAFE5E2935D1}</x14:id>
        </ext>
      </extLst>
    </cfRule>
  </conditionalFormatting>
  <conditionalFormatting sqref="R21:R22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{55C46637-0EE7-4D59-A896-1D1CCE02E730}</x14:id>
        </ext>
      </extLst>
    </cfRule>
  </conditionalFormatting>
  <conditionalFormatting sqref="Q21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{4E4D3FAA-49CE-4DA4-A315-00030D5C57F8}</x14:id>
        </ext>
      </extLst>
    </cfRule>
  </conditionalFormatting>
  <conditionalFormatting sqref="Q21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{79958D96-09C3-4C53-87AE-0BBE484F98C5}</x14:id>
        </ext>
      </extLst>
    </cfRule>
  </conditionalFormatting>
  <conditionalFormatting sqref="R21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{E9ADC0D6-3118-4BCE-B506-6749B07B0EA1}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{BD904E36-4008-48AC-88D9-41705AD8272E}</x14:id>
        </ext>
      </extLst>
    </cfRule>
  </conditionalFormatting>
  <conditionalFormatting sqref="Q21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{08D2B429-3C4D-47A4-970A-493B019E1126}</x14:id>
        </ext>
      </extLst>
    </cfRule>
  </conditionalFormatting>
  <conditionalFormatting sqref="R21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{72A5D8E5-A83E-4DD2-8799-9593E0CD79C3}</x14:id>
        </ext>
      </extLst>
    </cfRule>
  </conditionalFormatting>
  <conditionalFormatting sqref="Q21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{4C7DB7D2-367A-41D2-8F27-D4A3D449200F}</x14:id>
        </ext>
      </extLst>
    </cfRule>
  </conditionalFormatting>
  <conditionalFormatting sqref="R21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{97C4E0F5-ABEB-4838-8F58-26180058DA77}</x14:id>
        </ext>
      </extLst>
    </cfRule>
  </conditionalFormatting>
  <conditionalFormatting sqref="Q21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{73BBA240-DA1E-4AC5-946C-A5B3838E6C35}</x14:id>
        </ext>
      </extLst>
    </cfRule>
  </conditionalFormatting>
  <conditionalFormatting sqref="R21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{F56A32D2-B8FA-4AD5-A54E-09C386B5C794}</x14:id>
        </ext>
      </extLst>
    </cfRule>
  </conditionalFormatting>
  <conditionalFormatting sqref="R21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{13DA5CF0-9A40-4B1B-BB11-0B9CE3DBD846}</x14:id>
        </ext>
      </extLst>
    </cfRule>
  </conditionalFormatting>
  <conditionalFormatting sqref="O21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{D71E64AD-1AA4-4E5D-91F6-468F5BC6956A}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{82CB33B8-93F0-428A-805D-585EC4F24EC2}</x14:id>
        </ext>
      </extLst>
    </cfRule>
  </conditionalFormatting>
  <conditionalFormatting sqref="O21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{4672AA63-C4F3-450B-86EB-9E726DE537A7}</x14:id>
        </ext>
      </extLst>
    </cfRule>
  </conditionalFormatting>
  <conditionalFormatting sqref="O21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{919FA803-41FD-43F6-8B32-19E88FB96890}</x14:id>
        </ext>
      </extLst>
    </cfRule>
  </conditionalFormatting>
  <conditionalFormatting sqref="L21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{2290F767-2599-4A5E-9399-963F21996C8F}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{807BFEE1-5CAF-44E3-9FAF-AF47648B4B34}</x14:id>
        </ext>
      </extLst>
    </cfRule>
  </conditionalFormatting>
  <conditionalFormatting sqref="L21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{BBBE1EC6-C752-459B-8EAB-BCF2D73B40A0}</x14:id>
        </ext>
      </extLst>
    </cfRule>
  </conditionalFormatting>
  <conditionalFormatting sqref="L21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{E3C40A01-419B-4EF0-9B6E-7B3CD2293510}</x14:id>
        </ext>
      </extLst>
    </cfRule>
  </conditionalFormatting>
  <conditionalFormatting sqref="O2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{5F84A322-A9CF-4413-B1FB-590A8A336F31}</x14:id>
        </ext>
      </extLst>
    </cfRule>
  </conditionalFormatting>
  <conditionalFormatting sqref="Q21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{3A572919-7878-4532-BD8B-C4391506970D}</x14:id>
        </ext>
      </extLst>
    </cfRule>
  </conditionalFormatting>
  <conditionalFormatting sqref="R21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{B580D435-0546-4D5D-90BB-ED848AFA6F4F}</x14:id>
        </ext>
      </extLst>
    </cfRule>
  </conditionalFormatting>
  <conditionalFormatting sqref="L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{A2C732BF-4CCB-412D-8FB0-76D7287379AE}</x14:id>
        </ext>
      </extLst>
    </cfRule>
  </conditionalFormatting>
  <conditionalFormatting sqref="L21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{191941A9-46D9-43F0-AA46-6670E2E782D6}</x14:id>
        </ext>
      </extLst>
    </cfRule>
  </conditionalFormatting>
  <conditionalFormatting sqref="O21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{02F12C88-BB89-4E88-837A-9AB0CD25B203}</x14:id>
        </ext>
      </extLst>
    </cfRule>
  </conditionalFormatting>
  <conditionalFormatting sqref="Q21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{1760D179-F237-4BFA-9B34-03425832BE69}</x14:id>
        </ext>
      </extLst>
    </cfRule>
  </conditionalFormatting>
  <conditionalFormatting sqref="R21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{E8473726-E869-4C5B-ABC4-2FF62519F1D3}</x14:id>
        </ext>
      </extLst>
    </cfRule>
  </conditionalFormatting>
  <conditionalFormatting sqref="L21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{72A689ED-5B63-4E08-97AB-FBA4228D0FE7}</x14:id>
        </ext>
      </extLst>
    </cfRule>
  </conditionalFormatting>
  <conditionalFormatting sqref="O2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{8D7417CF-C0C1-4D69-A683-8EBC72817CB4}</x14:id>
        </ext>
      </extLst>
    </cfRule>
  </conditionalFormatting>
  <conditionalFormatting sqref="Q21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{B48F0FEE-BBC4-4E06-8B23-4D0045EE3218}</x14:id>
        </ext>
      </extLst>
    </cfRule>
  </conditionalFormatting>
  <conditionalFormatting sqref="R21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{50576F34-AFF4-41CC-A15D-E549EE4E9F5A}</x14:id>
        </ext>
      </extLst>
    </cfRule>
  </conditionalFormatting>
  <conditionalFormatting sqref="L21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{30E3C930-FE00-4EC1-B134-D22C0CCA93D3}</x14:id>
        </ext>
      </extLst>
    </cfRule>
  </conditionalFormatting>
  <conditionalFormatting sqref="O21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{EF790E59-EC0A-41AC-8D68-5BEE8F1D4AEA}</x14:id>
        </ext>
      </extLst>
    </cfRule>
  </conditionalFormatting>
  <conditionalFormatting sqref="Q21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{09228EC9-41E5-4DFF-A5CB-19BE67D8EAEB}</x14:id>
        </ext>
      </extLst>
    </cfRule>
  </conditionalFormatting>
  <conditionalFormatting sqref="R21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{E7E776DC-FC4B-444E-9A37-60A764BF0476}</x14:id>
        </ext>
      </extLst>
    </cfRule>
  </conditionalFormatting>
  <conditionalFormatting sqref="Q1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AF8:AF24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AG8:AG24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AH8:AH24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AF25:AF26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AG25:AG26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AH25:AH26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718A153-58AE-4BBC-91F2-65284ECCDA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D5630A40-0A8E-462A-B6E9-EF6809105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31F0209C-BA44-48F6-94F5-EF1429827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75BBFB-32E2-4036-AF3C-0C8A83690C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B617582F-A2F2-4002-989B-535C212A9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971C96D1-3CE7-491D-9E2A-0DE24F2527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6A6638A7-01C7-4672-A4D4-60240FF2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C151445-AD47-4D32-812F-6985EE9A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D76A6A96-EC77-440C-8235-30B59F6B8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8D8C1675-2891-419D-ACFE-CC528933D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4D59790-B3AE-4EB1-8FC7-8096F7DBBD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5F7307B6-7927-4699-BB93-D481D2BB1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56558D-78AA-4C78-AE61-E171C58CF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B8642B04-C729-4604-A1D4-0F582F268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4C50E9D-8667-41D8-97A4-76FA9EC81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CCE6EB31-6DDA-4BF4-B0EB-D10F6E0EA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97D783-3E15-4B70-B3ED-920C8CB06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B133A74-EE7C-4270-8DD4-4A33489E0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277E74A-870D-4AAE-8298-51BD10720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B7C1031F-12FE-4394-B42B-15A845724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F0D0FF83-BD2A-412C-B90B-4394826EC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AD0DAB31-D618-4779-ABB2-9EE5A35DC3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34D7F130-D869-47B8-825E-A948359BF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569C72F-A871-479A-A029-C8024983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FBEC257E-3195-4721-82A4-7CF3538CD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571FFD89-BBC1-4818-9C5E-907F9027D4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23EB4C7-EDBC-4A7C-B1F9-67422FC6B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806152BA-34DA-448D-8E38-2786EC97B8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7E6DB69-467F-41D3-91EE-AE625CF01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7C87A47-D518-4497-AC21-B80FC99D6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F02BA2BC-564E-4A1F-B9C9-4A64A9D73B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AA384FF-EA76-4FD0-8268-8C136D1A96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338C032-42F6-49BB-85F2-B329B65FA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E4107E27-ECEA-480C-97B3-AAFE5E293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55C46637-0EE7-4D59-A896-1D1CCE02E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4E4D3FAA-49CE-4DA4-A315-00030D5C57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9958D96-09C3-4C53-87AE-0BBE484F98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9ADC0D6-3118-4BCE-B506-6749B07B0E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D904E36-4008-48AC-88D9-41705AD8272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D2B429-3C4D-47A4-970A-493B019E1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2A5D8E5-A83E-4DD2-8799-9593E0CD79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C7DB7D2-367A-41D2-8F27-D4A3D4492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7C4E0F5-ABEB-4838-8F58-26180058D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3BBA240-DA1E-4AC5-946C-A5B3838E6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56A32D2-B8FA-4AD5-A54E-09C386B5C7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DA5CF0-9A40-4B1B-BB11-0B9CE3DBD8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1E64AD-1AA4-4E5D-91F6-468F5BC69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CB33B8-93F0-428A-805D-585EC4F24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672AA63-C4F3-450B-86EB-9E726DE53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19FA803-41FD-43F6-8B32-19E88FB96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290F767-2599-4A5E-9399-963F21996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07BFEE1-5CAF-44E3-9FAF-AF47648B4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BBE1EC6-C752-459B-8EAB-BCF2D73B4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3C40A01-419B-4EF0-9B6E-7B3CD2293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F84A322-A9CF-4413-B1FB-590A8A33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A572919-7878-4532-BD8B-C439150697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580D435-0546-4D5D-90BB-ED848AFA6F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2C732BF-4CCB-412D-8FB0-76D728737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91941A9-46D9-43F0-AA46-6670E2E78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F12C88-BB89-4E88-837A-9AB0CD25B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760D179-F237-4BFA-9B34-03425832BE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473726-E869-4C5B-ABC4-2FF62519F1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2A689ED-5B63-4E08-97AB-FBA4228D0F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D7417CF-C0C1-4D69-A683-8EBC72817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48F0FEE-BBC4-4E06-8B23-4D0045EE32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0576F34-AFF4-41CC-A15D-E549EE4E9F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E3C930-FE00-4EC1-B134-D22C0CCA93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F790E59-EC0A-41AC-8D68-5BEE8F1D4A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09228EC9-41E5-4DFF-A5CB-19BE67D8E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7E776DC-FC4B-444E-9A37-60A764BF04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zoomScale="80" zoomScaleNormal="80" workbookViewId="0">
      <selection activeCell="D12" sqref="D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C4/C$105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J4/J$105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4" si="7">C68/C$105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4" si="8">VLOOKUP(B$4:B$104,I$4:M$104,5,0)</f>
        <v>#DIV/0!</v>
      </c>
      <c r="I68" s="182" t="s">
        <v>186</v>
      </c>
      <c r="J68" s="171"/>
      <c r="K68" s="172" t="e">
        <f t="shared" ref="K68:K104" si="9">J68/J$105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4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4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4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4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outlineLevel="1">
      <c r="C105" s="178">
        <f>SUM(C4:C104)</f>
        <v>0</v>
      </c>
      <c r="D105" s="179" t="e">
        <f>SUM(D4:D104)</f>
        <v>#DIV/0!</v>
      </c>
      <c r="J105" s="178">
        <f>SUM(J4:J104)</f>
        <v>0</v>
      </c>
      <c r="K105" s="179" t="e">
        <f>SUM(K4:K104)</f>
        <v>#DIV/0!</v>
      </c>
    </row>
  </sheetData>
  <mergeCells count="1">
    <mergeCell ref="B2:M2"/>
  </mergeCells>
  <conditionalFormatting sqref="D4:D98 F4:G98 K4:K98 M4:M98">
    <cfRule type="cellIs" dxfId="17" priority="4" operator="equal">
      <formula>"C"</formula>
    </cfRule>
    <cfRule type="cellIs" dxfId="16" priority="5" operator="equal">
      <formula>"B"</formula>
    </cfRule>
    <cfRule type="cellIs" dxfId="15" priority="6" operator="equal">
      <formula>"A"</formula>
    </cfRule>
  </conditionalFormatting>
  <conditionalFormatting sqref="F99:G104 D99:D104 M99:M104 K99:K104">
    <cfRule type="cellIs" dxfId="14" priority="1" operator="equal">
      <formula>"C"</formula>
    </cfRule>
    <cfRule type="cellIs" dxfId="13" priority="2" operator="equal">
      <formula>"B"</formula>
    </cfRule>
    <cfRule type="cellIs" dxfId="12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tabSelected="1"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1353993.7383696253</v>
      </c>
      <c r="D4" s="172">
        <f t="shared" ref="D4:D67" si="0">C4/C$105</f>
        <v>0.25038752325492719</v>
      </c>
      <c r="E4" s="172">
        <f>D4</f>
        <v>0.25038752325492719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430121.76572009339</v>
      </c>
      <c r="D5" s="172">
        <f t="shared" si="0"/>
        <v>7.9540340966695156E-2</v>
      </c>
      <c r="E5" s="172">
        <f>E4+D5</f>
        <v>0.32992786422162235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417301.87945503241</v>
      </c>
      <c r="D6" s="172">
        <f t="shared" si="0"/>
        <v>7.7169621310204245E-2</v>
      </c>
      <c r="E6" s="172">
        <f t="shared" ref="E6:E69" si="5">E5+D6</f>
        <v>0.40709748553182656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396725.44815044245</v>
      </c>
      <c r="D7" s="172">
        <f t="shared" si="0"/>
        <v>7.3364521237891389E-2</v>
      </c>
      <c r="E7" s="172">
        <f t="shared" si="5"/>
        <v>0.48046200676971795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357837.63235652918</v>
      </c>
      <c r="D8" s="172">
        <f t="shared" si="0"/>
        <v>6.617318526232302E-2</v>
      </c>
      <c r="E8" s="172">
        <f t="shared" si="5"/>
        <v>0.54663519203204092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349444.45120439859</v>
      </c>
      <c r="D9" s="172">
        <f t="shared" si="0"/>
        <v>6.4621074804676118E-2</v>
      </c>
      <c r="E9" s="172">
        <f t="shared" si="5"/>
        <v>0.61125626683671708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330694.74854942341</v>
      </c>
      <c r="D10" s="172">
        <f t="shared" si="0"/>
        <v>6.1153782839797055E-2</v>
      </c>
      <c r="E10" s="172">
        <f t="shared" si="5"/>
        <v>0.67241004967651419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275911.96738163003</v>
      </c>
      <c r="D11" s="172">
        <f t="shared" si="0"/>
        <v>5.1023067678486703E-2</v>
      </c>
      <c r="E11" s="172">
        <f t="shared" si="5"/>
        <v>0.72343311735500093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244429.67956371643</v>
      </c>
      <c r="D12" s="172">
        <f t="shared" si="0"/>
        <v>4.5201200228332919E-2</v>
      </c>
      <c r="E12" s="172">
        <f t="shared" si="5"/>
        <v>0.76863431758333389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188980.38870128061</v>
      </c>
      <c r="D13" s="172">
        <f t="shared" si="0"/>
        <v>3.4947230647937977E-2</v>
      </c>
      <c r="E13" s="172">
        <f t="shared" si="5"/>
        <v>0.80358154823127181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161508.35564285333</v>
      </c>
      <c r="D14" s="172">
        <f t="shared" si="0"/>
        <v>2.9866960243910973E-2</v>
      </c>
      <c r="E14" s="172">
        <f t="shared" si="5"/>
        <v>0.83344850847518281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144920.90614746176</v>
      </c>
      <c r="D15" s="172">
        <f t="shared" si="0"/>
        <v>2.6799523313760645E-2</v>
      </c>
      <c r="E15" s="172">
        <f t="shared" si="5"/>
        <v>0.86024803178894349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113131.65041321362</v>
      </c>
      <c r="D16" s="172">
        <f t="shared" si="0"/>
        <v>2.0920889769265632E-2</v>
      </c>
      <c r="E16" s="172">
        <f t="shared" si="5"/>
        <v>0.88116892155820914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112101.36874406962</v>
      </c>
      <c r="D17" s="172">
        <f t="shared" si="0"/>
        <v>2.0730364755684294E-2</v>
      </c>
      <c r="E17" s="172">
        <f t="shared" si="5"/>
        <v>0.90189928631389349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98410.120156245044</v>
      </c>
      <c r="D18" s="172">
        <f t="shared" si="0"/>
        <v>1.8198508272876043E-2</v>
      </c>
      <c r="E18" s="172">
        <f t="shared" si="5"/>
        <v>0.92009779458676955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73374.24587792762</v>
      </c>
      <c r="D19" s="172">
        <f t="shared" si="0"/>
        <v>1.356874494722146E-2</v>
      </c>
      <c r="E19" s="172">
        <f t="shared" si="5"/>
        <v>0.93366653953399104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69776.12002305247</v>
      </c>
      <c r="D20" s="172">
        <f t="shared" si="0"/>
        <v>1.2903360909148631E-2</v>
      </c>
      <c r="E20" s="172">
        <f t="shared" si="5"/>
        <v>0.94656990044313971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69396.753162490713</v>
      </c>
      <c r="D21" s="172">
        <f t="shared" si="0"/>
        <v>1.2833206427684461E-2</v>
      </c>
      <c r="E21" s="172">
        <f t="shared" si="5"/>
        <v>0.9594031068708242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64135.702901235476</v>
      </c>
      <c r="D22" s="172">
        <f t="shared" si="0"/>
        <v>1.1860305809826671E-2</v>
      </c>
      <c r="E22" s="172">
        <f t="shared" si="5"/>
        <v>0.97126341268065086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55726.671613991537</v>
      </c>
      <c r="D23" s="172">
        <f t="shared" si="0"/>
        <v>1.0305264263237612E-2</v>
      </c>
      <c r="E23" s="172">
        <f t="shared" si="5"/>
        <v>0.9815686769438885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45849.037726959126</v>
      </c>
      <c r="D24" s="172">
        <f t="shared" si="0"/>
        <v>8.47864113012692E-3</v>
      </c>
      <c r="E24" s="172">
        <f t="shared" si="5"/>
        <v>0.99004731807401547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43815.275483434714</v>
      </c>
      <c r="D25" s="172">
        <f t="shared" si="0"/>
        <v>8.10254729998954E-3</v>
      </c>
      <c r="E25" s="172">
        <f t="shared" si="5"/>
        <v>0.99814986537400496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24769.070450998079</v>
      </c>
      <c r="D26" s="172">
        <f t="shared" si="0"/>
        <v>4.5804245823322784E-3</v>
      </c>
      <c r="E26" s="172">
        <f t="shared" si="5"/>
        <v>1.0027302899563373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8961.611856030635</v>
      </c>
      <c r="D27" s="172">
        <f t="shared" si="0"/>
        <v>1.6572276026220062E-3</v>
      </c>
      <c r="E27" s="172">
        <f>E26+D27</f>
        <v>1.0043875175589594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8797.7487346857979</v>
      </c>
      <c r="D28" s="172">
        <f t="shared" si="0"/>
        <v>1.6269251869285926E-3</v>
      </c>
      <c r="E28" s="172">
        <f>E27+D28</f>
        <v>1.0060144427458879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5006.0251310791755</v>
      </c>
      <c r="D29" s="172">
        <f t="shared" si="0"/>
        <v>9.2574005211585404E-4</v>
      </c>
      <c r="E29" s="172">
        <f t="shared" si="5"/>
        <v>1.0069401827980038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4480.7890275836107</v>
      </c>
      <c r="D30" s="172">
        <f t="shared" si="0"/>
        <v>8.28610675995784E-4</v>
      </c>
      <c r="E30" s="172">
        <f t="shared" si="5"/>
        <v>1.0077687934739996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4208.782456359766</v>
      </c>
      <c r="D31" s="172">
        <f t="shared" si="0"/>
        <v>7.7830981436860047E-4</v>
      </c>
      <c r="E31" s="172">
        <f t="shared" si="5"/>
        <v>1.0085471032883682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2990.5657385845557</v>
      </c>
      <c r="D32" s="172">
        <f t="shared" si="0"/>
        <v>5.5303087983026901E-4</v>
      </c>
      <c r="E32" s="172">
        <f t="shared" si="5"/>
        <v>1.0091001341681984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2767.2935539572368</v>
      </c>
      <c r="D33" s="172">
        <f t="shared" si="0"/>
        <v>5.1174223296557438E-4</v>
      </c>
      <c r="E33" s="172">
        <f t="shared" si="5"/>
        <v>1.0096118764011641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2431.7275070123505</v>
      </c>
      <c r="D34" s="172">
        <f t="shared" si="0"/>
        <v>4.4968762443824915E-4</v>
      </c>
      <c r="E34" s="172">
        <f t="shared" si="5"/>
        <v>1.0100615640256023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2166.3949524082482</v>
      </c>
      <c r="D35" s="172">
        <f t="shared" si="0"/>
        <v>4.0062095647402284E-4</v>
      </c>
      <c r="E35" s="172">
        <f t="shared" si="5"/>
        <v>1.0104621849820763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1554.2601698533826</v>
      </c>
      <c r="D36" s="172">
        <f t="shared" si="0"/>
        <v>2.874218272914439E-4</v>
      </c>
      <c r="E36" s="172">
        <f t="shared" si="5"/>
        <v>1.0107496068093678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1397.0905</v>
      </c>
      <c r="D37" s="172">
        <f t="shared" si="0"/>
        <v>2.5835719925795738E-4</v>
      </c>
      <c r="E37" s="172">
        <f t="shared" si="5"/>
        <v>1.0110079640086258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1056.9455216254753</v>
      </c>
      <c r="D38" s="172">
        <f t="shared" si="0"/>
        <v>1.9545583105417909E-4</v>
      </c>
      <c r="E38" s="172">
        <f t="shared" si="5"/>
        <v>1.01120341983968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1009.348384866772</v>
      </c>
      <c r="D39" s="172">
        <f t="shared" si="0"/>
        <v>1.8665392241212867E-4</v>
      </c>
      <c r="E39" s="172">
        <f>E35+D39</f>
        <v>1.0106488389044885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864.07299409115024</v>
      </c>
      <c r="D40" s="172">
        <f t="shared" si="0"/>
        <v>1.5978884596797924E-4</v>
      </c>
      <c r="E40" s="172">
        <f t="shared" si="5"/>
        <v>1.0108086277504564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842.93066985338282</v>
      </c>
      <c r="D41" s="172">
        <f t="shared" si="0"/>
        <v>1.5587909804837545E-4</v>
      </c>
      <c r="E41" s="172">
        <f t="shared" si="5"/>
        <v>1.0109645068485049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766.70147964088562</v>
      </c>
      <c r="D42" s="172">
        <f t="shared" si="0"/>
        <v>1.417824020326178E-4</v>
      </c>
      <c r="E42" s="172">
        <f t="shared" si="5"/>
        <v>1.0111062892505376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689.47799999999961</v>
      </c>
      <c r="D43" s="172">
        <f t="shared" si="0"/>
        <v>1.2750183687454595E-4</v>
      </c>
      <c r="E43" s="172">
        <f t="shared" si="5"/>
        <v>1.0112337910874121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537.51109695731691</v>
      </c>
      <c r="D44" s="172">
        <f t="shared" si="0"/>
        <v>9.9399331381871652E-5</v>
      </c>
      <c r="E44" s="172">
        <f t="shared" si="5"/>
        <v>1.0113331904187939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514.47818704794349</v>
      </c>
      <c r="D45" s="172">
        <f t="shared" si="0"/>
        <v>9.5139966584139102E-5</v>
      </c>
      <c r="E45" s="172">
        <f t="shared" si="5"/>
        <v>1.0114283303853779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473.12475797660727</v>
      </c>
      <c r="D46" s="172">
        <f t="shared" si="0"/>
        <v>8.7492676652253511E-5</v>
      </c>
      <c r="E46" s="172">
        <f t="shared" si="5"/>
        <v>1.0115158230620303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346.00909999999993</v>
      </c>
      <c r="D47" s="172">
        <f t="shared" si="0"/>
        <v>6.3985791896635524E-5</v>
      </c>
      <c r="E47" s="172">
        <f t="shared" si="5"/>
        <v>1.011579808853927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311.81700000000012</v>
      </c>
      <c r="D48" s="172">
        <f t="shared" si="0"/>
        <v>5.7662811966024051E-5</v>
      </c>
      <c r="E48" s="172">
        <f t="shared" si="5"/>
        <v>1.0116374716658929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178.52926290831033</v>
      </c>
      <c r="D49" s="172">
        <f t="shared" si="0"/>
        <v>3.3014554426201156E-5</v>
      </c>
      <c r="E49" s="172">
        <f t="shared" si="5"/>
        <v>1.0116704862203192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164.62559999999996</v>
      </c>
      <c r="D50" s="172">
        <f t="shared" si="0"/>
        <v>3.0443417188908504E-5</v>
      </c>
      <c r="E50" s="172">
        <f t="shared" si="5"/>
        <v>1.0117009296375081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90.142100451702106</v>
      </c>
      <c r="D51" s="172">
        <f t="shared" si="0"/>
        <v>1.6669543317294915E-5</v>
      </c>
      <c r="E51" s="172">
        <f t="shared" si="5"/>
        <v>1.0117175991808254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53.413484926691268</v>
      </c>
      <c r="D52" s="172">
        <f t="shared" si="0"/>
        <v>9.8774978201248078E-6</v>
      </c>
      <c r="E52" s="172">
        <f t="shared" si="5"/>
        <v>1.0117274766786455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42.004176850884164</v>
      </c>
      <c r="D53" s="172">
        <f t="shared" si="0"/>
        <v>7.7676295761300785E-6</v>
      </c>
      <c r="E53" s="172">
        <f t="shared" si="5"/>
        <v>1.0117352443082217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4.6482000000000401</v>
      </c>
      <c r="D54" s="172">
        <f t="shared" si="0"/>
        <v>8.5956917865438769E-7</v>
      </c>
      <c r="E54" s="172">
        <f t="shared" si="5"/>
        <v>1.0117361038774004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1.0117361038774004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1.0117361038774004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1.0117361038774004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1.0117361038774004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1.0117361038774004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1.0117361038774004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1.0117361038774004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1.0117361038774004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1.0117361038774004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1.0117361038774004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1.0117361038774004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1.0117361038774004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1.0117361038774004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1.0117361038774004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1.0117361038774004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1.0117361038774004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1.0117361038774004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1.0117361038774004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1.0117361038774004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1.0117361038774004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1.0117361038774004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-1.2780006863475953E-6</v>
      </c>
      <c r="E76" s="172">
        <f>E49+D76</f>
        <v>1.0116692082196328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-3.2779310785067609E-5</v>
      </c>
      <c r="E77" s="172">
        <f t="shared" ref="E77:E93" si="12">E76+D77</f>
        <v>1.0116364289088478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-182.53010951135286</v>
      </c>
      <c r="D78" s="172">
        <f t="shared" si="7"/>
        <v>-3.3754411667391178E-5</v>
      </c>
      <c r="E78" s="172">
        <f t="shared" si="12"/>
        <v>1.0116026744971804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-3.6432365806756962E-5</v>
      </c>
      <c r="E79" s="172">
        <f t="shared" si="12"/>
        <v>1.0115662421313736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-199.88086725895732</v>
      </c>
      <c r="D80" s="172">
        <f t="shared" si="7"/>
        <v>-3.696300350641262E-5</v>
      </c>
      <c r="E80" s="172">
        <f t="shared" si="12"/>
        <v>1.0115292791278672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-3.7878222723586921E-5</v>
      </c>
      <c r="E81" s="172">
        <f t="shared" si="12"/>
        <v>1.0114914009051437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-261.70687230677839</v>
      </c>
      <c r="D82" s="172">
        <f t="shared" si="7"/>
        <v>-4.8396188046328531E-5</v>
      </c>
      <c r="E82" s="172">
        <f t="shared" si="12"/>
        <v>1.0114430047170972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-533.21323068350057</v>
      </c>
      <c r="D83" s="172">
        <f t="shared" si="7"/>
        <v>-9.8604547727349336E-5</v>
      </c>
      <c r="E83" s="172">
        <f t="shared" si="12"/>
        <v>1.0113444001693699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-633.56533143798129</v>
      </c>
      <c r="D84" s="172">
        <f t="shared" si="7"/>
        <v>-1.1716217709393652E-4</v>
      </c>
      <c r="E84" s="172">
        <f t="shared" si="12"/>
        <v>1.011227237992276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-1.3482488420662954E-4</v>
      </c>
      <c r="E85" s="172">
        <f t="shared" si="12"/>
        <v>1.0110924131080694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-833.71369146405129</v>
      </c>
      <c r="D86" s="172">
        <f t="shared" si="7"/>
        <v>-1.5417464674598037E-4</v>
      </c>
      <c r="E86" s="172">
        <f t="shared" si="12"/>
        <v>1.0109382384613235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-882.67115919559592</v>
      </c>
      <c r="D87" s="172">
        <f t="shared" si="7"/>
        <v>-1.6322811482545244E-4</v>
      </c>
      <c r="E87" s="172">
        <f t="shared" si="12"/>
        <v>1.0107750103464981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-914.97817321992625</v>
      </c>
      <c r="D88" s="172">
        <f t="shared" si="7"/>
        <v>-1.6920249491014528E-4</v>
      </c>
      <c r="E88" s="172">
        <f t="shared" si="12"/>
        <v>1.010605807851588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-1171.3044375640889</v>
      </c>
      <c r="D89" s="172">
        <f t="shared" si="7"/>
        <v>-2.166036731102781E-4</v>
      </c>
      <c r="E89" s="172">
        <f t="shared" si="12"/>
        <v>1.0103892041784777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-1378.3265277077546</v>
      </c>
      <c r="D90" s="172">
        <f t="shared" si="7"/>
        <v>-2.5488726847796965E-4</v>
      </c>
      <c r="E90" s="172">
        <f t="shared" si="12"/>
        <v>1.0101343169099997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-1491.9307024852756</v>
      </c>
      <c r="D91" s="172">
        <f t="shared" si="7"/>
        <v>-2.7589553989598573E-4</v>
      </c>
      <c r="E91" s="172">
        <f t="shared" si="12"/>
        <v>1.0098584213701036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-1708.4474452079392</v>
      </c>
      <c r="D92" s="172">
        <f t="shared" si="7"/>
        <v>-3.1593493551300775E-4</v>
      </c>
      <c r="E92" s="172">
        <f t="shared" si="12"/>
        <v>1.0095424864345905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-1905.5562087143153</v>
      </c>
      <c r="D93" s="172">
        <f t="shared" si="7"/>
        <v>-3.5238530725965292E-4</v>
      </c>
      <c r="E93" s="172">
        <f t="shared" si="12"/>
        <v>1.009190101127331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-1946.8320177934038</v>
      </c>
      <c r="D94" s="172">
        <f t="shared" si="7"/>
        <v>-3.6001824330121894E-4</v>
      </c>
      <c r="E94" s="172">
        <f>E93+D94</f>
        <v>1.0088300828840298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-3.773656508927111E-4</v>
      </c>
      <c r="E95" s="172">
        <f>E94+D95</f>
        <v>1.008452717233137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-2117.7826572632703</v>
      </c>
      <c r="D96" s="172">
        <f t="shared" si="7"/>
        <v>-3.9163131949405792E-4</v>
      </c>
      <c r="E96" s="172">
        <f t="shared" ref="E96:E98" si="14">E95+D96</f>
        <v>1.008061085913643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-2667.9502160665193</v>
      </c>
      <c r="D97" s="172">
        <f t="shared" si="7"/>
        <v>-4.933711492438093E-4</v>
      </c>
      <c r="E97" s="172">
        <f t="shared" si="14"/>
        <v>1.0075677147643991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-2697.9025042520607</v>
      </c>
      <c r="D98" s="172">
        <f t="shared" si="7"/>
        <v>-4.9891008125070764E-4</v>
      </c>
      <c r="E98" s="172">
        <f t="shared" si="14"/>
        <v>1.0070688046831484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-3030.7803625032889</v>
      </c>
      <c r="D99" s="172">
        <f t="shared" si="7"/>
        <v>-5.6046757602486489E-4</v>
      </c>
      <c r="E99" s="172">
        <f>E93+D99</f>
        <v>1.0086296335513061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-3671.7877965611001</v>
      </c>
      <c r="D100" s="172">
        <f t="shared" si="7"/>
        <v>-6.7900598521647123E-4</v>
      </c>
      <c r="E100" s="172">
        <f t="shared" ref="E100:E104" si="18">E94+D100</f>
        <v>1.0081510768988133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-4009.17236992879</v>
      </c>
      <c r="D101" s="172">
        <f t="shared" si="7"/>
        <v>-7.4139688505303668E-4</v>
      </c>
      <c r="E101" s="172">
        <f t="shared" si="18"/>
        <v>1.0077113203480839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-5480.6255065770583</v>
      </c>
      <c r="D102" s="172">
        <f t="shared" si="7"/>
        <v>-1.0135056075901831E-3</v>
      </c>
      <c r="E102" s="172">
        <f t="shared" si="18"/>
        <v>1.0070475803060528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-7989.851058656056</v>
      </c>
      <c r="D103" s="172">
        <f t="shared" si="7"/>
        <v>-1.4775245712447434E-3</v>
      </c>
      <c r="E103" s="172">
        <f t="shared" si="18"/>
        <v>1.0060901901931543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-18406.12913320904</v>
      </c>
      <c r="D104" s="172">
        <f t="shared" si="7"/>
        <v>-3.4037565727031869E-3</v>
      </c>
      <c r="E104" s="172">
        <f t="shared" si="18"/>
        <v>1.0036650481104452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5407592.6818090007</v>
      </c>
      <c r="D105" s="179">
        <f>SUM(D4:D104)</f>
        <v>1.0000000000000007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F99:G104 D99:D104 M99:M104 K99:K104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99:G104 D99:D104 M99:M104 K99:K104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642945.9660439553</v>
      </c>
      <c r="D4" s="172">
        <f t="shared" ref="D4:D67" si="0">C4/C$105</f>
        <v>0.33101796920063475</v>
      </c>
      <c r="E4" s="172">
        <f>D4</f>
        <v>0.33101796920063475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190848.98153041123</v>
      </c>
      <c r="D5" s="172">
        <f t="shared" si="0"/>
        <v>9.8257778455191708E-2</v>
      </c>
      <c r="E5" s="172">
        <f>E4+D5</f>
        <v>0.42927574765582643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159697.21333102617</v>
      </c>
      <c r="D6" s="172">
        <f t="shared" si="0"/>
        <v>8.2219424392846782E-2</v>
      </c>
      <c r="E6" s="172">
        <f t="shared" ref="E6:E69" si="5">E5+D6</f>
        <v>0.51149517204867323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152995.5982934784</v>
      </c>
      <c r="D7" s="172">
        <f t="shared" si="0"/>
        <v>7.8769126673828446E-2</v>
      </c>
      <c r="E7" s="172">
        <f t="shared" si="5"/>
        <v>0.59026429872250163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118912.96192983152</v>
      </c>
      <c r="D8" s="172">
        <f t="shared" si="0"/>
        <v>6.1221827725028759E-2</v>
      </c>
      <c r="E8" s="172">
        <f t="shared" si="5"/>
        <v>0.65148612644753034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105395.07616943933</v>
      </c>
      <c r="D9" s="172">
        <f t="shared" si="0"/>
        <v>5.4262202299856892E-2</v>
      </c>
      <c r="E9" s="172">
        <f t="shared" si="5"/>
        <v>0.70574832874738724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76001.451884488633</v>
      </c>
      <c r="D10" s="172">
        <f t="shared" si="0"/>
        <v>3.9129021080728348E-2</v>
      </c>
      <c r="E10" s="172">
        <f t="shared" si="5"/>
        <v>0.7448773498281156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75766.501778369755</v>
      </c>
      <c r="D11" s="172">
        <f t="shared" si="0"/>
        <v>3.900805802769066E-2</v>
      </c>
      <c r="E11" s="172">
        <f t="shared" si="5"/>
        <v>0.78388540785580629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68489.039667523073</v>
      </c>
      <c r="D12" s="172">
        <f t="shared" si="0"/>
        <v>3.5261287916215474E-2</v>
      </c>
      <c r="E12" s="172">
        <f t="shared" si="5"/>
        <v>0.81914669577202182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66300.921089832991</v>
      </c>
      <c r="D13" s="172">
        <f t="shared" si="0"/>
        <v>3.413474446433909E-2</v>
      </c>
      <c r="E13" s="172">
        <f t="shared" si="5"/>
        <v>0.85328144023636088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55703.750685591789</v>
      </c>
      <c r="D14" s="172">
        <f t="shared" si="0"/>
        <v>2.8678836795971861E-2</v>
      </c>
      <c r="E14" s="172">
        <f t="shared" si="5"/>
        <v>0.88196027703233271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54019.436767745749</v>
      </c>
      <c r="D15" s="172">
        <f t="shared" si="0"/>
        <v>2.7811675009403243E-2</v>
      </c>
      <c r="E15" s="172">
        <f t="shared" si="5"/>
        <v>0.909771952041736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53690.871868449598</v>
      </c>
      <c r="D16" s="172">
        <f t="shared" si="0"/>
        <v>2.7642514782168552E-2</v>
      </c>
      <c r="E16" s="172">
        <f t="shared" si="5"/>
        <v>0.9374144668239045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37555.996073167546</v>
      </c>
      <c r="D17" s="172">
        <f t="shared" si="0"/>
        <v>1.9335543277360003E-2</v>
      </c>
      <c r="E17" s="172">
        <f t="shared" si="5"/>
        <v>0.95675001010126448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27057.869583641881</v>
      </c>
      <c r="D18" s="172">
        <f t="shared" si="0"/>
        <v>1.3930627943095976E-2</v>
      </c>
      <c r="E18" s="172">
        <f t="shared" si="5"/>
        <v>0.97068063804436044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23984.016634052787</v>
      </c>
      <c r="D19" s="172">
        <f t="shared" si="0"/>
        <v>1.2348067954027157E-2</v>
      </c>
      <c r="E19" s="172">
        <f t="shared" si="5"/>
        <v>0.98302870599838765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21609.806917496244</v>
      </c>
      <c r="D20" s="172">
        <f t="shared" si="0"/>
        <v>1.112571627855645E-2</v>
      </c>
      <c r="E20" s="172">
        <f t="shared" si="5"/>
        <v>0.99415442227694406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21537.890280877666</v>
      </c>
      <c r="D21" s="172">
        <f t="shared" si="0"/>
        <v>1.108869030707132E-2</v>
      </c>
      <c r="E21" s="172">
        <f t="shared" si="5"/>
        <v>1.0052431125840153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21509.292522111838</v>
      </c>
      <c r="D22" s="172">
        <f t="shared" si="0"/>
        <v>1.1073966873796515E-2</v>
      </c>
      <c r="E22" s="172">
        <f t="shared" si="5"/>
        <v>1.0163170794578118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14519.24459959619</v>
      </c>
      <c r="D23" s="172">
        <f t="shared" si="0"/>
        <v>7.4751707227556355E-3</v>
      </c>
      <c r="E23" s="172">
        <f t="shared" si="5"/>
        <v>1.0237922501805674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9299.8277420165796</v>
      </c>
      <c r="D24" s="172">
        <f t="shared" si="0"/>
        <v>4.787976370735322E-3</v>
      </c>
      <c r="E24" s="172">
        <f t="shared" si="5"/>
        <v>1.0285802265513027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5295.2814537188815</v>
      </c>
      <c r="D25" s="172">
        <f t="shared" si="0"/>
        <v>2.726252913508405E-3</v>
      </c>
      <c r="E25" s="172">
        <f t="shared" si="5"/>
        <v>1.031306479464811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4771.4107098812892</v>
      </c>
      <c r="D26" s="172">
        <f t="shared" si="0"/>
        <v>2.4565403110392721E-3</v>
      </c>
      <c r="E26" s="172">
        <f t="shared" si="5"/>
        <v>1.0337630197758503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2308.3877361432797</v>
      </c>
      <c r="D27" s="172">
        <f t="shared" si="0"/>
        <v>1.1884635115566769E-3</v>
      </c>
      <c r="E27" s="172">
        <f>E26+D27</f>
        <v>1.0349514832874069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2044.0862565546643</v>
      </c>
      <c r="D28" s="172">
        <f t="shared" si="0"/>
        <v>1.0523890299506049E-3</v>
      </c>
      <c r="E28" s="172">
        <f>E27+D28</f>
        <v>1.0360038723173575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1958.9844772060874</v>
      </c>
      <c r="D29" s="172">
        <f t="shared" si="0"/>
        <v>1.0085747443603899E-3</v>
      </c>
      <c r="E29" s="172">
        <f t="shared" si="5"/>
        <v>1.0370124470617179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1858.8566402428423</v>
      </c>
      <c r="D30" s="172">
        <f t="shared" si="0"/>
        <v>9.5702435754334335E-4</v>
      </c>
      <c r="E30" s="172">
        <f t="shared" si="5"/>
        <v>1.0379694714192613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1840.8873810513248</v>
      </c>
      <c r="D31" s="172">
        <f t="shared" si="0"/>
        <v>9.4777296162555744E-4</v>
      </c>
      <c r="E31" s="172">
        <f t="shared" si="5"/>
        <v>1.038917244380887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1107.6853884564262</v>
      </c>
      <c r="D32" s="172">
        <f t="shared" si="0"/>
        <v>5.70287064799774E-4</v>
      </c>
      <c r="E32" s="172">
        <f t="shared" si="5"/>
        <v>1.0394875314456866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1066.8778149424977</v>
      </c>
      <c r="D33" s="172">
        <f t="shared" si="0"/>
        <v>5.4927746084238208E-4</v>
      </c>
      <c r="E33" s="172">
        <f t="shared" si="5"/>
        <v>1.0400368089065291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990.11941500768376</v>
      </c>
      <c r="D34" s="172">
        <f t="shared" si="0"/>
        <v>5.0975872830899343E-4</v>
      </c>
      <c r="E34" s="172">
        <f t="shared" si="5"/>
        <v>1.040546567634838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948.38240773560369</v>
      </c>
      <c r="D35" s="172">
        <f t="shared" si="0"/>
        <v>4.8827060937308347E-4</v>
      </c>
      <c r="E35" s="172">
        <f t="shared" si="5"/>
        <v>1.0410348382442112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687.85174892998361</v>
      </c>
      <c r="D36" s="172">
        <f t="shared" si="0"/>
        <v>3.5413751865167134E-4</v>
      </c>
      <c r="E36" s="172">
        <f t="shared" si="5"/>
        <v>1.0413889757628629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649.80076737635602</v>
      </c>
      <c r="D37" s="172">
        <f t="shared" si="0"/>
        <v>3.3454713422563151E-4</v>
      </c>
      <c r="E37" s="172">
        <f t="shared" si="5"/>
        <v>1.0417235228970885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617.62068927873713</v>
      </c>
      <c r="D38" s="172">
        <f t="shared" si="0"/>
        <v>3.1797935922871462E-4</v>
      </c>
      <c r="E38" s="172">
        <f t="shared" si="5"/>
        <v>1.0420415022563172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546.63890409956309</v>
      </c>
      <c r="D39" s="172">
        <f t="shared" si="0"/>
        <v>2.8143469199202868E-4</v>
      </c>
      <c r="E39" s="172">
        <f>E35+D39</f>
        <v>1.0413162729362031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488.7123584237429</v>
      </c>
      <c r="D40" s="172">
        <f t="shared" si="0"/>
        <v>2.5161145874211835E-4</v>
      </c>
      <c r="E40" s="172">
        <f t="shared" si="5"/>
        <v>1.0415678843949452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408.54327576402829</v>
      </c>
      <c r="D41" s="172">
        <f t="shared" si="0"/>
        <v>2.1033675085650687E-4</v>
      </c>
      <c r="E41" s="172">
        <f t="shared" si="5"/>
        <v>1.0417782211458018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398.86082164268282</v>
      </c>
      <c r="D42" s="172">
        <f t="shared" si="0"/>
        <v>2.0535178093773304E-4</v>
      </c>
      <c r="E42" s="172">
        <f t="shared" si="5"/>
        <v>1.0419835729267395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355.59058589008555</v>
      </c>
      <c r="D43" s="172">
        <f t="shared" si="0"/>
        <v>1.8307428590375963E-4</v>
      </c>
      <c r="E43" s="172">
        <f t="shared" si="5"/>
        <v>1.0421666472126432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338.00449100382292</v>
      </c>
      <c r="D44" s="172">
        <f t="shared" si="0"/>
        <v>1.7402016048286486E-4</v>
      </c>
      <c r="E44" s="172">
        <f t="shared" si="5"/>
        <v>1.0423406673731261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316.663615094813</v>
      </c>
      <c r="D45" s="172">
        <f t="shared" si="0"/>
        <v>1.6303290217898388E-4</v>
      </c>
      <c r="E45" s="172">
        <f t="shared" si="5"/>
        <v>1.042503700275305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267.26579127414328</v>
      </c>
      <c r="D46" s="172">
        <f t="shared" si="0"/>
        <v>1.3760064474581269E-4</v>
      </c>
      <c r="E46" s="172">
        <f t="shared" si="5"/>
        <v>1.0426413009200508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234.72377586544573</v>
      </c>
      <c r="D47" s="172">
        <f t="shared" si="0"/>
        <v>1.208465278787875E-4</v>
      </c>
      <c r="E47" s="172">
        <f t="shared" si="5"/>
        <v>1.0427621474479296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182.21891693461529</v>
      </c>
      <c r="D48" s="172">
        <f t="shared" si="0"/>
        <v>9.3814626763692697E-5</v>
      </c>
      <c r="E48" s="172">
        <f t="shared" si="5"/>
        <v>1.0428559620746933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176.18481749955549</v>
      </c>
      <c r="D49" s="172">
        <f t="shared" si="0"/>
        <v>9.0707996585672978E-5</v>
      </c>
      <c r="E49" s="172">
        <f t="shared" si="5"/>
        <v>1.0429466700712791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158.73462317823299</v>
      </c>
      <c r="D50" s="172">
        <f t="shared" si="0"/>
        <v>8.1723838986952276E-5</v>
      </c>
      <c r="E50" s="172">
        <f t="shared" si="5"/>
        <v>1.043028393910266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121.24943279720313</v>
      </c>
      <c r="D51" s="172">
        <f t="shared" si="0"/>
        <v>6.2424749716082859E-5</v>
      </c>
      <c r="E51" s="172">
        <f t="shared" si="5"/>
        <v>1.0430908186599821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12.721119542192703</v>
      </c>
      <c r="D52" s="172">
        <f t="shared" si="0"/>
        <v>6.5494137597983709E-6</v>
      </c>
      <c r="E52" s="172">
        <f t="shared" si="5"/>
        <v>1.0430973680737419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1.0430973680737419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1.0430973680737419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1.0430973680737419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1.0430973680737419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1.0430973680737419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1.0430973680737419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1.0430973680737419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1.0430973680737419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1.0430973680737419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1.0430973680737419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1.0430973680737419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1.0430973680737419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1.0430973680737419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1.0430973680737419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1.0430973680737419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1.0430973680737419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1.0430973680737419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1.0430973680737419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1.0430973680737419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-10.926203418916948</v>
      </c>
      <c r="D72" s="172">
        <f t="shared" si="7"/>
        <v>-5.625308902794575E-6</v>
      </c>
      <c r="E72" s="172">
        <f t="shared" si="10"/>
        <v>1.0430917427648392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-68.326760712779688</v>
      </c>
      <c r="D73" s="172">
        <f t="shared" si="7"/>
        <v>-3.5177739293344905E-5</v>
      </c>
      <c r="E73" s="172">
        <f t="shared" si="10"/>
        <v>1.0430565650255459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-4.0971421208334634E-5</v>
      </c>
      <c r="E74" s="172">
        <f t="shared" si="10"/>
        <v>1.0430155936043375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-4.7062045899143872E-5</v>
      </c>
      <c r="E75" s="172">
        <f t="shared" si="10"/>
        <v>1.0429685315584383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-4.9631125967371943E-5</v>
      </c>
      <c r="E76" s="172">
        <f>E49+D76</f>
        <v>1.0428970389453116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-5.0104784016023205E-5</v>
      </c>
      <c r="E77" s="172">
        <f t="shared" ref="E77:E93" si="12">E76+D77</f>
        <v>1.0428469341612956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-100.45441016962174</v>
      </c>
      <c r="D78" s="172">
        <f t="shared" si="7"/>
        <v>-5.1718521629735949E-5</v>
      </c>
      <c r="E78" s="172">
        <f t="shared" si="12"/>
        <v>1.0427952156396658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-5.5603336146018358E-5</v>
      </c>
      <c r="E79" s="172">
        <f t="shared" si="12"/>
        <v>1.0427396123035197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-5.9243295280762334E-5</v>
      </c>
      <c r="E80" s="172">
        <f t="shared" si="12"/>
        <v>1.0426803690082389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-199.58311206727734</v>
      </c>
      <c r="D81" s="172">
        <f t="shared" si="7"/>
        <v>-1.0275450804949329E-4</v>
      </c>
      <c r="E81" s="172">
        <f t="shared" si="12"/>
        <v>1.0425776145001895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-1.1377060390321424E-4</v>
      </c>
      <c r="E82" s="172">
        <f t="shared" si="12"/>
        <v>1.0424638438962863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-242.34149445201572</v>
      </c>
      <c r="D83" s="172">
        <f t="shared" si="7"/>
        <v>-1.2476847757540623E-4</v>
      </c>
      <c r="E83" s="172">
        <f t="shared" si="12"/>
        <v>1.042339075418711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-1.4612865646596661E-4</v>
      </c>
      <c r="E84" s="172">
        <f t="shared" si="12"/>
        <v>1.0421929467622451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-1.6724247883030189E-4</v>
      </c>
      <c r="E85" s="172">
        <f t="shared" si="12"/>
        <v>1.0420257042834147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-1.7298815689872378E-4</v>
      </c>
      <c r="E86" s="172">
        <f t="shared" si="12"/>
        <v>1.0418527161265159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-2.4506655560652536E-4</v>
      </c>
      <c r="E87" s="172">
        <f t="shared" si="12"/>
        <v>1.0416076495709092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-2.7628165070405397E-4</v>
      </c>
      <c r="E88" s="172">
        <f t="shared" si="12"/>
        <v>1.0413313679202052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-816.02483528907453</v>
      </c>
      <c r="D89" s="172">
        <f t="shared" si="7"/>
        <v>-4.201268816673859E-4</v>
      </c>
      <c r="E89" s="172">
        <f t="shared" si="12"/>
        <v>1.0409112410385377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-4.3196584345585483E-4</v>
      </c>
      <c r="E90" s="172">
        <f t="shared" si="12"/>
        <v>1.0404792751950818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-4.3403037473312828E-4</v>
      </c>
      <c r="E91" s="172">
        <f t="shared" si="12"/>
        <v>1.0400452448203485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-1211.593565334068</v>
      </c>
      <c r="D92" s="172">
        <f t="shared" si="7"/>
        <v>-6.2378374338539853E-4</v>
      </c>
      <c r="E92" s="172">
        <f t="shared" si="12"/>
        <v>1.0394214610769632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-1475.0481782459328</v>
      </c>
      <c r="D93" s="172">
        <f t="shared" si="7"/>
        <v>-7.5942221932019085E-4</v>
      </c>
      <c r="E93" s="172">
        <f t="shared" si="12"/>
        <v>1.0386620388576431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-2323.7466089533118</v>
      </c>
      <c r="D94" s="172">
        <f t="shared" si="7"/>
        <v>-1.1963709612574191E-3</v>
      </c>
      <c r="E94" s="172">
        <f>E93+D94</f>
        <v>1.0374656678963856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-2678.9732807184955</v>
      </c>
      <c r="D95" s="172">
        <f t="shared" si="7"/>
        <v>-1.3792578875369639E-3</v>
      </c>
      <c r="E95" s="172">
        <f>E94+D95</f>
        <v>1.0360864100088487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-3653.2693638653791</v>
      </c>
      <c r="D96" s="172">
        <f t="shared" si="7"/>
        <v>-1.880870041397753E-3</v>
      </c>
      <c r="E96" s="172">
        <f t="shared" ref="E96:E98" si="14">E95+D96</f>
        <v>1.034205539967451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-3912.6916212796186</v>
      </c>
      <c r="D97" s="172">
        <f t="shared" si="7"/>
        <v>-2.0144324764233353E-3</v>
      </c>
      <c r="E97" s="172">
        <f t="shared" si="14"/>
        <v>1.0321911074910277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-4602.6727880770495</v>
      </c>
      <c r="D98" s="172">
        <f t="shared" si="7"/>
        <v>-2.3696663167183307E-3</v>
      </c>
      <c r="E98" s="172">
        <f t="shared" si="14"/>
        <v>1.0298214411743094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-4685.5352478411933</v>
      </c>
      <c r="D99" s="172">
        <f t="shared" si="7"/>
        <v>-2.4123276982382529E-3</v>
      </c>
      <c r="E99" s="172">
        <f>E93+D99</f>
        <v>1.0362497111594049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-4700.0544589345109</v>
      </c>
      <c r="D100" s="172">
        <f t="shared" si="7"/>
        <v>-2.4198028517104448E-3</v>
      </c>
      <c r="E100" s="172">
        <f t="shared" ref="E100:E104" si="18">E94+D100</f>
        <v>1.0350458650446752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-6988.8223610772429</v>
      </c>
      <c r="D101" s="172">
        <f t="shared" si="7"/>
        <v>-3.5981651759980338E-3</v>
      </c>
      <c r="E101" s="172">
        <f t="shared" si="18"/>
        <v>1.0324882448328507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-7162.9139815488097</v>
      </c>
      <c r="D102" s="172">
        <f t="shared" si="7"/>
        <v>-3.6877954990840113E-3</v>
      </c>
      <c r="E102" s="172">
        <f t="shared" si="18"/>
        <v>1.0305177444683671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-8790.2897536735109</v>
      </c>
      <c r="D103" s="172">
        <f t="shared" si="7"/>
        <v>-4.5256429258741585E-3</v>
      </c>
      <c r="E103" s="172">
        <f t="shared" si="18"/>
        <v>1.0276654645651535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-27593.184488413772</v>
      </c>
      <c r="D104" s="172">
        <f t="shared" si="7"/>
        <v>-1.4206232522670097E-2</v>
      </c>
      <c r="E104" s="172">
        <f t="shared" si="18"/>
        <v>1.0156152086516392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1942329.498294567</v>
      </c>
      <c r="D105" s="179">
        <f>SUM(D4:D104)</f>
        <v>0.99999999999999989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2" priority="13" operator="equal">
      <formula>"C"</formula>
    </cfRule>
    <cfRule type="cellIs" dxfId="141" priority="14" operator="equal">
      <formula>"B"</formula>
    </cfRule>
    <cfRule type="cellIs" dxfId="140" priority="15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36" priority="13" operator="equal">
      <formula>"C"</formula>
    </cfRule>
    <cfRule type="cellIs" dxfId="135" priority="14" operator="equal">
      <formula>"B"</formula>
    </cfRule>
    <cfRule type="cellIs" dxfId="134" priority="15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1" t="s">
        <v>86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95679.538486959951</v>
      </c>
      <c r="D4" s="172">
        <f t="shared" ref="D4:D67" si="0">C4/C$100</f>
        <v>0.51121558675568579</v>
      </c>
      <c r="E4" s="172">
        <f>D4</f>
        <v>0.51121558675568579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47568.917304569288</v>
      </c>
      <c r="D5" s="172">
        <f t="shared" si="0"/>
        <v>0.25416063199868333</v>
      </c>
      <c r="E5" s="172">
        <f>E4+D5</f>
        <v>0.76537621875436912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29165.516626609522</v>
      </c>
      <c r="D6" s="172">
        <f t="shared" si="0"/>
        <v>0.15583129821782057</v>
      </c>
      <c r="E6" s="172">
        <f t="shared" ref="E6:E69" si="5">E5+D6</f>
        <v>0.92120751697218972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29310.497976474406</v>
      </c>
      <c r="D7" s="172">
        <f t="shared" si="0"/>
        <v>0.15660593328621517</v>
      </c>
      <c r="E7" s="172">
        <f t="shared" si="5"/>
        <v>1.0778134502584049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22712.027609475699</v>
      </c>
      <c r="D8" s="172">
        <f t="shared" si="0"/>
        <v>0.12135031903787737</v>
      </c>
      <c r="E8" s="172">
        <f t="shared" si="5"/>
        <v>1.1991637692962822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15180.48424467324</v>
      </c>
      <c r="D9" s="172">
        <f t="shared" si="0"/>
        <v>8.1109297589617282E-2</v>
      </c>
      <c r="E9" s="172">
        <f t="shared" si="5"/>
        <v>1.2802730668858995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6247.342287867742</v>
      </c>
      <c r="D10" s="172">
        <f t="shared" si="0"/>
        <v>3.3379537609195167E-2</v>
      </c>
      <c r="E10" s="172">
        <f t="shared" si="5"/>
        <v>1.3136526044950947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5851.5908336391876</v>
      </c>
      <c r="D11" s="172">
        <f t="shared" si="0"/>
        <v>3.1265038364297164E-2</v>
      </c>
      <c r="E11" s="172">
        <f t="shared" si="5"/>
        <v>1.3449176428593919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5673.9035143597048</v>
      </c>
      <c r="D12" s="172">
        <f t="shared" si="0"/>
        <v>3.0315655365372212E-2</v>
      </c>
      <c r="E12" s="172">
        <f t="shared" si="5"/>
        <v>1.3752332982247641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3513.2311182241533</v>
      </c>
      <c r="D13" s="172">
        <f t="shared" si="0"/>
        <v>1.8771186984310882E-2</v>
      </c>
      <c r="E13" s="172">
        <f t="shared" si="5"/>
        <v>1.3940044852090749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1749.0528356574437</v>
      </c>
      <c r="D14" s="172">
        <f t="shared" si="0"/>
        <v>9.3451858755482804E-3</v>
      </c>
      <c r="E14" s="172">
        <f t="shared" si="5"/>
        <v>1.4033496710846232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1377.7544459707749</v>
      </c>
      <c r="D15" s="172">
        <f t="shared" si="0"/>
        <v>7.3613393066083478E-3</v>
      </c>
      <c r="E15" s="172">
        <f t="shared" si="5"/>
        <v>1.4107110103912315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1357.334314923507</v>
      </c>
      <c r="D16" s="172">
        <f t="shared" si="0"/>
        <v>7.2522345864138651E-3</v>
      </c>
      <c r="E16" s="172">
        <f t="shared" si="5"/>
        <v>1.4179632449776454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1303.6423595775775</v>
      </c>
      <c r="D17" s="172">
        <f t="shared" si="0"/>
        <v>6.9653585741516373E-3</v>
      </c>
      <c r="E17" s="172">
        <f t="shared" si="5"/>
        <v>1.424928603551797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1262.8281831921245</v>
      </c>
      <c r="D18" s="172">
        <f t="shared" si="0"/>
        <v>6.7472885096552136E-3</v>
      </c>
      <c r="E18" s="172">
        <f t="shared" si="5"/>
        <v>1.4316758920614521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1130.4732104554371</v>
      </c>
      <c r="D19" s="172">
        <f t="shared" si="0"/>
        <v>6.0401161495289152E-3</v>
      </c>
      <c r="E19" s="172">
        <f t="shared" si="5"/>
        <v>1.437716008210981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1060.5313412668741</v>
      </c>
      <c r="D20" s="172">
        <f t="shared" si="0"/>
        <v>5.666416879429554E-3</v>
      </c>
      <c r="E20" s="172">
        <f t="shared" si="5"/>
        <v>1.4433824250904106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1014.2072816403631</v>
      </c>
      <c r="D21" s="172">
        <f t="shared" si="0"/>
        <v>5.4189075195667895E-3</v>
      </c>
      <c r="E21" s="172">
        <f t="shared" si="5"/>
        <v>1.4488013326099773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859.24933814503243</v>
      </c>
      <c r="D22" s="172">
        <f t="shared" si="0"/>
        <v>4.5909675309430331E-3</v>
      </c>
      <c r="E22" s="172">
        <f t="shared" si="5"/>
        <v>1.4533923001409204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904.51723685919865</v>
      </c>
      <c r="D23" s="172">
        <f t="shared" si="0"/>
        <v>4.8328338251195395E-3</v>
      </c>
      <c r="E23" s="172">
        <f t="shared" si="5"/>
        <v>1.4582251339660399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766.29905862178236</v>
      </c>
      <c r="D24" s="172">
        <f t="shared" si="0"/>
        <v>4.0943343694854308E-3</v>
      </c>
      <c r="E24" s="172">
        <f t="shared" si="5"/>
        <v>1.4623194683355254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614.67658662864221</v>
      </c>
      <c r="D25" s="172">
        <f t="shared" si="0"/>
        <v>3.2842157985656442E-3</v>
      </c>
      <c r="E25" s="172">
        <f t="shared" si="5"/>
        <v>1.4656036841340911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303.49599067584825</v>
      </c>
      <c r="D26" s="172">
        <f t="shared" si="0"/>
        <v>1.6215784838102807E-3</v>
      </c>
      <c r="E26" s="172">
        <f t="shared" si="5"/>
        <v>1.4672252626179014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249.57839856016946</v>
      </c>
      <c r="D27" s="172">
        <f t="shared" si="0"/>
        <v>1.3334968947291725E-3</v>
      </c>
      <c r="E27" s="172">
        <f>E26+D27</f>
        <v>1.4685587595126306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219.01969971037042</v>
      </c>
      <c r="D28" s="172">
        <f t="shared" si="0"/>
        <v>1.1702218266212779E-3</v>
      </c>
      <c r="E28" s="172">
        <f>E27+D28</f>
        <v>1.4697289813392518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164.13548885335763</v>
      </c>
      <c r="D29" s="172">
        <f t="shared" si="0"/>
        <v>8.769755954982617E-4</v>
      </c>
      <c r="E29" s="172">
        <f t="shared" si="5"/>
        <v>1.47060595693475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161.4073353044937</v>
      </c>
      <c r="D30" s="172">
        <f t="shared" si="0"/>
        <v>8.6239907642953557E-4</v>
      </c>
      <c r="E30" s="172">
        <f t="shared" si="5"/>
        <v>1.4714683560111796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141.43081272846902</v>
      </c>
      <c r="D31" s="172">
        <f t="shared" si="0"/>
        <v>7.5566455542813585E-4</v>
      </c>
      <c r="E31" s="172">
        <f t="shared" si="5"/>
        <v>1.4722240205666077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117.95134341955134</v>
      </c>
      <c r="D32" s="172">
        <f t="shared" si="0"/>
        <v>6.3021379689310849E-4</v>
      </c>
      <c r="E32" s="172">
        <f t="shared" si="5"/>
        <v>1.4728542343635009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110.32385779967126</v>
      </c>
      <c r="D33" s="172">
        <f t="shared" si="0"/>
        <v>5.894601561638634E-4</v>
      </c>
      <c r="E33" s="172">
        <f t="shared" si="5"/>
        <v>1.4734436945196647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104.79583566797265</v>
      </c>
      <c r="D34" s="172">
        <f t="shared" si="0"/>
        <v>5.5992394474035326E-4</v>
      </c>
      <c r="E34" s="172">
        <f t="shared" si="5"/>
        <v>1.474003618464405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113.06196053596165</v>
      </c>
      <c r="D35" s="172">
        <f t="shared" si="0"/>
        <v>6.0408983372152436E-4</v>
      </c>
      <c r="E35" s="172">
        <f t="shared" si="5"/>
        <v>1.4746077082981266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80.245339512985652</v>
      </c>
      <c r="D36" s="172">
        <f t="shared" si="0"/>
        <v>4.2875069186429143E-4</v>
      </c>
      <c r="E36" s="172">
        <f t="shared" si="5"/>
        <v>1.4750364589899909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1.4750364589899909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1.4750364589899909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1.4746077082981266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1.4746077082981266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1.4746077082981266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1.4746077082981266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1.4746077082981266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1.4746077082981266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1.4746077082981266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1.4746077082981266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1.4746077082981266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1.4746077082981266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-1.7149442114643924E-5</v>
      </c>
      <c r="E49" s="172">
        <f t="shared" si="5"/>
        <v>1.474590558856012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-1.7149442114643924E-5</v>
      </c>
      <c r="E50" s="172">
        <f t="shared" si="5"/>
        <v>1.4745734094138974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-3.4298884229287849E-5</v>
      </c>
      <c r="E51" s="172">
        <f t="shared" si="5"/>
        <v>1.4745391105296681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-6.8597768458575697E-5</v>
      </c>
      <c r="E52" s="172">
        <f t="shared" si="5"/>
        <v>1.4744705127612097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-2.0579330537572705E-4</v>
      </c>
      <c r="E53" s="172">
        <f t="shared" si="5"/>
        <v>1.474264719455834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-2.7439107383430279E-4</v>
      </c>
      <c r="E54" s="172">
        <f t="shared" si="5"/>
        <v>1.4739903283819997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-5.1752279030802656E-4</v>
      </c>
      <c r="E55" s="172">
        <f t="shared" si="5"/>
        <v>1.4734728055916917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-5.1901724816082325E-4</v>
      </c>
      <c r="E56" s="172">
        <f t="shared" si="5"/>
        <v>1.4729537883435309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-5.6651333755282872E-4</v>
      </c>
      <c r="E57" s="172">
        <f t="shared" si="5"/>
        <v>1.4723872750059781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-6.3452935824182509E-4</v>
      </c>
      <c r="E58" s="172">
        <f t="shared" si="5"/>
        <v>1.4717527456477362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-6.6882824247111307E-4</v>
      </c>
      <c r="E59" s="172">
        <f t="shared" si="5"/>
        <v>1.471083917405265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-8.0602377938826443E-4</v>
      </c>
      <c r="E60" s="172">
        <f t="shared" si="5"/>
        <v>1.4702778936258767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-8.403226636175522E-4</v>
      </c>
      <c r="E61" s="172">
        <f t="shared" si="5"/>
        <v>1.4694375709622591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-8.403226636175522E-4</v>
      </c>
      <c r="E62" s="172">
        <f t="shared" si="5"/>
        <v>1.4685972482986416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-8.403226636175522E-4</v>
      </c>
      <c r="E63" s="172">
        <f t="shared" si="5"/>
        <v>1.467756925635024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-8.5747210573219618E-4</v>
      </c>
      <c r="E64" s="172">
        <f t="shared" si="5"/>
        <v>1.4668994535292919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-8.5747210573219618E-4</v>
      </c>
      <c r="E65" s="172">
        <f t="shared" si="5"/>
        <v>1.4660419814235597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-163.25740402154707</v>
      </c>
      <c r="D66" s="172">
        <f t="shared" si="0"/>
        <v>-8.7228398996155149E-4</v>
      </c>
      <c r="E66" s="172">
        <f t="shared" si="5"/>
        <v>1.4651696974335982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-175.07018013013521</v>
      </c>
      <c r="D67" s="172">
        <f t="shared" si="0"/>
        <v>-9.3539962957543254E-4</v>
      </c>
      <c r="E67" s="172">
        <f t="shared" si="5"/>
        <v>1.4642342978040228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-1.0801907508697607E-3</v>
      </c>
      <c r="E68" s="172">
        <f t="shared" si="5"/>
        <v>1.4631541070531531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-1.2762594554294067E-3</v>
      </c>
      <c r="E69" s="172">
        <f t="shared" si="5"/>
        <v>1.4618778475977237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-1.2780760747635462E-3</v>
      </c>
      <c r="E70" s="172">
        <f t="shared" ref="E70:E75" si="10">E69+D70</f>
        <v>1.4605997715229602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-1.2952255168781901E-3</v>
      </c>
      <c r="E71" s="172">
        <f t="shared" si="10"/>
        <v>1.4593045460060821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-247.44770720468929</v>
      </c>
      <c r="D72" s="172">
        <f t="shared" si="7"/>
        <v>-1.3221126149896177E-3</v>
      </c>
      <c r="E72" s="172">
        <f t="shared" si="10"/>
        <v>1.4579824333910925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-312.54776193847647</v>
      </c>
      <c r="D73" s="172">
        <f t="shared" si="7"/>
        <v>-1.6699420799393884E-3</v>
      </c>
      <c r="E73" s="172">
        <f t="shared" si="10"/>
        <v>1.4563124913111531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-1.3659181257649157E-3</v>
      </c>
      <c r="E74" s="172">
        <f t="shared" si="10"/>
        <v>1.4549465731853883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-312.33372657504606</v>
      </c>
      <c r="D75" s="172">
        <f t="shared" si="7"/>
        <v>-1.6687984894117494E-3</v>
      </c>
      <c r="E75" s="172">
        <f t="shared" si="10"/>
        <v>1.4532777746959766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-314.03321836158437</v>
      </c>
      <c r="D76" s="172">
        <f t="shared" si="7"/>
        <v>-1.6778788706989154E-3</v>
      </c>
      <c r="E76" s="172">
        <f>E49+D76</f>
        <v>1.4729126799853132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-1.4173664521088477E-3</v>
      </c>
      <c r="E77" s="172">
        <f t="shared" ref="E77:E93" si="12">E76+D77</f>
        <v>1.4714953135332043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-1.4204653909729674E-3</v>
      </c>
      <c r="E78" s="172">
        <f t="shared" si="12"/>
        <v>1.4700748481422312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-1.4814622122032591E-3</v>
      </c>
      <c r="E79" s="172">
        <f t="shared" si="12"/>
        <v>1.468593385930028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-2.1845350160851853E-3</v>
      </c>
      <c r="E80" s="172">
        <f t="shared" si="12"/>
        <v>1.4664088509139428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-2.4487301088727481E-3</v>
      </c>
      <c r="E81" s="172">
        <f t="shared" si="12"/>
        <v>1.4639601208050701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-2.7953590646869596E-3</v>
      </c>
      <c r="E82" s="172">
        <f t="shared" si="12"/>
        <v>1.4611647617403831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-561.35037780270625</v>
      </c>
      <c r="D83" s="172">
        <f t="shared" si="7"/>
        <v>-2.9992939692434586E-3</v>
      </c>
      <c r="E83" s="172">
        <f t="shared" si="12"/>
        <v>1.4581654677711398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-568.74035700086995</v>
      </c>
      <c r="D84" s="172">
        <f t="shared" si="7"/>
        <v>-3.0387786136266094E-3</v>
      </c>
      <c r="E84" s="172">
        <f t="shared" si="12"/>
        <v>1.4551266891575132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-648.21188852071828</v>
      </c>
      <c r="D85" s="172">
        <f t="shared" si="7"/>
        <v>-3.4633948508990043E-3</v>
      </c>
      <c r="E85" s="172">
        <f t="shared" si="12"/>
        <v>1.4516632943066141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-828.16912823060352</v>
      </c>
      <c r="D86" s="172">
        <f t="shared" si="7"/>
        <v>-4.4249060302381559E-3</v>
      </c>
      <c r="E86" s="172">
        <f t="shared" si="12"/>
        <v>1.447238388276376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-1368.1819263095126</v>
      </c>
      <c r="D87" s="172">
        <f t="shared" si="7"/>
        <v>-7.3101933528051796E-3</v>
      </c>
      <c r="E87" s="172">
        <f t="shared" si="12"/>
        <v>1.4399281949235707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-1423.5163051000418</v>
      </c>
      <c r="D88" s="172">
        <f t="shared" si="7"/>
        <v>-7.6058448303153586E-3</v>
      </c>
      <c r="E88" s="172">
        <f t="shared" si="12"/>
        <v>1.4323223500932554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-1695.6895304705026</v>
      </c>
      <c r="D89" s="172">
        <f t="shared" si="7"/>
        <v>-9.060065840441894E-3</v>
      </c>
      <c r="E89" s="172">
        <f t="shared" si="12"/>
        <v>1.4232622842528135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-2852.1125228223354</v>
      </c>
      <c r="D90" s="172">
        <f t="shared" si="7"/>
        <v>-1.5238831623822838E-2</v>
      </c>
      <c r="E90" s="172">
        <f t="shared" si="12"/>
        <v>1.4080234526289908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-3403.7715517248512</v>
      </c>
      <c r="D91" s="172">
        <f t="shared" si="7"/>
        <v>-1.818634473487225E-2</v>
      </c>
      <c r="E91" s="172">
        <f t="shared" si="12"/>
        <v>1.3898371078941185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-5498.1535270881732</v>
      </c>
      <c r="D92" s="172">
        <f t="shared" si="7"/>
        <v>-2.937662352757164E-2</v>
      </c>
      <c r="E92" s="172">
        <f t="shared" si="12"/>
        <v>1.3604604843665469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-5869.7194810142564</v>
      </c>
      <c r="D93" s="172">
        <f t="shared" si="7"/>
        <v>-3.1361899691718764E-2</v>
      </c>
      <c r="E93" s="172">
        <f t="shared" si="12"/>
        <v>1.3290985846748282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-5881.4721867040298</v>
      </c>
      <c r="D94" s="172">
        <f t="shared" si="7"/>
        <v>-3.142469437520256E-2</v>
      </c>
      <c r="E94" s="172">
        <f>E93+D94</f>
        <v>1.2976738902996257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-7979.1246388061227</v>
      </c>
      <c r="D95" s="172">
        <f t="shared" si="7"/>
        <v>-4.2632447318712255E-2</v>
      </c>
      <c r="E95" s="172">
        <f>E94+D95</f>
        <v>1.2550414429809134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-8885.6396920389125</v>
      </c>
      <c r="D96" s="172">
        <f t="shared" si="7"/>
        <v>-4.7475955472803338E-2</v>
      </c>
      <c r="E96" s="172">
        <f t="shared" ref="E96:E98" si="14">E95+D96</f>
        <v>1.2075654875081101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-10102.221110966624</v>
      </c>
      <c r="D97" s="172">
        <f t="shared" si="7"/>
        <v>-5.39761476115641E-2</v>
      </c>
      <c r="E97" s="172">
        <f t="shared" si="14"/>
        <v>1.153589339896546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-12176.8917165271</v>
      </c>
      <c r="D98" s="172">
        <f t="shared" si="7"/>
        <v>-6.5061108594009903E-2</v>
      </c>
      <c r="E98" s="172">
        <f t="shared" si="14"/>
        <v>1.0885282313025362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-12660.344867782149</v>
      </c>
      <c r="D99" s="172">
        <f t="shared" si="7"/>
        <v>-6.7644197834364247E-2</v>
      </c>
      <c r="E99" s="172">
        <f>E98+D99</f>
        <v>1.0208840334681719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187160.83970398578</v>
      </c>
      <c r="D100" s="179">
        <f>SUM(D4:D99)</f>
        <v>1.0000000000000009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44" t="s">
        <v>237</v>
      </c>
      <c r="C102" s="445"/>
      <c r="D102" s="445"/>
      <c r="E102" s="445"/>
      <c r="F102" s="445"/>
      <c r="G102" s="445"/>
      <c r="H102" s="445"/>
      <c r="I102" s="445"/>
      <c r="J102" s="445"/>
      <c r="K102" s="445"/>
      <c r="L102" s="445"/>
      <c r="M102" s="446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30" priority="10" operator="equal">
      <formula>"C"</formula>
    </cfRule>
    <cfRule type="cellIs" dxfId="129" priority="11" operator="equal">
      <formula>"B"</formula>
    </cfRule>
    <cfRule type="cellIs" dxfId="128" priority="12" operator="equal">
      <formula>"A"</formula>
    </cfRule>
  </conditionalFormatting>
  <conditionalFormatting sqref="M104:M108 K104:K108 D104:D108">
    <cfRule type="cellIs" dxfId="127" priority="7" operator="equal">
      <formula>"C"</formula>
    </cfRule>
    <cfRule type="cellIs" dxfId="126" priority="8" operator="equal">
      <formula>"B"</formula>
    </cfRule>
    <cfRule type="cellIs" dxfId="125" priority="9" operator="equal">
      <formula>"A"</formula>
    </cfRule>
  </conditionalFormatting>
  <conditionalFormatting sqref="G104:G108">
    <cfRule type="cellIs" dxfId="124" priority="4" operator="equal">
      <formula>"C"</formula>
    </cfRule>
    <cfRule type="cellIs" dxfId="123" priority="5" operator="equal">
      <formula>"B"</formula>
    </cfRule>
    <cfRule type="cellIs" dxfId="122" priority="6" operator="equal">
      <formula>"A"</formula>
    </cfRule>
  </conditionalFormatting>
  <conditionalFormatting sqref="F104:F108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07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301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09"/>
      <c r="AL1" s="308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2096</v>
      </c>
      <c r="O3" s="89"/>
      <c r="P3" s="89"/>
      <c r="Q3" s="233"/>
      <c r="R3" s="92"/>
      <c r="S3" s="93">
        <f>ДЕКАБРЬ!S3+ЯНВАРЬ!S3+ФЕВРАЛЬ!S3+МАРТ!S3</f>
        <v>1180</v>
      </c>
      <c r="T3" s="93">
        <f>ДЕКАБРЬ!T3+ЯНВАРЬ!T3+ФЕВРАЛЬ!T3+МАРТ!T3</f>
        <v>-16</v>
      </c>
      <c r="U3" s="92">
        <f t="shared" ref="U3:U66" si="1">S3+T3</f>
        <v>1164</v>
      </c>
      <c r="V3" s="93">
        <f>ДЕКАБРЬ!V3+ЯНВАРЬ!V3+ФЕВРАЛЬ!V3+МАРТ!V3</f>
        <v>1127726.52</v>
      </c>
      <c r="W3" s="93">
        <f>ДЕКАБРЬ!W3+ЯНВАРЬ!W3+ФЕВРАЛЬ!W3+МАРТ!W3</f>
        <v>-14749</v>
      </c>
      <c r="X3" s="92">
        <f t="shared" ref="X3:X66" si="2">V3+W3</f>
        <v>1112977.52</v>
      </c>
      <c r="Y3" s="93">
        <f>ДЕКАБРЬ!Y3+ЯНВАРЬ!Y3+ФЕВРАЛЬ!Y3+МАРТ!Y3</f>
        <v>1711928.47</v>
      </c>
      <c r="Z3" s="93">
        <f>ДЕКАБРЬ!Z3+ЯНВАРЬ!Z3+ФЕВРАЛЬ!Z3+МАРТ!Z3</f>
        <v>-22894.34</v>
      </c>
      <c r="AA3" s="232">
        <f t="shared" ref="AA3:AA66" si="3">Y3+Z3</f>
        <v>1689034.13</v>
      </c>
      <c r="AB3" s="92">
        <f>N3*O3*P3/100</f>
        <v>0</v>
      </c>
      <c r="AC3" s="234">
        <f t="shared" ref="AC3:AC34" si="4">AA3/$AA$126</f>
        <v>5.8129292283112088E-2</v>
      </c>
      <c r="AD3" s="92">
        <f t="shared" ref="AD3:AD66" si="5">U3*K3</f>
        <v>166428.72</v>
      </c>
      <c r="AE3" s="93">
        <f>ДЕКАБРЬ!AE3+ЯНВАРЬ!AE3+ФЕВРАЛЬ!AE3+МАРТ!AE3</f>
        <v>630778.08000000007</v>
      </c>
      <c r="AF3" s="234">
        <f t="shared" ref="AF3:AF66" si="6">IF(AA3=0,0,AE3/AA3)</f>
        <v>0.37345490466791226</v>
      </c>
      <c r="AG3" s="93">
        <f>ДЕКАБРЬ!AG3+ЯНВАРЬ!AG3+ФЕВРАЛЬ!AG3+МАРТ!AG3</f>
        <v>128651.36999999994</v>
      </c>
      <c r="AH3" s="93">
        <f>ДЕКАБРЬ!AH3+ЯНВАРЬ!AH3+ФЕВРАЛЬ!AH3+МАРТ!AH3</f>
        <v>102900</v>
      </c>
      <c r="AI3" s="93">
        <f>ДЕКАБРЬ!AI3+ЯНВАРЬ!AI3+ФЕВРАЛЬ!AI3+МАРТ!AI3</f>
        <v>180463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4962.6879014644892</v>
      </c>
      <c r="AM3" s="93">
        <f>ДЕКАБРЬ!AM3+ЯНВАРЬ!AM3+ФЕВРАЛЬ!AM3+МАРТ!AM3</f>
        <v>0</v>
      </c>
      <c r="AN3" s="93">
        <f>ДЕКАБРЬ!AN3+ЯНВАРЬ!AN3+ФЕВРАЛЬ!AN3+МАРТ!AN3</f>
        <v>63207.529999484679</v>
      </c>
      <c r="AO3" s="95">
        <f>AA3-AD3-AE3-AG3-AH3-AI3-AK3-AL3-AN3-AM3</f>
        <v>411642.74209905084</v>
      </c>
      <c r="AP3" s="96"/>
      <c r="AQ3" s="97">
        <f t="shared" ref="AQ3:AQ97" si="7">IF(U3=0,0,AA3/U3)</f>
        <v>1451.0602491408933</v>
      </c>
      <c r="AR3" s="98">
        <f t="shared" ref="AR3:AR19" si="8">K3</f>
        <v>142.97999999999999</v>
      </c>
      <c r="AS3" s="98">
        <f t="shared" ref="AS3:AS97" si="9">IF(U3=0,0,AE3/U3)</f>
        <v>541.90556701030937</v>
      </c>
      <c r="AT3" s="98">
        <f t="shared" ref="AT3:AT97" si="10">IF(S3=0,AG3/1,AG3/S3)</f>
        <v>109.02658474576266</v>
      </c>
      <c r="AU3" s="98">
        <f>IF(S3=0,0,(AH3+AI3+AJ3)/S3)</f>
        <v>240.13813559322034</v>
      </c>
      <c r="AV3" s="98">
        <f>_xlfn.IFS(U3=0,AO3,U3&lt;0,AO3/-U3,U3&gt;0,AO3/U3)</f>
        <v>353.64496743904709</v>
      </c>
      <c r="AW3" s="234">
        <f t="shared" ref="AW3" si="11">IF(AQ3=0,0,AV3/AQ3)</f>
        <v>0.24371487513935011</v>
      </c>
      <c r="AX3" s="234">
        <f t="shared" ref="AX3" si="12">IF(AR3=0,0,AV3/AR3)</f>
        <v>2.4733876586868591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8344</v>
      </c>
      <c r="O4" s="89"/>
      <c r="P4" s="89"/>
      <c r="Q4" s="233"/>
      <c r="R4" s="92"/>
      <c r="S4" s="93">
        <f>ДЕКАБРЬ!S4+ЯНВАРЬ!S4+ФЕВРАЛЬ!S4+МАРТ!S4</f>
        <v>5230</v>
      </c>
      <c r="T4" s="93">
        <f>ДЕКАБРЬ!T4+ЯНВАРЬ!T4+ФЕВРАЛЬ!T4+МАРТ!T4</f>
        <v>-79</v>
      </c>
      <c r="U4" s="92">
        <f t="shared" si="1"/>
        <v>5151</v>
      </c>
      <c r="V4" s="93">
        <f>ДЕКАБРЬ!V4+ЯНВАРЬ!V4+ФЕВРАЛЬ!V4+МАРТ!V4</f>
        <v>3966001.0200000014</v>
      </c>
      <c r="W4" s="93">
        <f>ДЕКАБРЬ!W4+ЯНВАРЬ!W4+ФЕВРАЛЬ!W4+МАРТ!W4</f>
        <v>-62854.04</v>
      </c>
      <c r="X4" s="92">
        <f t="shared" si="2"/>
        <v>3903146.9800000014</v>
      </c>
      <c r="Y4" s="93">
        <f>ДЕКАБРЬ!Y4+ЯНВАРЬ!Y4+ФЕВРАЛЬ!Y4+МАРТ!Y4</f>
        <v>5961334.030000004</v>
      </c>
      <c r="Z4" s="93">
        <f>ДЕКАБРЬ!Z4+ЯНВАРЬ!Z4+ФЕВРАЛЬ!Z4+МАРТ!Z4</f>
        <v>-95325.49</v>
      </c>
      <c r="AA4" s="232">
        <f t="shared" si="3"/>
        <v>5866008.5400000038</v>
      </c>
      <c r="AB4" s="92">
        <f t="shared" ref="AB4:AB67" si="14">N4*O4*P4/100</f>
        <v>0</v>
      </c>
      <c r="AC4" s="234">
        <f t="shared" si="4"/>
        <v>0.20188279141339308</v>
      </c>
      <c r="AD4" s="92">
        <f t="shared" si="5"/>
        <v>634036.59</v>
      </c>
      <c r="AE4" s="93">
        <f>ДЕКАБРЬ!AE4+ЯНВАРЬ!AE4+ФЕВРАЛЬ!AE4+МАРТ!AE4</f>
        <v>2202551.0900000036</v>
      </c>
      <c r="AF4" s="234">
        <f t="shared" si="6"/>
        <v>0.37547696614843357</v>
      </c>
      <c r="AG4" s="93">
        <f>ДЕКАБРЬ!AG4+ЯНВАРЬ!AG4+ФЕВРАЛЬ!AG4+МАРТ!AG4</f>
        <v>518527.20000000222</v>
      </c>
      <c r="AH4" s="93">
        <f>ДЕКАБРЬ!AH4+ЯНВАРЬ!AH4+ФЕВРАЛЬ!AH4+МАРТ!AH4</f>
        <v>47647</v>
      </c>
      <c r="AI4" s="93">
        <f>ДЕКАБРЬ!AI4+ЯНВАРЬ!AI4+ФЕВРАЛЬ!AI4+МАРТ!AI4</f>
        <v>136863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4646.6638426620129</v>
      </c>
      <c r="AM4" s="93">
        <f>ДЕКАБРЬ!AM4+ЯНВАРЬ!AM4+ФЕВРАЛЬ!AM4+МАРТ!AM4</f>
        <v>80</v>
      </c>
      <c r="AN4" s="93">
        <f>ДЕКАБРЬ!AN4+ЯНВАРЬ!AN4+ФЕВРАЛЬ!AN4+МАРТ!AN4</f>
        <v>222019.14190831524</v>
      </c>
      <c r="AO4" s="95">
        <f t="shared" ref="AO4:AO67" si="15">AA4-AD4-AE4-AG4-AH4-AI4-AK4-AL4-AN4-AM4</f>
        <v>2099637.854249021</v>
      </c>
      <c r="AP4" s="96"/>
      <c r="AQ4" s="97">
        <f t="shared" si="7"/>
        <v>1138.8096563774031</v>
      </c>
      <c r="AR4" s="98">
        <f t="shared" si="8"/>
        <v>123.09</v>
      </c>
      <c r="AS4" s="98">
        <f t="shared" si="9"/>
        <v>427.59679479712747</v>
      </c>
      <c r="AT4" s="98">
        <f t="shared" si="10"/>
        <v>99.144780114723176</v>
      </c>
      <c r="AU4" s="98">
        <f t="shared" ref="AU4:AU70" si="16">IF(S4=0,0,(AH4+AI4+AJ4)/S4)</f>
        <v>35.279158699808796</v>
      </c>
      <c r="AV4" s="98">
        <f t="array" ref="AV4">_xlfn.IFS(U4=0,AO4,U4&lt;0,AO4/-U4,U4&gt;0,AO4/U4)</f>
        <v>407.61752169462648</v>
      </c>
      <c r="AW4" s="234">
        <f>IF(AQ4=0,0,AV4/AQ4)</f>
        <v>0.35793296922970719</v>
      </c>
      <c r="AX4" s="234">
        <f>IF(AR4=0,0,AV4/AR4)</f>
        <v>3.3115405125893775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2267</v>
      </c>
      <c r="O5" s="89"/>
      <c r="P5" s="89"/>
      <c r="Q5" s="233"/>
      <c r="R5" s="92"/>
      <c r="S5" s="93">
        <f>ДЕКАБРЬ!S5+ЯНВАРЬ!S5+ФЕВРАЛЬ!S5+МАРТ!S5</f>
        <v>1491</v>
      </c>
      <c r="T5" s="93">
        <f>ДЕКАБРЬ!T5+ЯНВАРЬ!T5+ФЕВРАЛЬ!T5+МАРТ!T5</f>
        <v>-21</v>
      </c>
      <c r="U5" s="92">
        <f t="shared" si="1"/>
        <v>1470</v>
      </c>
      <c r="V5" s="93">
        <f>ДЕКАБРЬ!V5+ЯНВАРЬ!V5+ФЕВРАЛЬ!V5+МАРТ!V5</f>
        <v>1199064.8800000004</v>
      </c>
      <c r="W5" s="93">
        <f>ДЕКАБРЬ!W5+ЯНВАРЬ!W5+ФЕВРАЛЬ!W5+МАРТ!W5</f>
        <v>-16008</v>
      </c>
      <c r="X5" s="92">
        <f t="shared" si="2"/>
        <v>1183056.8800000004</v>
      </c>
      <c r="Y5" s="93">
        <f>ДЕКАБРЬ!Y5+ЯНВАРЬ!Y5+ФЕВРАЛЬ!Y5+МАРТ!Y5</f>
        <v>1827893.03</v>
      </c>
      <c r="Z5" s="93">
        <f>ДЕКАБРЬ!Z5+ЯНВАРЬ!Z5+ФЕВРАЛЬ!Z5+МАРТ!Z5</f>
        <v>-24496.32</v>
      </c>
      <c r="AA5" s="232">
        <f t="shared" si="3"/>
        <v>1803396.71</v>
      </c>
      <c r="AB5" s="92">
        <f t="shared" si="14"/>
        <v>0</v>
      </c>
      <c r="AC5" s="234">
        <f t="shared" si="4"/>
        <v>6.2065160553027271E-2</v>
      </c>
      <c r="AD5" s="92">
        <f t="shared" si="5"/>
        <v>180942.30000000002</v>
      </c>
      <c r="AE5" s="93">
        <f>ДЕКАБРЬ!AE5+ЯНВАРЬ!AE5+ФЕВРАЛЬ!AE5+МАРТ!AE5</f>
        <v>676284.23999999976</v>
      </c>
      <c r="AF5" s="234">
        <f t="shared" si="6"/>
        <v>0.37500580779034459</v>
      </c>
      <c r="AG5" s="93">
        <f>ДЕКАБРЬ!AG5+ЯНВАРЬ!AG5+ФЕВРАЛЬ!AG5+МАРТ!AG5</f>
        <v>132583.15999999992</v>
      </c>
      <c r="AH5" s="93">
        <f>ДЕКАБРЬ!AH5+ЯНВАРЬ!AH5+ФЕВРАЛЬ!AH5+МАРТ!AH5</f>
        <v>57500</v>
      </c>
      <c r="AI5" s="93">
        <f>ДЕКАБРЬ!AI5+ЯНВАРЬ!AI5+ФЕВРАЛЬ!AI5+МАРТ!AI5</f>
        <v>126320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4044.6168467339635</v>
      </c>
      <c r="AM5" s="93">
        <f>ДЕКАБРЬ!AM5+ЯНВАРЬ!AM5+ФЕВРАЛЬ!AM5+МАРТ!AM5</f>
        <v>50</v>
      </c>
      <c r="AN5" s="93">
        <f>ДЕКАБРЬ!AN5+ЯНВАРЬ!AN5+ФЕВРАЛЬ!AN5+МАРТ!AN5</f>
        <v>67308.537374203108</v>
      </c>
      <c r="AO5" s="95">
        <f t="shared" si="15"/>
        <v>558363.85577906319</v>
      </c>
      <c r="AP5" s="96"/>
      <c r="AQ5" s="97">
        <f t="shared" si="7"/>
        <v>1226.8004829931972</v>
      </c>
      <c r="AR5" s="98">
        <f t="shared" si="8"/>
        <v>123.09</v>
      </c>
      <c r="AS5" s="98">
        <f t="shared" si="9"/>
        <v>460.05730612244884</v>
      </c>
      <c r="AT5" s="98">
        <f t="shared" si="10"/>
        <v>88.922307176391627</v>
      </c>
      <c r="AU5" s="98">
        <f t="shared" si="16"/>
        <v>123.28638497652582</v>
      </c>
      <c r="AV5" s="98">
        <f t="array" ref="AV5">_xlfn.IFS(U5=0,AO5,U5&lt;0,AO5/-U5,U5&gt;0,AO5/U5)</f>
        <v>379.83935767283208</v>
      </c>
      <c r="AW5" s="234">
        <f>IF(AQ5=0,0,AV5/AQ5)</f>
        <v>0.30961787424967807</v>
      </c>
      <c r="AX5" s="234">
        <f>IF(AR5=0,0,AV5/AR5)</f>
        <v>3.085866907732814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1633</v>
      </c>
      <c r="O6" s="89"/>
      <c r="P6" s="89"/>
      <c r="Q6" s="233"/>
      <c r="R6" s="92"/>
      <c r="S6" s="93">
        <f>ДЕКАБРЬ!S6+ЯНВАРЬ!S6+ФЕВРАЛЬ!S6+МАРТ!S6</f>
        <v>1064</v>
      </c>
      <c r="T6" s="93">
        <f>ДЕКАБРЬ!T6+ЯНВАРЬ!T6+ФЕВРАЛЬ!T6+МАРТ!T6</f>
        <v>-29</v>
      </c>
      <c r="U6" s="92">
        <f t="shared" si="1"/>
        <v>1035</v>
      </c>
      <c r="V6" s="93">
        <f>ДЕКАБРЬ!V6+ЯНВАРЬ!V6+ФЕВРАЛЬ!V6+МАРТ!V6</f>
        <v>784770.73</v>
      </c>
      <c r="W6" s="93">
        <f>ДЕКАБРЬ!W6+ЯНВАРЬ!W6+ФЕВРАЛЬ!W6+МАРТ!W6</f>
        <v>-21026</v>
      </c>
      <c r="X6" s="92">
        <f t="shared" si="2"/>
        <v>763744.73</v>
      </c>
      <c r="Y6" s="93">
        <f>ДЕКАБРЬ!Y6+ЯНВАРЬ!Y6+ФЕВРАЛЬ!Y6+МАРТ!Y6</f>
        <v>1173406.53</v>
      </c>
      <c r="Z6" s="93">
        <f>ДЕКАБРЬ!Z6+ЯНВАРЬ!Z6+ФЕВРАЛЬ!Z6+МАРТ!Z6</f>
        <v>-31980.590000000004</v>
      </c>
      <c r="AA6" s="232">
        <f t="shared" si="3"/>
        <v>1141425.94</v>
      </c>
      <c r="AB6" s="92">
        <f t="shared" si="14"/>
        <v>0</v>
      </c>
      <c r="AC6" s="234">
        <f t="shared" si="4"/>
        <v>3.9282972976861022E-2</v>
      </c>
      <c r="AD6" s="92">
        <f t="shared" si="5"/>
        <v>127398.15000000001</v>
      </c>
      <c r="AE6" s="93">
        <f>ДЕКАБРЬ!AE6+ЯНВАРЬ!AE6+ФЕВРАЛЬ!AE6+МАРТ!AE6</f>
        <v>427328.96000000008</v>
      </c>
      <c r="AF6" s="234">
        <f t="shared" si="6"/>
        <v>0.37438167911270714</v>
      </c>
      <c r="AG6" s="93">
        <f>ДЕКАБРЬ!AG6+ЯНВАРЬ!AG6+ФЕВРАЛЬ!AG6+МАРТ!AG6</f>
        <v>105280.62999999992</v>
      </c>
      <c r="AH6" s="93">
        <f>ДЕКАБРЬ!AH6+ЯНВАРЬ!AH6+ФЕВРАЛЬ!AH6+МАРТ!AH6</f>
        <v>41412</v>
      </c>
      <c r="AI6" s="93">
        <f>ДЕКАБРЬ!AI6+ЯНВАРЬ!AI6+ФЕВРАЛЬ!AI6+МАРТ!AI6</f>
        <v>78727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2868.1553584683388</v>
      </c>
      <c r="AM6" s="93">
        <f>ДЕКАБРЬ!AM6+ЯНВАРЬ!AM6+ФЕВРАЛЬ!AM6+МАРТ!AM6</f>
        <v>30</v>
      </c>
      <c r="AN6" s="93">
        <f>ДЕКАБРЬ!AN6+ЯНВАРЬ!AN6+ФЕВРАЛЬ!AN6+МАРТ!AN6</f>
        <v>43353.330801599906</v>
      </c>
      <c r="AO6" s="95">
        <f t="shared" si="15"/>
        <v>315027.7138399317</v>
      </c>
      <c r="AP6" s="96"/>
      <c r="AQ6" s="97">
        <f t="shared" si="7"/>
        <v>1102.826995169082</v>
      </c>
      <c r="AR6" s="98">
        <f t="shared" si="8"/>
        <v>123.09</v>
      </c>
      <c r="AS6" s="98">
        <f t="shared" si="9"/>
        <v>412.87822222222229</v>
      </c>
      <c r="AT6" s="98">
        <f t="shared" si="10"/>
        <v>98.947960526315711</v>
      </c>
      <c r="AU6" s="98">
        <f t="shared" si="16"/>
        <v>112.9125939849624</v>
      </c>
      <c r="AV6" s="98">
        <f t="array" ref="AV6">_xlfn.IFS(U6=0,AO6,U6&lt;0,AO6/-U6,U6&gt;0,AO6/U6)</f>
        <v>304.37460274389537</v>
      </c>
      <c r="AW6" s="234">
        <f t="shared" ref="AW6" si="19">IF(AQ6=0,0,AV6/AQ6)</f>
        <v>0.27599487868650657</v>
      </c>
      <c r="AX6" s="234">
        <f t="shared" ref="AX6" si="20">IF(AR6=0,0,AV6/AR6)</f>
        <v>2.4727809143220032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2957</v>
      </c>
      <c r="O7" s="89"/>
      <c r="P7" s="89"/>
      <c r="Q7" s="233"/>
      <c r="R7" s="92"/>
      <c r="S7" s="93">
        <f>ДЕКАБРЬ!S7+ЯНВАРЬ!S7+ФЕВРАЛЬ!S7+МАРТ!S7</f>
        <v>1712</v>
      </c>
      <c r="T7" s="93">
        <f>ДЕКАБРЬ!T7+ЯНВАРЬ!T7+ФЕВРАЛЬ!T7+МАРТ!T7</f>
        <v>-40</v>
      </c>
      <c r="U7" s="92">
        <f t="shared" si="1"/>
        <v>1672</v>
      </c>
      <c r="V7" s="93">
        <f>ДЕКАБРЬ!V7+ЯНВАРЬ!V7+ФЕВРАЛЬ!V7+МАРТ!V7</f>
        <v>1418909.74</v>
      </c>
      <c r="W7" s="93">
        <f>ДЕКАБРЬ!W7+ЯНВАРЬ!W7+ФЕВРАЛЬ!W7+МАРТ!W7</f>
        <v>-32166.85</v>
      </c>
      <c r="X7" s="92">
        <f t="shared" si="2"/>
        <v>1386742.89</v>
      </c>
      <c r="Y7" s="93">
        <f>ДЕКАБРЬ!Y7+ЯНВАРЬ!Y7+ФЕВРАЛЬ!Y7+МАРТ!Y7</f>
        <v>2178364.17</v>
      </c>
      <c r="Z7" s="93">
        <f>ДЕКАБРЬ!Z7+ЯНВАРЬ!Z7+ФЕВРАЛЬ!Z7+МАРТ!Z7</f>
        <v>-48459.709999999992</v>
      </c>
      <c r="AA7" s="232">
        <f t="shared" si="3"/>
        <v>2129904.46</v>
      </c>
      <c r="AB7" s="92">
        <f t="shared" si="14"/>
        <v>0</v>
      </c>
      <c r="AC7" s="234">
        <f t="shared" si="4"/>
        <v>7.330215339724605E-2</v>
      </c>
      <c r="AD7" s="92">
        <f t="shared" si="5"/>
        <v>196025.28</v>
      </c>
      <c r="AE7" s="93">
        <f>ДЕКАБРЬ!AE7+ЯНВАРЬ!AE7+ФЕВРАЛЬ!AE7+МАРТ!AE7</f>
        <v>798612.02000000014</v>
      </c>
      <c r="AF7" s="234">
        <f t="shared" si="6"/>
        <v>0.37495203892854428</v>
      </c>
      <c r="AG7" s="93">
        <f>ДЕКАБРЬ!AG7+ЯНВАРЬ!AG7+ФЕВРАЛЬ!AG7+МАРТ!AG7</f>
        <v>180047.51999999979</v>
      </c>
      <c r="AH7" s="93">
        <f>ДЕКАБРЬ!AH7+ЯНВАРЬ!AH7+ФЕВРАЛЬ!AH7+МАРТ!AH7</f>
        <v>79000</v>
      </c>
      <c r="AI7" s="93">
        <f>ДЕКАБРЬ!AI7+ЯНВАРЬ!AI7+ФЕВРАЛЬ!AI7+МАРТ!AI7</f>
        <v>174531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5114.7637299551379</v>
      </c>
      <c r="AM7" s="93">
        <f>ДЕКАБРЬ!AM7+ЯНВАРЬ!AM7+ФЕВРАЛЬ!AM7+МАРТ!AM7</f>
        <v>0</v>
      </c>
      <c r="AN7" s="93">
        <f>ДЕКАБРЬ!AN7+ЯНВАРЬ!AN7+ФЕВРАЛЬ!AN7+МАРТ!AN7</f>
        <v>79176.193607718014</v>
      </c>
      <c r="AO7" s="95">
        <f t="shared" si="15"/>
        <v>617397.68266232673</v>
      </c>
      <c r="AP7" s="96"/>
      <c r="AQ7" s="97">
        <f t="shared" si="7"/>
        <v>1273.8663038277512</v>
      </c>
      <c r="AR7" s="98">
        <f t="shared" si="8"/>
        <v>117.24</v>
      </c>
      <c r="AS7" s="98">
        <f t="shared" si="9"/>
        <v>477.6387679425838</v>
      </c>
      <c r="AT7" s="98">
        <f t="shared" si="10"/>
        <v>105.16794392523352</v>
      </c>
      <c r="AU7" s="98">
        <f t="shared" si="16"/>
        <v>148.09053738317758</v>
      </c>
      <c r="AV7" s="98">
        <f t="array" ref="AV7">_xlfn.IFS(U7=0,AO7,U7&lt;0,AO7/-U7,U7&gt;0,AO7/U7)</f>
        <v>369.25698723823371</v>
      </c>
      <c r="AW7" s="234">
        <f>IF(AQ7=0,0,AV7/AQ7)</f>
        <v>0.28987106898791448</v>
      </c>
      <c r="AX7" s="234">
        <f>IF(AR7=0,0,AV7/AR7)</f>
        <v>3.1495819450548765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1094</v>
      </c>
      <c r="O8" s="89"/>
      <c r="P8" s="89"/>
      <c r="Q8" s="233"/>
      <c r="R8" s="92"/>
      <c r="S8" s="93">
        <f>ДЕКАБРЬ!S8+ЯНВАРЬ!S8+ФЕВРАЛЬ!S8+МАРТ!S8</f>
        <v>545</v>
      </c>
      <c r="T8" s="93">
        <f>ДЕКАБРЬ!T8+ЯНВАРЬ!T8+ФЕВРАЛЬ!T8+МАРТ!T8</f>
        <v>-16</v>
      </c>
      <c r="U8" s="92">
        <f t="shared" si="1"/>
        <v>529</v>
      </c>
      <c r="V8" s="93">
        <f>ДЕКАБРЬ!V8+ЯНВАРЬ!V8+ФЕВРАЛЬ!V8+МАРТ!V8</f>
        <v>488699.66</v>
      </c>
      <c r="W8" s="93">
        <f>ДЕКАБРЬ!W8+ЯНВАРЬ!W8+ФЕВРАЛЬ!W8+МАРТ!W8</f>
        <v>-15967</v>
      </c>
      <c r="X8" s="92">
        <f t="shared" si="2"/>
        <v>472732.66</v>
      </c>
      <c r="Y8" s="93">
        <f>ДЕКАБРЬ!Y8+ЯНВАРЬ!Y8+ФЕВРАЛЬ!Y8+МАРТ!Y8</f>
        <v>737558.71</v>
      </c>
      <c r="Z8" s="93">
        <f>ДЕКАБРЬ!Z8+ЯНВАРЬ!Z8+ФЕВРАЛЬ!Z8+МАРТ!Z8</f>
        <v>-22751</v>
      </c>
      <c r="AA8" s="232">
        <f t="shared" si="3"/>
        <v>714807.71</v>
      </c>
      <c r="AB8" s="92">
        <f t="shared" si="14"/>
        <v>0</v>
      </c>
      <c r="AC8" s="234">
        <f t="shared" si="4"/>
        <v>2.4600607863863606E-2</v>
      </c>
      <c r="AD8" s="92">
        <f t="shared" si="5"/>
        <v>89871.81</v>
      </c>
      <c r="AE8" s="93">
        <f>ДЕКАБРЬ!AE8+ЯНВАРЬ!AE8+ФЕВРАЛЬ!AE8+МАРТ!AE8</f>
        <v>266250.61</v>
      </c>
      <c r="AF8" s="234">
        <f t="shared" si="6"/>
        <v>0.37247864883830084</v>
      </c>
      <c r="AG8" s="93">
        <f>ДЕКАБРЬ!AG8+ЯНВАРЬ!AG8+ФЕВРАЛЬ!AG8+МАРТ!AG8</f>
        <v>77954.979999999967</v>
      </c>
      <c r="AH8" s="93">
        <f>ДЕКАБРЬ!AH8+ЯНВАРЬ!AH8+ФЕВРАЛЬ!AH8+МАРТ!AH8</f>
        <v>45138</v>
      </c>
      <c r="AI8" s="93">
        <f>ДЕКАБРЬ!AI8+ЯНВАРЬ!AI8+ФЕВРАЛЬ!AI8+МАРТ!AI8</f>
        <v>90863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2633.4893144029911</v>
      </c>
      <c r="AM8" s="93">
        <f>ДЕКАБРЬ!AM8+ЯНВАРЬ!AM8+ФЕВРАЛЬ!AM8+МАРТ!AM8</f>
        <v>40</v>
      </c>
      <c r="AN8" s="93">
        <f>ДЕКАБРЬ!AN8+ЯНВАРЬ!AN8+ФЕВРАЛЬ!AN8+МАРТ!AN8</f>
        <v>27243.904961648761</v>
      </c>
      <c r="AO8" s="95">
        <f t="shared" si="15"/>
        <v>114811.9157239482</v>
      </c>
      <c r="AP8" s="96"/>
      <c r="AQ8" s="97">
        <f t="shared" si="7"/>
        <v>1351.2433081285444</v>
      </c>
      <c r="AR8" s="98">
        <f t="shared" si="8"/>
        <v>169.89</v>
      </c>
      <c r="AS8" s="98">
        <f t="shared" si="9"/>
        <v>503.30928166351606</v>
      </c>
      <c r="AT8" s="98">
        <f t="shared" si="10"/>
        <v>143.03666055045866</v>
      </c>
      <c r="AU8" s="98">
        <f t="shared" si="16"/>
        <v>249.54311926605504</v>
      </c>
      <c r="AV8" s="98">
        <f t="array" ref="AV8">_xlfn.IFS(U8=0,AO8,U8&lt;0,AO8/-U8,U8&gt;0,AO8/U8)</f>
        <v>217.03575751218941</v>
      </c>
      <c r="AW8" s="234">
        <f>IF(AQ8=0,0,AV8/AQ8)</f>
        <v>0.1606193023910559</v>
      </c>
      <c r="AX8" s="234">
        <f>IF(AR8=0,0,AV8/AR8)</f>
        <v>1.2775075490740446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3476</v>
      </c>
      <c r="O9" s="89"/>
      <c r="P9" s="89"/>
      <c r="Q9" s="233"/>
      <c r="R9" s="92"/>
      <c r="S9" s="93">
        <f>ДЕКАБРЬ!S9+ЯНВАРЬ!S9+ФЕВРАЛЬ!S9+МАРТ!S9</f>
        <v>1595</v>
      </c>
      <c r="T9" s="93">
        <f>ДЕКАБРЬ!T9+ЯНВАРЬ!T9+ФЕВРАЛЬ!T9+МАРТ!T9</f>
        <v>-35</v>
      </c>
      <c r="U9" s="92">
        <f t="shared" si="1"/>
        <v>1560</v>
      </c>
      <c r="V9" s="93">
        <f>ДЕКАБРЬ!V9+ЯНВАРЬ!V9+ФЕВРАЛЬ!V9+МАРТ!V9</f>
        <v>1558037.39</v>
      </c>
      <c r="W9" s="93">
        <f>ДЕКАБРЬ!W9+ЯНВАРЬ!W9+ФЕВРАЛЬ!W9+МАРТ!W9</f>
        <v>-33442</v>
      </c>
      <c r="X9" s="92">
        <f t="shared" si="2"/>
        <v>1524595.39</v>
      </c>
      <c r="Y9" s="93">
        <f>ДЕКАБРЬ!Y9+ЯНВАРЬ!Y9+ФЕВРАЛЬ!Y9+МАРТ!Y9</f>
        <v>2371894.63</v>
      </c>
      <c r="Z9" s="93">
        <f>ДЕКАБРЬ!Z9+ЯНВАРЬ!Z9+ФЕВРАЛЬ!Z9+МАРТ!Z9</f>
        <v>-51288</v>
      </c>
      <c r="AA9" s="232">
        <f t="shared" si="3"/>
        <v>2320606.63</v>
      </c>
      <c r="AB9" s="92">
        <f t="shared" si="14"/>
        <v>0</v>
      </c>
      <c r="AC9" s="234">
        <f t="shared" si="4"/>
        <v>7.9865302111685424E-2</v>
      </c>
      <c r="AD9" s="92">
        <f t="shared" si="5"/>
        <v>192020.4</v>
      </c>
      <c r="AE9" s="93">
        <f>ДЕКАБРЬ!AE9+ЯНВАРЬ!AE9+ФЕВРАЛЬ!AE9+МАРТ!AE9</f>
        <v>869370.12999999942</v>
      </c>
      <c r="AF9" s="234">
        <f t="shared" si="6"/>
        <v>0.37463054649637001</v>
      </c>
      <c r="AG9" s="93">
        <f>ДЕКАБРЬ!AG9+ЯНВАРЬ!AG9+ФЕВРАЛЬ!AG9+МАРТ!AG9</f>
        <v>232408.24999999994</v>
      </c>
      <c r="AH9" s="93">
        <f>ДЕКАБРЬ!AH9+ЯНВАРЬ!AH9+ФЕВРАЛЬ!AH9+МАРТ!AH9</f>
        <v>114921</v>
      </c>
      <c r="AI9" s="93">
        <f>ДЕКАБРЬ!AI9+ЯНВАРЬ!AI9+ФЕВРАЛЬ!AI9+МАРТ!AI9</f>
        <v>225134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3335.450942746791</v>
      </c>
      <c r="AM9" s="93">
        <f>ДЕКАБРЬ!AM9+ЯНВАРЬ!AM9+ФЕВРАЛЬ!AM9+МАРТ!AM9</f>
        <v>1592</v>
      </c>
      <c r="AN9" s="93">
        <f>ДЕКАБРЬ!AN9+ЯНВАРЬ!AN9+ФЕВРАЛЬ!AN9+МАРТ!AN9</f>
        <v>86761.461858018578</v>
      </c>
      <c r="AO9" s="95">
        <f t="shared" si="15"/>
        <v>595063.9371992352</v>
      </c>
      <c r="AP9" s="96"/>
      <c r="AQ9" s="97">
        <f t="shared" si="7"/>
        <v>1487.5683525641025</v>
      </c>
      <c r="AR9" s="98">
        <f t="shared" si="8"/>
        <v>123.09</v>
      </c>
      <c r="AS9" s="98">
        <f t="shared" si="9"/>
        <v>557.28854487179456</v>
      </c>
      <c r="AT9" s="98">
        <f t="shared" si="10"/>
        <v>145.71050156739807</v>
      </c>
      <c r="AU9" s="98">
        <f t="shared" si="16"/>
        <v>213.20062695924764</v>
      </c>
      <c r="AV9" s="98">
        <f t="array" ref="AV9">_xlfn.IFS(U9=0,AO9,U9&lt;0,AO9/-U9,U9&gt;0,AO9/U9)</f>
        <v>381.45124179438153</v>
      </c>
      <c r="AW9" s="234">
        <f>IF(AQ9=0,0,AV9/AQ9)</f>
        <v>0.25642602649947405</v>
      </c>
      <c r="AX9" s="234">
        <f>IF(AR9=0,0,AV9/AR9)</f>
        <v>3.0989620748588962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2553</v>
      </c>
      <c r="O10" s="89"/>
      <c r="P10" s="89"/>
      <c r="Q10" s="233"/>
      <c r="R10" s="92"/>
      <c r="S10" s="93">
        <f>ДЕКАБРЬ!S10+ЯНВАРЬ!S10+ФЕВРАЛЬ!S10+МАРТ!S10</f>
        <v>1453</v>
      </c>
      <c r="T10" s="93">
        <f>ДЕКАБРЬ!T10+ЯНВАРЬ!T10+ФЕВРАЛЬ!T10+МАРТ!T10</f>
        <v>-20</v>
      </c>
      <c r="U10" s="92">
        <f t="shared" si="1"/>
        <v>1433</v>
      </c>
      <c r="V10" s="93">
        <f>ДЕКАБРЬ!V10+ЯНВАРЬ!V10+ФЕВРАЛЬ!V10+МАРТ!V10</f>
        <v>1096433.9599999997</v>
      </c>
      <c r="W10" s="93">
        <f>ДЕКАБРЬ!W10+ЯНВАРЬ!W10+ФЕВРАЛЬ!W10+МАРТ!W10</f>
        <v>-15180</v>
      </c>
      <c r="X10" s="92">
        <f t="shared" si="2"/>
        <v>1081253.9599999997</v>
      </c>
      <c r="Y10" s="93">
        <f>ДЕКАБРЬ!Y10+ЯНВАРЬ!Y10+ФЕВРАЛЬ!Y10+МАРТ!Y10</f>
        <v>1683389.6999999997</v>
      </c>
      <c r="Z10" s="93">
        <f>ДЕКАБРЬ!Z10+ЯНВАРЬ!Z10+ФЕВРАЛЬ!Z10+МАРТ!Z10</f>
        <v>-23956.52</v>
      </c>
      <c r="AA10" s="232">
        <f t="shared" si="3"/>
        <v>1659433.1799999997</v>
      </c>
      <c r="AB10" s="92">
        <f t="shared" si="14"/>
        <v>0</v>
      </c>
      <c r="AC10" s="234">
        <f t="shared" si="4"/>
        <v>5.7110554861620318E-2</v>
      </c>
      <c r="AD10" s="92">
        <f t="shared" si="5"/>
        <v>176387.97</v>
      </c>
      <c r="AE10" s="93">
        <f>ДЕКАБРЬ!AE10+ЯНВАРЬ!AE10+ФЕВРАЛЬ!AE10+МАРТ!AE10</f>
        <v>623265.73999999929</v>
      </c>
      <c r="AF10" s="234">
        <f t="shared" si="6"/>
        <v>0.37558953714544829</v>
      </c>
      <c r="AG10" s="93">
        <f>ДЕКАБРЬ!AG10+ЯНВАРЬ!AG10+ФЕВРАЛЬ!AG10+МАРТ!AG10</f>
        <v>156591.36999999982</v>
      </c>
      <c r="AH10" s="93">
        <f>ДЕКАБРЬ!AH10+ЯНВАРЬ!AH10+ФЕВРАЛЬ!AH10+МАРТ!AH10</f>
        <v>83500</v>
      </c>
      <c r="AI10" s="93">
        <f>ДЕКАБРЬ!AI10+ЯНВАРЬ!AI10+ФЕВРАЛЬ!AI10+МАРТ!AI10</f>
        <v>173383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4340.8022335114156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61571.537036544789</v>
      </c>
      <c r="AO10" s="95">
        <f t="shared" si="15"/>
        <v>380282.76072994433</v>
      </c>
      <c r="AP10" s="96"/>
      <c r="AQ10" s="97">
        <f t="shared" si="7"/>
        <v>1158.013384508025</v>
      </c>
      <c r="AR10" s="98">
        <f t="shared" si="8"/>
        <v>123.09</v>
      </c>
      <c r="AS10" s="98">
        <f t="shared" si="9"/>
        <v>434.93771109560316</v>
      </c>
      <c r="AT10" s="98">
        <f t="shared" si="10"/>
        <v>107.77107364074317</v>
      </c>
      <c r="AU10" s="98">
        <f t="shared" si="16"/>
        <v>176.79490708878183</v>
      </c>
      <c r="AV10" s="98">
        <f t="array" ref="AV10">_xlfn.IFS(U10=0,AO10,U10&lt;0,AO10/-U10,U10&gt;0,AO10/U10)</f>
        <v>265.37526917651383</v>
      </c>
      <c r="AW10" s="234">
        <f>IF(AQ10=0,0,AV10/AQ10)</f>
        <v>0.22916425036767335</v>
      </c>
      <c r="AX10" s="234">
        <f>IF(AR10=0,0,AV10/AR10)</f>
        <v>2.1559449929036787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1145</v>
      </c>
      <c r="O11" s="89"/>
      <c r="P11" s="89"/>
      <c r="Q11" s="233"/>
      <c r="R11" s="92"/>
      <c r="S11" s="93">
        <f>ДЕКАБРЬ!S11+ЯНВАРЬ!S11+ФЕВРАЛЬ!S11+МАРТ!S11</f>
        <v>675</v>
      </c>
      <c r="T11" s="93">
        <f>ДЕКАБРЬ!T11+ЯНВАРЬ!T11+ФЕВРАЛЬ!T11+МАРТ!T11</f>
        <v>-11</v>
      </c>
      <c r="U11" s="92">
        <f t="shared" si="1"/>
        <v>664</v>
      </c>
      <c r="V11" s="93">
        <f>ДЕКАБРЬ!V11+ЯНВАРЬ!V11+ФЕВРАЛЬ!V11+МАРТ!V11</f>
        <v>549323.6100000001</v>
      </c>
      <c r="W11" s="93">
        <f>ДЕКАБРЬ!W11+ЯНВАРЬ!W11+ФЕВРАЛЬ!W11+МАРТ!W11</f>
        <v>-9183</v>
      </c>
      <c r="X11" s="92">
        <f t="shared" si="2"/>
        <v>540140.6100000001</v>
      </c>
      <c r="Y11" s="93">
        <f>ДЕКАБРЬ!Y11+ЯНВАРЬ!Y11+ФЕВРАЛЬ!Y11+МАРТ!Y11</f>
        <v>841178.97</v>
      </c>
      <c r="Z11" s="93">
        <f>ДЕКАБРЬ!Z11+ЯНВАРЬ!Z11+ФЕВРАЛЬ!Z11+МАРТ!Z11</f>
        <v>-13899</v>
      </c>
      <c r="AA11" s="232">
        <f t="shared" si="3"/>
        <v>827279.97</v>
      </c>
      <c r="AB11" s="92">
        <f t="shared" si="14"/>
        <v>0</v>
      </c>
      <c r="AC11" s="234">
        <f t="shared" si="4"/>
        <v>2.8471419447334792E-2</v>
      </c>
      <c r="AD11" s="92">
        <f t="shared" si="5"/>
        <v>81731.760000000009</v>
      </c>
      <c r="AE11" s="93">
        <f>ДЕКАБРЬ!AE11+ЯНВАРЬ!AE11+ФЕВРАЛЬ!AE11+МАРТ!AE11</f>
        <v>309651.13</v>
      </c>
      <c r="AF11" s="234">
        <f t="shared" si="6"/>
        <v>0.37430028675781912</v>
      </c>
      <c r="AG11" s="93">
        <f>ДЕКАБРЬ!AG11+ЯНВАРЬ!AG11+ФЕВРАЛЬ!AG11+МАРТ!AG11</f>
        <v>71606.479999999981</v>
      </c>
      <c r="AH11" s="93">
        <f>ДЕКАБРЬ!AH11+ЯНВАРЬ!AH11+ФЕВРАЛЬ!AH11+МАРТ!AH11</f>
        <v>32249</v>
      </c>
      <c r="AI11" s="93">
        <f>ДЕКАБРЬ!AI11+ЯНВАРЬ!AI11+ФЕВРАЛЬ!AI11+МАРТ!AI11</f>
        <v>70931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2652.9729227068542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30775.348895984229</v>
      </c>
      <c r="AO11" s="95">
        <f t="shared" si="15"/>
        <v>227662.27818130888</v>
      </c>
      <c r="AP11" s="96"/>
      <c r="AQ11" s="97">
        <f t="shared" si="7"/>
        <v>1245.9035692771083</v>
      </c>
      <c r="AR11" s="98">
        <f t="shared" si="8"/>
        <v>123.09</v>
      </c>
      <c r="AS11" s="98">
        <f t="shared" si="9"/>
        <v>466.34206325301204</v>
      </c>
      <c r="AT11" s="98">
        <f t="shared" si="10"/>
        <v>106.08367407407404</v>
      </c>
      <c r="AU11" s="98">
        <f t="shared" si="16"/>
        <v>152.85925925925926</v>
      </c>
      <c r="AV11" s="98">
        <f t="array" ref="AV11">_xlfn.IFS(U11=0,AO11,U11&lt;0,AO11/-U11,U11&gt;0,AO11/U11)</f>
        <v>342.86487677907962</v>
      </c>
      <c r="AW11" s="234">
        <f t="shared" ref="AW11:AW28" si="23">IF(AQ11=0,0,AV11/AQ11)</f>
        <v>0.27519375113277417</v>
      </c>
      <c r="AX11" s="234">
        <f t="shared" ref="AX11:AX28" si="24">IF(AR11=0,0,AV11/AR11)</f>
        <v>2.7854811664560857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1785</v>
      </c>
      <c r="O12" s="89"/>
      <c r="P12" s="89"/>
      <c r="Q12" s="233"/>
      <c r="R12" s="92"/>
      <c r="S12" s="93">
        <f>ДЕКАБРЬ!S12+ЯНВАРЬ!S12+ФЕВРАЛЬ!S12+МАРТ!S12</f>
        <v>913</v>
      </c>
      <c r="T12" s="93">
        <f>ДЕКАБРЬ!T12+ЯНВАРЬ!T12+ФЕВРАЛЬ!T12+МАРТ!T12</f>
        <v>-17</v>
      </c>
      <c r="U12" s="92">
        <f t="shared" si="1"/>
        <v>896</v>
      </c>
      <c r="V12" s="93">
        <f>ДЕКАБРЬ!V12+ЯНВАРЬ!V12+ФЕВРАЛЬ!V12+МАРТ!V12</f>
        <v>762163.94</v>
      </c>
      <c r="W12" s="93">
        <f>ДЕКАБРЬ!W12+ЯНВАРЬ!W12+ФЕВРАЛЬ!W12+МАРТ!W12</f>
        <v>-13638</v>
      </c>
      <c r="X12" s="92">
        <f t="shared" si="2"/>
        <v>748525.94</v>
      </c>
      <c r="Y12" s="93">
        <f>ДЕКАБРЬ!Y12+ЯНВАРЬ!Y12+ФЕВРАЛЬ!Y12+МАРТ!Y12</f>
        <v>1173447.71</v>
      </c>
      <c r="Z12" s="93">
        <f>ДЕКАБРЬ!Z12+ЯНВАРЬ!Z12+ФЕВРАЛЬ!Z12+МАРТ!Z12</f>
        <v>-21133.31</v>
      </c>
      <c r="AA12" s="232">
        <f t="shared" si="3"/>
        <v>1152314.3999999999</v>
      </c>
      <c r="AB12" s="92">
        <f t="shared" si="14"/>
        <v>0</v>
      </c>
      <c r="AC12" s="234">
        <f t="shared" si="4"/>
        <v>3.9657706952102224E-2</v>
      </c>
      <c r="AD12" s="92">
        <f t="shared" si="5"/>
        <v>105047.03999999999</v>
      </c>
      <c r="AE12" s="93">
        <f>ДЕКАБРЬ!AE12+ЯНВАРЬ!AE12+ФЕВРАЛЬ!AE12+МАРТ!AE12</f>
        <v>432069.52000000008</v>
      </c>
      <c r="AF12" s="234">
        <f t="shared" si="6"/>
        <v>0.37495801493064751</v>
      </c>
      <c r="AG12" s="93">
        <f>ДЕКАБРЬ!AG12+ЯНВАРЬ!AG12+ФЕВРАЛЬ!AG12+МАРТ!AG12</f>
        <v>114661.64999999998</v>
      </c>
      <c r="AH12" s="93">
        <f>ДЕКАБРЬ!AH12+ЯНВАРЬ!AH12+ФЕВРАЛЬ!AH12+МАРТ!AH12</f>
        <v>47326</v>
      </c>
      <c r="AI12" s="93">
        <f>ДЕКАБРЬ!AI12+ЯНВАРЬ!AI12+ФЕВРАЛЬ!AI12+МАРТ!AI12</f>
        <v>97805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3366.6738414743095</v>
      </c>
      <c r="AM12" s="93">
        <f>ДЕКАБРЬ!AM12+ЯНВАРЬ!AM12+ФЕВРАЛЬ!AM12+МАРТ!AM12</f>
        <v>80</v>
      </c>
      <c r="AN12" s="93">
        <f>ДЕКАБРЬ!AN12+ЯНВАРЬ!AN12+ФЕВРАЛЬ!AN12+МАРТ!AN12</f>
        <v>42801.783946204036</v>
      </c>
      <c r="AO12" s="95">
        <f t="shared" si="15"/>
        <v>309156.73221232154</v>
      </c>
      <c r="AP12" s="96"/>
      <c r="AQ12" s="97">
        <f t="shared" si="7"/>
        <v>1286.0651785714285</v>
      </c>
      <c r="AR12" s="98">
        <f t="shared" si="8"/>
        <v>117.24</v>
      </c>
      <c r="AS12" s="98">
        <f t="shared" si="9"/>
        <v>482.22044642857151</v>
      </c>
      <c r="AT12" s="98">
        <f t="shared" si="10"/>
        <v>125.58778751369111</v>
      </c>
      <c r="AU12" s="98">
        <f t="shared" si="16"/>
        <v>158.96056955093098</v>
      </c>
      <c r="AV12" s="98">
        <f t="array" ref="AV12">_xlfn.IFS(U12=0,AO12,U12&lt;0,AO12/-U12,U12&gt;0,AO12/U12)</f>
        <v>345.04099577268028</v>
      </c>
      <c r="AW12" s="234">
        <f t="shared" si="23"/>
        <v>0.26829199757663491</v>
      </c>
      <c r="AX12" s="234">
        <f t="shared" si="24"/>
        <v>2.9430313525475973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2730</v>
      </c>
      <c r="O13" s="89"/>
      <c r="P13" s="89"/>
      <c r="Q13" s="233"/>
      <c r="R13" s="92"/>
      <c r="S13" s="93">
        <f>ДЕКАБРЬ!S13+ЯНВАРЬ!S13+ФЕВРАЛЬ!S13+МАРТ!S13</f>
        <v>1317</v>
      </c>
      <c r="T13" s="93">
        <f>ДЕКАБРЬ!T13+ЯНВАРЬ!T13+ФЕВРАЛЬ!T13+МАРТ!T13</f>
        <v>-24</v>
      </c>
      <c r="U13" s="92">
        <f t="shared" si="1"/>
        <v>1293</v>
      </c>
      <c r="V13" s="93">
        <f>ДЕКАБРЬ!V13+ЯНВАРЬ!V13+ФЕВРАЛЬ!V13+МАРТ!V13</f>
        <v>1344140.92</v>
      </c>
      <c r="W13" s="93">
        <f>ДЕКАБРЬ!W13+ЯНВАРЬ!W13+ФЕВРАЛЬ!W13+МАРТ!W13</f>
        <v>-24617</v>
      </c>
      <c r="X13" s="92">
        <f t="shared" si="2"/>
        <v>1319523.92</v>
      </c>
      <c r="Y13" s="93">
        <f>ДЕКАБРЬ!Y13+ЯНВАРЬ!Y13+ФЕВРАЛЬ!Y13+МАРТ!Y13</f>
        <v>2030945.2499999998</v>
      </c>
      <c r="Z13" s="93">
        <f>ДЕКАБРЬ!Z13+ЯНВАРЬ!Z13+ФЕВРАЛЬ!Z13+МАРТ!Z13</f>
        <v>-36765.909999999996</v>
      </c>
      <c r="AA13" s="232">
        <f t="shared" si="3"/>
        <v>1994179.3399999999</v>
      </c>
      <c r="AB13" s="92">
        <f t="shared" si="14"/>
        <v>0</v>
      </c>
      <c r="AC13" s="234">
        <f t="shared" si="4"/>
        <v>6.8631078354706526E-2</v>
      </c>
      <c r="AD13" s="92">
        <f t="shared" si="5"/>
        <v>159155.37</v>
      </c>
      <c r="AE13" s="93">
        <f>ДЕКАБРЬ!AE13+ЯНВАРЬ!AE13+ФЕВРАЛЬ!AE13+МАРТ!AE13</f>
        <v>749844.30999999959</v>
      </c>
      <c r="AF13" s="234">
        <f t="shared" si="6"/>
        <v>0.37601648706279328</v>
      </c>
      <c r="AG13" s="93">
        <f>ДЕКАБРЬ!AG13+ЯНВАРЬ!AG13+ФЕВРАЛЬ!AG13+МАРТ!AG13</f>
        <v>178705.56000000011</v>
      </c>
      <c r="AH13" s="93">
        <f>ДЕКАБРЬ!AH13+ЯНВАРЬ!AH13+ФЕВРАЛЬ!AH13+МАРТ!AH13</f>
        <v>96500</v>
      </c>
      <c r="AI13" s="93">
        <f>ДЕКАБРЬ!AI13+ЯНВАРЬ!AI13+ФЕВРАЛЬ!AI13+МАРТ!AI13</f>
        <v>229851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3775.9797766452775</v>
      </c>
      <c r="AM13" s="93">
        <f>ДЕКАБРЬ!AM13+ЯНВАРЬ!AM13+ФЕВРАЛЬ!AM13+МАРТ!AM13</f>
        <v>1392.11</v>
      </c>
      <c r="AN13" s="93">
        <f>ДЕКАБРЬ!AN13+ЯНВАРЬ!AN13+ФЕВРАЛЬ!AN13+МАРТ!AN13</f>
        <v>75214.788751692657</v>
      </c>
      <c r="AO13" s="95">
        <f t="shared" si="15"/>
        <v>499740.22147166217</v>
      </c>
      <c r="AP13" s="96"/>
      <c r="AQ13" s="97">
        <f t="shared" si="7"/>
        <v>1542.2887393658159</v>
      </c>
      <c r="AR13" s="98">
        <f t="shared" si="8"/>
        <v>123.09</v>
      </c>
      <c r="AS13" s="98">
        <f t="shared" si="9"/>
        <v>579.92599381283799</v>
      </c>
      <c r="AT13" s="98">
        <f t="shared" si="10"/>
        <v>135.69138952164019</v>
      </c>
      <c r="AU13" s="98">
        <f t="shared" si="16"/>
        <v>247.79878511769172</v>
      </c>
      <c r="AV13" s="98">
        <f t="array" ref="AV13">_xlfn.IFS(U13=0,AO13,U13&lt;0,AO13/-U13,U13&gt;0,AO13/U13)</f>
        <v>386.49669100669928</v>
      </c>
      <c r="AW13" s="234">
        <f t="shared" si="23"/>
        <v>0.25059943779763666</v>
      </c>
      <c r="AX13" s="234">
        <f t="shared" si="24"/>
        <v>3.1399519945300129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755</v>
      </c>
      <c r="O14" s="89"/>
      <c r="P14" s="89"/>
      <c r="Q14" s="233"/>
      <c r="R14" s="92"/>
      <c r="S14" s="93">
        <f>ДЕКАБРЬ!S14+ЯНВАРЬ!S14+ФЕВРАЛЬ!S14+МАРТ!S14</f>
        <v>435</v>
      </c>
      <c r="T14" s="93">
        <f>ДЕКАБРЬ!T14+ЯНВАРЬ!T14+ФЕВРАЛЬ!T14+МАРТ!T14</f>
        <v>-5</v>
      </c>
      <c r="U14" s="92">
        <f t="shared" si="1"/>
        <v>430</v>
      </c>
      <c r="V14" s="93">
        <f>ДЕКАБРЬ!V14+ЯНВАРЬ!V14+ФЕВРАЛЬ!V14+МАРТ!V14</f>
        <v>334807.80000000005</v>
      </c>
      <c r="W14" s="93">
        <f>ДЕКАБРЬ!W14+ЯНВАРЬ!W14+ФЕВРАЛЬ!W14+МАРТ!W14</f>
        <v>-4017</v>
      </c>
      <c r="X14" s="92">
        <f t="shared" si="2"/>
        <v>330790.80000000005</v>
      </c>
      <c r="Y14" s="93">
        <f>ДЕКАБРЬ!Y14+ЯНВАРЬ!Y14+ФЕВРАЛЬ!Y14+МАРТ!Y14</f>
        <v>513993.46</v>
      </c>
      <c r="Z14" s="93">
        <f>ДЕКАБРЬ!Z14+ЯНВАРЬ!Z14+ФЕВРАЛЬ!Z14+МАРТ!Z14</f>
        <v>-6364.28</v>
      </c>
      <c r="AA14" s="232">
        <f t="shared" si="3"/>
        <v>507629.18</v>
      </c>
      <c r="AB14" s="92">
        <f t="shared" si="14"/>
        <v>0</v>
      </c>
      <c r="AC14" s="234">
        <f t="shared" si="4"/>
        <v>1.7470413682911499E-2</v>
      </c>
      <c r="AD14" s="92">
        <f t="shared" si="5"/>
        <v>52928.700000000004</v>
      </c>
      <c r="AE14" s="93">
        <f>ДЕКАБРЬ!AE14+ЯНВАРЬ!AE14+ФЕВРАЛЬ!AE14+МАРТ!AE14</f>
        <v>191113.66</v>
      </c>
      <c r="AF14" s="234">
        <f t="shared" si="6"/>
        <v>0.37648280975494752</v>
      </c>
      <c r="AG14" s="93">
        <f>ДЕКАБРЬ!AG14+ЯНВАРЬ!AG14+ФЕВРАЛЬ!AG14+МАРТ!AG14</f>
        <v>45346.469999999994</v>
      </c>
      <c r="AH14" s="93">
        <f>ДЕКАБРЬ!AH14+ЯНВАРЬ!AH14+ФЕВРАЛЬ!AH14+МАРТ!AH14</f>
        <v>22162</v>
      </c>
      <c r="AI14" s="93">
        <f>ДЕКАБРЬ!AI14+ЯНВАРЬ!AI14+ФЕВРАЛЬ!AI14+МАРТ!AI14</f>
        <v>42984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3002.3280039404772</v>
      </c>
      <c r="AM14" s="93">
        <f>ДЕКАБРЬ!AM14+ЯНВАРЬ!AM14+ФЕВРАЛЬ!AM14+МАРТ!AM14</f>
        <v>40</v>
      </c>
      <c r="AN14" s="93">
        <f>ДЕКАБРЬ!AN14+ЯНВАРЬ!AN14+ФЕВРАЛЬ!AN14+МАРТ!AN14</f>
        <v>18851.958095125483</v>
      </c>
      <c r="AO14" s="95">
        <f t="shared" si="15"/>
        <v>131200.06390093401</v>
      </c>
      <c r="AP14" s="96"/>
      <c r="AQ14" s="97">
        <f t="shared" si="7"/>
        <v>1180.532976744186</v>
      </c>
      <c r="AR14" s="98">
        <f t="shared" si="8"/>
        <v>123.09</v>
      </c>
      <c r="AS14" s="98">
        <f t="shared" si="9"/>
        <v>444.45037209302325</v>
      </c>
      <c r="AT14" s="98">
        <f t="shared" si="10"/>
        <v>104.24475862068964</v>
      </c>
      <c r="AU14" s="98">
        <f t="shared" si="16"/>
        <v>149.76091954022988</v>
      </c>
      <c r="AV14" s="98">
        <f t="array" ref="AV14">_xlfn.IFS(U14=0,AO14,U14&lt;0,AO14/-U14,U14&gt;0,AO14/U14)</f>
        <v>305.11642767659072</v>
      </c>
      <c r="AW14" s="234">
        <f t="shared" si="23"/>
        <v>0.25845650539816095</v>
      </c>
      <c r="AX14" s="234">
        <f t="shared" si="24"/>
        <v>2.4788076015646334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614</v>
      </c>
      <c r="O15" s="89"/>
      <c r="P15" s="89"/>
      <c r="Q15" s="233"/>
      <c r="R15" s="92"/>
      <c r="S15" s="93">
        <f>ДЕКАБРЬ!S15+ЯНВАРЬ!S15+ФЕВРАЛЬ!S15+МАРТ!S15</f>
        <v>361</v>
      </c>
      <c r="T15" s="93">
        <f>ДЕКАБРЬ!T15+ЯНВАРЬ!T15+ФЕВРАЛЬ!T15+МАРТ!T15</f>
        <v>-5</v>
      </c>
      <c r="U15" s="92">
        <f t="shared" si="1"/>
        <v>356</v>
      </c>
      <c r="V15" s="93">
        <f>ДЕКАБРЬ!V15+ЯНВАРЬ!V15+ФЕВРАЛЬ!V15+МАРТ!V15</f>
        <v>274892.69</v>
      </c>
      <c r="W15" s="93">
        <f>ДЕКАБРЬ!W15+ЯНВАРЬ!W15+ФЕВРАЛЬ!W15+МАРТ!W15</f>
        <v>-4471</v>
      </c>
      <c r="X15" s="92">
        <f t="shared" si="2"/>
        <v>270421.69</v>
      </c>
      <c r="Y15" s="93">
        <f>ДЕКАБРЬ!Y15+ЯНВАРЬ!Y15+ФЕВРАЛЬ!Y15+МАРТ!Y15</f>
        <v>421369.52999999997</v>
      </c>
      <c r="Z15" s="93">
        <f>ДЕКАБРЬ!Z15+ЯНВАРЬ!Z15+ФЕВРАЛЬ!Z15+МАРТ!Z15</f>
        <v>-6761</v>
      </c>
      <c r="AA15" s="232">
        <f t="shared" si="3"/>
        <v>414608.52999999997</v>
      </c>
      <c r="AB15" s="92">
        <f t="shared" si="14"/>
        <v>0</v>
      </c>
      <c r="AC15" s="234">
        <f t="shared" si="4"/>
        <v>1.4269042878039088E-2</v>
      </c>
      <c r="AD15" s="92">
        <f t="shared" si="5"/>
        <v>43820.04</v>
      </c>
      <c r="AE15" s="93">
        <f>ДЕКАБРЬ!AE15+ЯНВАРЬ!AE15+ФЕВРАЛЬ!AE15+МАРТ!AE15</f>
        <v>155690.99</v>
      </c>
      <c r="AF15" s="234">
        <f t="shared" si="6"/>
        <v>0.37551323413437732</v>
      </c>
      <c r="AG15" s="93">
        <f>ДЕКАБРЬ!AG15+ЯНВАРЬ!AG15+ФЕВРАЛЬ!AG15+МАРТ!AG15</f>
        <v>38418.649999999994</v>
      </c>
      <c r="AH15" s="93">
        <f>ДЕКАБРЬ!AH15+ЯНВАРЬ!AH15+ФЕВРАЛЬ!AH15+МАРТ!AH15</f>
        <v>14135</v>
      </c>
      <c r="AI15" s="93">
        <f>ДЕКАБРЬ!AI15+ЯНВАРЬ!AI15+ФЕВРАЛЬ!AI15+МАРТ!AI15</f>
        <v>29590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3752.1961044053769</v>
      </c>
      <c r="AM15" s="93">
        <f>ДЕКАБРЬ!AM15+ЯНВАРЬ!AM15+ФЕВРАЛЬ!AM15+МАРТ!AM15</f>
        <v>-1523</v>
      </c>
      <c r="AN15" s="93">
        <f>ДЕКАБРЬ!AN15+ЯНВАРЬ!AN15+ФЕВРАЛЬ!AN15+МАРТ!AN15</f>
        <v>15482.306514886144</v>
      </c>
      <c r="AO15" s="95">
        <f t="shared" si="15"/>
        <v>115242.34738070848</v>
      </c>
      <c r="AP15" s="96"/>
      <c r="AQ15" s="97">
        <f t="shared" si="7"/>
        <v>1164.630702247191</v>
      </c>
      <c r="AR15" s="98">
        <f t="shared" si="8"/>
        <v>123.09</v>
      </c>
      <c r="AS15" s="98">
        <f t="shared" si="9"/>
        <v>437.33424157303369</v>
      </c>
      <c r="AT15" s="98">
        <f t="shared" si="10"/>
        <v>106.42285318559556</v>
      </c>
      <c r="AU15" s="98">
        <f t="shared" si="16"/>
        <v>121.1218836565097</v>
      </c>
      <c r="AV15" s="98">
        <f t="array" ref="AV15">_xlfn.IFS(U15=0,AO15,U15&lt;0,AO15/-U15,U15&gt;0,AO15/U15)</f>
        <v>323.7144589345744</v>
      </c>
      <c r="AW15" s="234">
        <f t="shared" si="23"/>
        <v>0.27795459823440799</v>
      </c>
      <c r="AX15" s="234">
        <f t="shared" si="24"/>
        <v>2.6299005519097767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2060</v>
      </c>
      <c r="O16" s="89"/>
      <c r="P16" s="89"/>
      <c r="Q16" s="233"/>
      <c r="R16" s="92"/>
      <c r="S16" s="93">
        <f>ДЕКАБРЬ!S16+ЯНВАРЬ!S16+ФЕВРАЛЬ!S16+МАРТ!S16</f>
        <v>1197</v>
      </c>
      <c r="T16" s="93">
        <f>ДЕКАБРЬ!T16+ЯНВАРЬ!T16+ФЕВРАЛЬ!T16+МАРТ!T16</f>
        <v>-13</v>
      </c>
      <c r="U16" s="92">
        <f t="shared" si="1"/>
        <v>1184</v>
      </c>
      <c r="V16" s="93">
        <f>ДЕКАБРЬ!V16+ЯНВАРЬ!V16+ФЕВРАЛЬ!V16+МАРТ!V16</f>
        <v>991373.38000000012</v>
      </c>
      <c r="W16" s="93">
        <f>ДЕКАБРЬ!W16+ЯНВАРЬ!W16+ФЕВРАЛЬ!W16+МАРТ!W16</f>
        <v>-10353</v>
      </c>
      <c r="X16" s="92">
        <f t="shared" si="2"/>
        <v>981020.38000000012</v>
      </c>
      <c r="Y16" s="93">
        <f>ДЕКАБРЬ!Y16+ЯНВАРЬ!Y16+ФЕВРАЛЬ!Y16+МАРТ!Y16</f>
        <v>1500642.5399999996</v>
      </c>
      <c r="Z16" s="93">
        <f>ДЕКАБРЬ!Z16+ЯНВАРЬ!Z16+ФЕВРАЛЬ!Z16+МАРТ!Z16</f>
        <v>-15521</v>
      </c>
      <c r="AA16" s="232">
        <f t="shared" si="3"/>
        <v>1485121.5399999996</v>
      </c>
      <c r="AB16" s="92">
        <f t="shared" si="14"/>
        <v>0</v>
      </c>
      <c r="AC16" s="234">
        <f t="shared" si="4"/>
        <v>5.1111497714143597E-2</v>
      </c>
      <c r="AD16" s="92">
        <f t="shared" si="5"/>
        <v>138812.16</v>
      </c>
      <c r="AE16" s="93">
        <f>ДЕКАБРЬ!AE16+ЯНВАРЬ!AE16+ФЕВРАЛЬ!AE16+МАРТ!AE16</f>
        <v>556928.16999999923</v>
      </c>
      <c r="AF16" s="234">
        <f t="shared" si="6"/>
        <v>0.37500511237618933</v>
      </c>
      <c r="AG16" s="93">
        <f>ДЕКАБРЬ!AG16+ЯНВАРЬ!AG16+ФЕВРАЛЬ!AG16+МАРТ!AG16</f>
        <v>122056.28999999996</v>
      </c>
      <c r="AH16" s="93">
        <f>ДЕКАБРЬ!AH16+ЯНВАРЬ!AH16+ФЕВРАЛЬ!AH16+МАРТ!AH16</f>
        <v>47000</v>
      </c>
      <c r="AI16" s="93">
        <f>ДЕКАБРЬ!AI16+ЯНВАРЬ!AI16+ФЕВРАЛЬ!AI16+МАРТ!AI16</f>
        <v>125129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2364.1445977965154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55890.587994518959</v>
      </c>
      <c r="AO16" s="95">
        <f t="shared" si="15"/>
        <v>436881.18740768504</v>
      </c>
      <c r="AP16" s="96"/>
      <c r="AQ16" s="97">
        <f t="shared" si="7"/>
        <v>1254.3256249999997</v>
      </c>
      <c r="AR16" s="98">
        <f t="shared" si="8"/>
        <v>117.24</v>
      </c>
      <c r="AS16" s="98">
        <f t="shared" si="9"/>
        <v>470.37852195945879</v>
      </c>
      <c r="AT16" s="98">
        <f t="shared" si="10"/>
        <v>101.96849624060147</v>
      </c>
      <c r="AU16" s="98">
        <f t="shared" si="16"/>
        <v>143.80033416875523</v>
      </c>
      <c r="AV16" s="98">
        <f t="array" ref="AV16">_xlfn.IFS(U16=0,AO16,U16&lt;0,AO16/-U16,U16&gt;0,AO16/U16)</f>
        <v>368.98748936459884</v>
      </c>
      <c r="AW16" s="234">
        <f t="shared" si="23"/>
        <v>0.29417200925365689</v>
      </c>
      <c r="AX16" s="234">
        <f t="shared" si="24"/>
        <v>3.1472832596775748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541</v>
      </c>
      <c r="O17" s="89"/>
      <c r="P17" s="89"/>
      <c r="Q17" s="233"/>
      <c r="R17" s="92"/>
      <c r="S17" s="93">
        <f>ДЕКАБРЬ!S17+ЯНВАРЬ!S17+ФЕВРАЛЬ!S17+МАРТ!S17</f>
        <v>244</v>
      </c>
      <c r="T17" s="93">
        <f>ДЕКАБРЬ!T17+ЯНВАРЬ!T17+ФЕВРАЛЬ!T17+МАРТ!T17</f>
        <v>-12</v>
      </c>
      <c r="U17" s="92">
        <f t="shared" si="1"/>
        <v>232</v>
      </c>
      <c r="V17" s="93">
        <f>ДЕКАБРЬ!V17+ЯНВАРЬ!V17+ФЕВРАЛЬ!V17+МАРТ!V17</f>
        <v>220587.91999999998</v>
      </c>
      <c r="W17" s="93">
        <f>ДЕКАБРЬ!W17+ЯНВАРЬ!W17+ФЕВРАЛЬ!W17+МАРТ!W17</f>
        <v>-10763</v>
      </c>
      <c r="X17" s="92">
        <f t="shared" si="2"/>
        <v>209824.91999999998</v>
      </c>
      <c r="Y17" s="93">
        <f>ДЕКАБРЬ!Y17+ЯНВАРЬ!Y17+ФЕВРАЛЬ!Y17+МАРТ!Y17</f>
        <v>331244.65999999997</v>
      </c>
      <c r="Z17" s="93">
        <f>ДЕКАБРЬ!Z17+ЯНВАРЬ!Z17+ФЕВРАЛЬ!Z17+МАРТ!Z17</f>
        <v>-16219.84</v>
      </c>
      <c r="AA17" s="232">
        <f t="shared" si="3"/>
        <v>315024.81999999995</v>
      </c>
      <c r="AB17" s="92">
        <f t="shared" si="14"/>
        <v>0</v>
      </c>
      <c r="AC17" s="234">
        <f t="shared" si="4"/>
        <v>1.084179976766649E-2</v>
      </c>
      <c r="AD17" s="92">
        <f t="shared" si="5"/>
        <v>28556.880000000001</v>
      </c>
      <c r="AE17" s="93">
        <f>ДЕКАБРЬ!AE17+ЯНВАРЬ!AE17+ФЕВРАЛЬ!AE17+МАРТ!AE17</f>
        <v>118023.65999999999</v>
      </c>
      <c r="AF17" s="234">
        <f t="shared" si="6"/>
        <v>0.37464876577026535</v>
      </c>
      <c r="AG17" s="93">
        <f>ДЕКАБРЬ!AG17+ЯНВАРЬ!AG17+ФЕВРАЛЬ!AG17+МАРТ!AG17</f>
        <v>39280.800000000003</v>
      </c>
      <c r="AH17" s="93">
        <f>ДЕКАБРЬ!AH17+ЯНВАРЬ!AH17+ФЕВРАЛЬ!AH17+МАРТ!AH17</f>
        <v>14000</v>
      </c>
      <c r="AI17" s="93">
        <f>ДЕКАБРЬ!AI17+ЯНВАРЬ!AI17+ФЕВРАЛЬ!AI17+МАРТ!AI17</f>
        <v>33977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941.04754033115182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11893.236921946289</v>
      </c>
      <c r="AO17" s="95">
        <f t="shared" si="15"/>
        <v>68352.195537722524</v>
      </c>
      <c r="AP17" s="96"/>
      <c r="AQ17" s="97">
        <f t="shared" si="7"/>
        <v>1357.8656034482756</v>
      </c>
      <c r="AR17" s="98">
        <f t="shared" si="8"/>
        <v>123.09</v>
      </c>
      <c r="AS17" s="98">
        <f t="shared" si="9"/>
        <v>508.72267241379308</v>
      </c>
      <c r="AT17" s="98">
        <f t="shared" si="10"/>
        <v>160.98688524590165</v>
      </c>
      <c r="AU17" s="98">
        <f t="shared" si="16"/>
        <v>196.62704918032787</v>
      </c>
      <c r="AV17" s="98">
        <f t="array" ref="AV17">_xlfn.IFS(U17=0,AO17,U17&lt;0,AO17/-U17,U17&gt;0,AO17/U17)</f>
        <v>294.62153249018331</v>
      </c>
      <c r="AW17" s="234">
        <f t="shared" si="23"/>
        <v>0.21697400077150283</v>
      </c>
      <c r="AX17" s="234">
        <f t="shared" si="24"/>
        <v>2.3935456372587804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1081</v>
      </c>
      <c r="O18" s="89"/>
      <c r="P18" s="89"/>
      <c r="Q18" s="233"/>
      <c r="R18" s="92"/>
      <c r="S18" s="93">
        <f>ДЕКАБРЬ!S18+ЯНВАРЬ!S18+ФЕВРАЛЬ!S18+МАРТ!S18</f>
        <v>483</v>
      </c>
      <c r="T18" s="93">
        <f>ДЕКАБРЬ!T18+ЯНВАРЬ!T18+ФЕВРАЛЬ!T18+МАРТ!T18</f>
        <v>-18</v>
      </c>
      <c r="U18" s="92">
        <f t="shared" si="1"/>
        <v>465</v>
      </c>
      <c r="V18" s="93">
        <f>ДЕКАБРЬ!V18+ЯНВАРЬ!V18+ФЕВРАЛЬ!V18+МАРТ!V18</f>
        <v>459097.79</v>
      </c>
      <c r="W18" s="93">
        <f>ДЕКАБРЬ!W18+ЯНВАРЬ!W18+ФЕВРАЛЬ!W18+МАРТ!W18</f>
        <v>-17518</v>
      </c>
      <c r="X18" s="92">
        <f t="shared" si="2"/>
        <v>441579.79</v>
      </c>
      <c r="Y18" s="93">
        <f>ДЕКАБРЬ!Y18+ЯНВАРЬ!Y18+ФЕВРАЛЬ!Y18+МАРТ!Y18</f>
        <v>693519.10000000009</v>
      </c>
      <c r="Z18" s="93">
        <f>ДЕКАБРЬ!Z18+ЯНВАРЬ!Z18+ФЕВРАЛЬ!Z18+МАРТ!Z18</f>
        <v>-26398.16</v>
      </c>
      <c r="AA18" s="232">
        <f t="shared" si="3"/>
        <v>667120.94000000006</v>
      </c>
      <c r="AB18" s="92">
        <f t="shared" si="14"/>
        <v>0</v>
      </c>
      <c r="AC18" s="234">
        <f t="shared" si="4"/>
        <v>2.2959434282979523E-2</v>
      </c>
      <c r="AD18" s="92">
        <f t="shared" si="5"/>
        <v>57236.85</v>
      </c>
      <c r="AE18" s="93">
        <f>ДЕКАБРЬ!AE18+ЯНВАРЬ!AE18+ФЕВРАЛЬ!AE18+МАРТ!AE18</f>
        <v>250811.30000000002</v>
      </c>
      <c r="AF18" s="234">
        <f t="shared" si="6"/>
        <v>0.37596076657404875</v>
      </c>
      <c r="AG18" s="93">
        <f>ДЕКАБРЬ!AG18+ЯНВАРЬ!AG18+ФЕВРАЛЬ!AG18+МАРТ!AG18</f>
        <v>75614.34</v>
      </c>
      <c r="AH18" s="93">
        <f>ДЕКАБРЬ!AH18+ЯНВАРЬ!AH18+ФЕВРАЛЬ!AH18+МАРТ!AH18</f>
        <v>37991</v>
      </c>
      <c r="AI18" s="93">
        <f>ДЕКАБРЬ!AI18+ЯНВАРЬ!AI18+ФЕВРАЛЬ!AI18+МАРТ!AI18</f>
        <v>59334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1904.0685415712119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25141.012905466952</v>
      </c>
      <c r="AO18" s="95">
        <f t="shared" si="15"/>
        <v>159048.36855296191</v>
      </c>
      <c r="AP18" s="96"/>
      <c r="AQ18" s="97">
        <f t="shared" si="7"/>
        <v>1434.6686881720432</v>
      </c>
      <c r="AR18" s="98">
        <f t="shared" si="8"/>
        <v>123.09</v>
      </c>
      <c r="AS18" s="98">
        <f t="shared" si="9"/>
        <v>539.37913978494623</v>
      </c>
      <c r="AT18" s="98">
        <f t="shared" si="10"/>
        <v>156.55142857142857</v>
      </c>
      <c r="AU18" s="98">
        <f t="shared" si="16"/>
        <v>201.50103519668738</v>
      </c>
      <c r="AV18" s="98">
        <f t="array" ref="AV18">_xlfn.IFS(U18=0,AO18,U18&lt;0,AO18/-U18,U18&gt;0,AO18/U18)</f>
        <v>342.03950226443419</v>
      </c>
      <c r="AW18" s="234">
        <f t="shared" si="23"/>
        <v>0.23841009780469771</v>
      </c>
      <c r="AX18" s="234">
        <f t="shared" si="24"/>
        <v>2.7787757109792364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6</v>
      </c>
      <c r="O20" s="89"/>
      <c r="P20" s="89"/>
      <c r="Q20" s="233"/>
      <c r="R20" s="92"/>
      <c r="S20" s="93">
        <f>ДЕКАБРЬ!S20+ЯНВАРЬ!S20+ФЕВРАЛЬ!S20+МАРТ!S20</f>
        <v>3</v>
      </c>
      <c r="T20" s="93">
        <f>ДЕКАБРЬ!T20+ЯНВАРЬ!T20+ФЕВРАЛЬ!T20+МАРТ!T20</f>
        <v>0</v>
      </c>
      <c r="U20" s="92">
        <f t="shared" si="1"/>
        <v>3</v>
      </c>
      <c r="V20" s="93">
        <f>ДЕКАБРЬ!V20+ЯНВАРЬ!V20+ФЕВРАЛЬ!V20+МАРТ!V20</f>
        <v>2559</v>
      </c>
      <c r="W20" s="93">
        <f>ДЕКАБРЬ!W20+ЯНВАРЬ!W20+ФЕВРАЛЬ!W20+МАРТ!W20</f>
        <v>0</v>
      </c>
      <c r="X20" s="92">
        <f t="shared" si="2"/>
        <v>2559</v>
      </c>
      <c r="Y20" s="93">
        <f>ДЕКАБРЬ!Y20+ЯНВАРЬ!Y20+ФЕВРАЛЬ!Y20+МАРТ!Y20</f>
        <v>3712</v>
      </c>
      <c r="Z20" s="93">
        <f>ДЕКАБРЬ!Z20+ЯНВАРЬ!Z20+ФЕВРАЛЬ!Z20+МАРТ!Z20</f>
        <v>0</v>
      </c>
      <c r="AA20" s="232">
        <f t="shared" si="3"/>
        <v>3712</v>
      </c>
      <c r="AB20" s="92">
        <f t="shared" si="14"/>
        <v>0</v>
      </c>
      <c r="AC20" s="234">
        <f t="shared" si="4"/>
        <v>1.2775107922473545E-4</v>
      </c>
      <c r="AD20" s="92">
        <f t="shared" si="5"/>
        <v>351.71999999999997</v>
      </c>
      <c r="AE20" s="93">
        <f>ДЕКАБРЬ!AE20+ЯНВАРЬ!AE20+ФЕВРАЛЬ!AE20+МАРТ!AE20</f>
        <v>1403.03</v>
      </c>
      <c r="AF20" s="234">
        <f t="shared" si="6"/>
        <v>0.37797144396551724</v>
      </c>
      <c r="AG20" s="93">
        <f>ДЕКАБРЬ!AG20+ЯНВАРЬ!AG20+ФЕВРАЛЬ!AG20+МАРТ!AG20</f>
        <v>143.18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1433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54.186309511352938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141.93798902674257</v>
      </c>
      <c r="AO20" s="95">
        <f t="shared" si="15"/>
        <v>184.94570146190466</v>
      </c>
      <c r="AP20" s="96"/>
      <c r="AQ20" s="97">
        <f t="shared" si="7"/>
        <v>1237.3333333333333</v>
      </c>
      <c r="AR20" s="98">
        <f>K20</f>
        <v>117.24</v>
      </c>
      <c r="AS20" s="98">
        <f t="shared" si="9"/>
        <v>467.67666666666668</v>
      </c>
      <c r="AT20" s="98">
        <f t="shared" si="10"/>
        <v>47.726666666666667</v>
      </c>
      <c r="AU20" s="98">
        <f t="shared" si="16"/>
        <v>477.66666666666669</v>
      </c>
      <c r="AV20" s="98">
        <f t="array" ref="AV20">_xlfn.IFS(U20=0,AO20,U20&lt;0,AO20/-U20,U20&gt;0,AO20/U20)</f>
        <v>61.648567153968223</v>
      </c>
      <c r="AW20" s="234">
        <f t="shared" si="23"/>
        <v>4.9823734230038975E-2</v>
      </c>
      <c r="AX20" s="234">
        <f t="shared" si="24"/>
        <v>0.52583220022149635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7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2000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44.137191352103066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-2123.7171913521029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-2123.7171913521029</v>
      </c>
      <c r="AW21" s="234">
        <f t="shared" si="23"/>
        <v>0</v>
      </c>
      <c r="AX21" s="234">
        <f t="shared" si="24"/>
        <v>-18.1142715059033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12</v>
      </c>
      <c r="O22" s="89"/>
      <c r="P22" s="89"/>
      <c r="Q22" s="233"/>
      <c r="R22" s="92"/>
      <c r="S22" s="93">
        <f>ДЕКАБРЬ!S22+ЯНВАРЬ!S22+ФЕВРАЛЬ!S22+МАРТ!S22</f>
        <v>4</v>
      </c>
      <c r="T22" s="93">
        <f>ДЕКАБРЬ!T22+ЯНВАРЬ!T22+ФЕВРАЛЬ!T22+МАРТ!T22</f>
        <v>0</v>
      </c>
      <c r="U22" s="92">
        <f t="shared" si="1"/>
        <v>4</v>
      </c>
      <c r="V22" s="93">
        <f>ДЕКАБРЬ!V22+ЯНВАРЬ!V22+ФЕВРАЛЬ!V22+МАРТ!V22</f>
        <v>2492</v>
      </c>
      <c r="W22" s="93">
        <f>ДЕКАБРЬ!W22+ЯНВАРЬ!W22+ФЕВРАЛЬ!W22+МАРТ!W22</f>
        <v>0</v>
      </c>
      <c r="X22" s="92">
        <f t="shared" si="2"/>
        <v>2492</v>
      </c>
      <c r="Y22" s="93">
        <f>ДЕКАБРЬ!Y22+ЯНВАРЬ!Y22+ФЕВРАЛЬ!Y22+МАРТ!Y22</f>
        <v>3911</v>
      </c>
      <c r="Z22" s="93">
        <f>ДЕКАБРЬ!Z22+ЯНВАРЬ!Z22+ФЕВРАЛЬ!Z22+МАРТ!Z22</f>
        <v>0</v>
      </c>
      <c r="AA22" s="232">
        <f t="shared" si="3"/>
        <v>3911</v>
      </c>
      <c r="AB22" s="92">
        <f t="shared" si="14"/>
        <v>0</v>
      </c>
      <c r="AC22" s="234">
        <f t="shared" si="4"/>
        <v>1.3459980356894942E-4</v>
      </c>
      <c r="AD22" s="92">
        <f t="shared" si="5"/>
        <v>468.96</v>
      </c>
      <c r="AE22" s="93">
        <f>ДЕКАБРЬ!AE22+ЯНВАРЬ!AE22+ФЕВРАЛЬ!AE22+МАРТ!AE22</f>
        <v>1470.3799999999999</v>
      </c>
      <c r="AF22" s="234">
        <f t="shared" si="6"/>
        <v>0.37596011250319611</v>
      </c>
      <c r="AG22" s="93">
        <f>ДЕКАБРЬ!AG22+ЯНВАРЬ!AG22+ФЕВРАЛЬ!AG22+МАРТ!AG22</f>
        <v>697.12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2000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55.365415219854249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141.78081410991444</v>
      </c>
      <c r="AO22" s="95">
        <f t="shared" si="15"/>
        <v>-922.60622932976878</v>
      </c>
      <c r="AP22" s="96"/>
      <c r="AQ22" s="97">
        <f t="shared" si="7"/>
        <v>977.75</v>
      </c>
      <c r="AR22" s="98">
        <f t="shared" si="26"/>
        <v>117.24</v>
      </c>
      <c r="AS22" s="98">
        <f t="shared" si="9"/>
        <v>367.59499999999997</v>
      </c>
      <c r="AT22" s="98">
        <f t="shared" si="10"/>
        <v>174.28</v>
      </c>
      <c r="AU22" s="98">
        <f t="shared" si="16"/>
        <v>500</v>
      </c>
      <c r="AV22" s="98">
        <f t="array" ref="AV22">_xlfn.IFS(U22=0,AO22,U22&lt;0,AO22/-U22,U22&gt;0,AO22/U22)</f>
        <v>-230.6515573324422</v>
      </c>
      <c r="AW22" s="234">
        <f t="shared" si="23"/>
        <v>-0.23590033989510836</v>
      </c>
      <c r="AX22" s="234">
        <f t="shared" si="24"/>
        <v>-1.9673452518973236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5</v>
      </c>
      <c r="T24" s="93">
        <f>ДЕКАБРЬ!T24+ЯНВАРЬ!T24+ФЕВРАЛЬ!T24+МАРТ!T24</f>
        <v>0</v>
      </c>
      <c r="U24" s="92">
        <f t="shared" si="1"/>
        <v>5</v>
      </c>
      <c r="V24" s="93">
        <f>ДЕКАБРЬ!V24+ЯНВАРЬ!V24+ФЕВРАЛЬ!V24+МАРТ!V24</f>
        <v>3585</v>
      </c>
      <c r="W24" s="93">
        <f>ДЕКАБРЬ!W24+ЯНВАРЬ!W24+ФЕВРАЛЬ!W24+МАРТ!W24</f>
        <v>0</v>
      </c>
      <c r="X24" s="92">
        <f t="shared" si="2"/>
        <v>3585</v>
      </c>
      <c r="Y24" s="93">
        <f>ДЕКАБРЬ!Y24+ЯНВАРЬ!Y24+ФЕВРАЛЬ!Y24+МАРТ!Y24</f>
        <v>4682.46</v>
      </c>
      <c r="Z24" s="93">
        <f>ДЕКАБРЬ!Z24+ЯНВАРЬ!Z24+ФЕВРАЛЬ!Z24+МАРТ!Z24</f>
        <v>0</v>
      </c>
      <c r="AA24" s="232">
        <f t="shared" si="3"/>
        <v>4682.46</v>
      </c>
      <c r="AB24" s="92">
        <f t="shared" si="14"/>
        <v>0</v>
      </c>
      <c r="AC24" s="234">
        <f t="shared" si="4"/>
        <v>1.6115013966235309E-4</v>
      </c>
      <c r="AD24" s="92">
        <f t="shared" si="5"/>
        <v>586.19999999999993</v>
      </c>
      <c r="AE24" s="93">
        <f>ДЕКАБРЬ!AE24+ЯНВАРЬ!AE24+ФЕВРАЛЬ!AE24+МАРТ!AE24</f>
        <v>1756.48</v>
      </c>
      <c r="AF24" s="234">
        <f t="shared" si="6"/>
        <v>0.37511906134809481</v>
      </c>
      <c r="AG24" s="93">
        <f>ДЕКАБРЬ!AG24+ЯНВАРЬ!AG24+ФЕВРАЛЬ!AG24+МАРТ!AG24</f>
        <v>542.09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192.13658507649276</v>
      </c>
      <c r="AO24" s="95">
        <f t="shared" si="15"/>
        <v>1605.5534149235073</v>
      </c>
      <c r="AP24" s="96"/>
      <c r="AQ24" s="97">
        <f t="shared" si="7"/>
        <v>936.49199999999996</v>
      </c>
      <c r="AR24" s="98">
        <f t="shared" si="26"/>
        <v>117.24</v>
      </c>
      <c r="AS24" s="98">
        <f t="shared" si="9"/>
        <v>351.29599999999999</v>
      </c>
      <c r="AT24" s="98">
        <f t="shared" si="10"/>
        <v>108.41800000000001</v>
      </c>
      <c r="AU24" s="98">
        <f t="shared" si="16"/>
        <v>0</v>
      </c>
      <c r="AV24" s="98">
        <f t="array" ref="AV24">_xlfn.IFS(U24=0,AO24,U24&lt;0,AO24/-U24,U24&gt;0,AO24/U24)</f>
        <v>321.11068298470144</v>
      </c>
      <c r="AW24" s="234">
        <f t="shared" si="23"/>
        <v>0.34288673366638633</v>
      </c>
      <c r="AX24" s="234">
        <f t="shared" si="24"/>
        <v>2.7389174597808039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3.7859644927714303E-4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432.40268434632844</v>
      </c>
      <c r="AO25" s="95">
        <f t="shared" si="15"/>
        <v>4054.2752642492001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337.85627202076665</v>
      </c>
      <c r="AW25" s="234">
        <f t="shared" si="23"/>
        <v>0.36854736059730792</v>
      </c>
      <c r="AX25" s="234">
        <f t="shared" si="24"/>
        <v>2.8817491642849427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1002</v>
      </c>
      <c r="O26" s="89"/>
      <c r="P26" s="89"/>
      <c r="Q26" s="233"/>
      <c r="R26" s="92"/>
      <c r="S26" s="93">
        <f>ДЕКАБРЬ!S26+ЯНВАРЬ!S26+ФЕВРАЛЬ!S26+МАРТ!S26</f>
        <v>288</v>
      </c>
      <c r="T26" s="93">
        <f>ДЕКАБРЬ!T26+ЯНВАРЬ!T26+ФЕВРАЛЬ!T26+МАРТ!T26</f>
        <v>-11</v>
      </c>
      <c r="U26" s="92">
        <f t="shared" si="1"/>
        <v>277</v>
      </c>
      <c r="V26" s="93">
        <f>ДЕКАБРЬ!V26+ЯНВАРЬ!V26+ФЕВРАЛЬ!V26+МАРТ!V26</f>
        <v>157202.13</v>
      </c>
      <c r="W26" s="93">
        <f>ДЕКАБРЬ!W26+ЯНВАРЬ!W26+ФЕВРАЛЬ!W26+МАРТ!W26</f>
        <v>-6256</v>
      </c>
      <c r="X26" s="92">
        <f t="shared" si="2"/>
        <v>150946.13</v>
      </c>
      <c r="Y26" s="93">
        <f>ДЕКАБРЬ!Y26+ЯНВАРЬ!Y26+ФЕВРАЛЬ!Y26+МАРТ!Y26</f>
        <v>236240.29000000004</v>
      </c>
      <c r="Z26" s="93">
        <f>ДЕКАБРЬ!Z26+ЯНВАРЬ!Z26+ФЕВРАЛЬ!Z26+МАРТ!Z26</f>
        <v>-9354.619999999999</v>
      </c>
      <c r="AA26" s="232">
        <f t="shared" si="3"/>
        <v>226885.67000000004</v>
      </c>
      <c r="AB26" s="92">
        <f t="shared" si="14"/>
        <v>0</v>
      </c>
      <c r="AC26" s="234">
        <f t="shared" si="4"/>
        <v>7.8084292034286597E-3</v>
      </c>
      <c r="AD26" s="92">
        <f t="shared" si="5"/>
        <v>34095.93</v>
      </c>
      <c r="AE26" s="93">
        <f>ДЕКАБРЬ!AE26+ЯНВАРЬ!AE26+ФЕВРАЛЬ!AE26+МАРТ!AE26</f>
        <v>85402.38</v>
      </c>
      <c r="AF26" s="234">
        <f t="shared" si="6"/>
        <v>0.37641152039262765</v>
      </c>
      <c r="AG26" s="93">
        <f>ДЕКАБРЬ!AG26+ЯНВАРЬ!AG26+ФЕВРАЛЬ!AG26+МАРТ!AG26</f>
        <v>83880.199999999924</v>
      </c>
      <c r="AH26" s="93">
        <f>ДЕКАБРЬ!AH26+ЯНВАРЬ!AH26+ФЕВРАЛЬ!AH26+МАРТ!AH26</f>
        <v>23745</v>
      </c>
      <c r="AI26" s="93">
        <f>ДЕКАБРЬ!AI26+ЯНВАРЬ!AI26+ФЕВРАЛЬ!AI26+МАРТ!AI26</f>
        <v>47369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2532.3548326117543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8628.1555466636037</v>
      </c>
      <c r="AO26" s="95">
        <f t="shared" si="15"/>
        <v>-58777.350379275238</v>
      </c>
      <c r="AP26" s="96"/>
      <c r="AQ26" s="97">
        <f t="shared" si="7"/>
        <v>819.08184115523477</v>
      </c>
      <c r="AR26" s="98">
        <f t="shared" si="26"/>
        <v>123.09</v>
      </c>
      <c r="AS26" s="98">
        <f t="shared" si="9"/>
        <v>308.31184115523467</v>
      </c>
      <c r="AT26" s="98">
        <f t="shared" si="10"/>
        <v>291.25069444444421</v>
      </c>
      <c r="AU26" s="98">
        <f t="shared" si="16"/>
        <v>246.92361111111111</v>
      </c>
      <c r="AV26" s="98">
        <f t="array" ref="AV26">_xlfn.IFS(U26=0,AO26,U26&lt;0,AO26/-U26,U26&gt;0,AO26/U26)</f>
        <v>-212.19260064720302</v>
      </c>
      <c r="AW26" s="234">
        <f t="shared" si="23"/>
        <v>-0.25906153693741535</v>
      </c>
      <c r="AX26" s="234">
        <f t="shared" si="24"/>
        <v>-1.7238817178260055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128</v>
      </c>
      <c r="O27" s="89"/>
      <c r="P27" s="89"/>
      <c r="Q27" s="233"/>
      <c r="R27" s="92"/>
      <c r="S27" s="93">
        <f>ДЕКАБРЬ!S27+ЯНВАРЬ!S27+ФЕВРАЛЬ!S27+МАРТ!S27</f>
        <v>68</v>
      </c>
      <c r="T27" s="93">
        <f>ДЕКАБРЬ!T27+ЯНВАРЬ!T27+ФЕВРАЛЬ!T27+МАРТ!T27</f>
        <v>0</v>
      </c>
      <c r="U27" s="92">
        <f t="shared" si="1"/>
        <v>68</v>
      </c>
      <c r="V27" s="93">
        <f>ДЕКАБРЬ!V27+ЯНВАРЬ!V27+ФЕВРАЛЬ!V27+МАРТ!V27</f>
        <v>20080.87</v>
      </c>
      <c r="W27" s="93">
        <f>ДЕКАБРЬ!W27+ЯНВАРЬ!W27+ФЕВРАЛЬ!W27+МАРТ!W27</f>
        <v>0</v>
      </c>
      <c r="X27" s="92">
        <f t="shared" si="2"/>
        <v>20080.87</v>
      </c>
      <c r="Y27" s="93">
        <f>ДЕКАБРЬ!Y27+ЯНВАРЬ!Y27+ФЕВРАЛЬ!Y27+МАРТ!Y27</f>
        <v>32508.37</v>
      </c>
      <c r="Z27" s="93">
        <f>ДЕКАБРЬ!Z27+ЯНВАРЬ!Z27+ФЕВРАЛЬ!Z27+МАРТ!Z27</f>
        <v>0</v>
      </c>
      <c r="AA27" s="232">
        <f t="shared" si="3"/>
        <v>32508.37</v>
      </c>
      <c r="AB27" s="92">
        <f t="shared" si="14"/>
        <v>0</v>
      </c>
      <c r="AC27" s="234">
        <f t="shared" si="4"/>
        <v>1.1187983166317382E-3</v>
      </c>
      <c r="AD27" s="92">
        <f t="shared" si="5"/>
        <v>12348.12</v>
      </c>
      <c r="AE27" s="93">
        <f>ДЕКАБРЬ!AE27+ЯНВАРЬ!AE27+ФЕВРАЛЬ!AE27+МАРТ!AE27</f>
        <v>12172.21</v>
      </c>
      <c r="AF27" s="234">
        <f t="shared" si="6"/>
        <v>0.37443310753507481</v>
      </c>
      <c r="AG27" s="93">
        <f>ДЕКАБРЬ!AG27+ЯНВАРЬ!AG27+ФЕВРАЛЬ!AG27+МАРТ!AG27</f>
        <v>8416.5600000000013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278.80209763958987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1141.961085831319</v>
      </c>
      <c r="AO27" s="95">
        <f t="shared" si="15"/>
        <v>-6109.2831834709095</v>
      </c>
      <c r="AP27" s="96"/>
      <c r="AQ27" s="97">
        <f t="shared" si="7"/>
        <v>478.06426470588235</v>
      </c>
      <c r="AR27" s="98">
        <f t="shared" si="26"/>
        <v>181.59</v>
      </c>
      <c r="AS27" s="98">
        <f t="shared" si="9"/>
        <v>179.00308823529411</v>
      </c>
      <c r="AT27" s="98">
        <f t="shared" si="10"/>
        <v>123.77294117647061</v>
      </c>
      <c r="AU27" s="98">
        <f t="shared" si="16"/>
        <v>62.647058823529413</v>
      </c>
      <c r="AV27" s="98">
        <f t="array" ref="AV27">_xlfn.IFS(U27=0,AO27,U27&lt;0,AO27/-U27,U27&gt;0,AO27/U27)</f>
        <v>-89.842399756925147</v>
      </c>
      <c r="AW27" s="234">
        <f t="shared" si="23"/>
        <v>-0.18792954502089493</v>
      </c>
      <c r="AX27" s="234">
        <f t="shared" si="24"/>
        <v>-0.49475411507751055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2625</v>
      </c>
      <c r="O28" s="89"/>
      <c r="P28" s="89"/>
      <c r="Q28" s="233"/>
      <c r="R28" s="92"/>
      <c r="S28" s="93">
        <f>ДЕКАБРЬ!S28+ЯНВАРЬ!S28+ФЕВРАЛЬ!S28+МАРТ!S28</f>
        <v>977</v>
      </c>
      <c r="T28" s="93">
        <f>ДЕКАБРЬ!T28+ЯНВАРЬ!T28+ФЕВРАЛЬ!T28+МАРТ!T28</f>
        <v>-40</v>
      </c>
      <c r="U28" s="92">
        <f t="shared" si="1"/>
        <v>937</v>
      </c>
      <c r="V28" s="93">
        <f>ДЕКАБРЬ!V28+ЯНВАРЬ!V28+ФЕВРАЛЬ!V28+МАРТ!V28</f>
        <v>849910.30999999994</v>
      </c>
      <c r="W28" s="93">
        <f>ДЕКАБРЬ!W28+ЯНВАРЬ!W28+ФЕВРАЛЬ!W28+МАРТ!W28</f>
        <v>-34909.46</v>
      </c>
      <c r="X28" s="92">
        <f t="shared" si="2"/>
        <v>815000.85</v>
      </c>
      <c r="Y28" s="93">
        <f>ДЕКАБРЬ!Y28+ЯНВАРЬ!Y28+ФЕВРАЛЬ!Y28+МАРТ!Y28</f>
        <v>1298918.5799999996</v>
      </c>
      <c r="Z28" s="93">
        <f>ДЕКАБРЬ!Z28+ЯНВАРЬ!Z28+ФЕВРАЛЬ!Z28+МАРТ!Z28</f>
        <v>-54236.45</v>
      </c>
      <c r="AA28" s="232">
        <f t="shared" si="3"/>
        <v>1244682.1299999997</v>
      </c>
      <c r="AB28" s="92">
        <f t="shared" si="14"/>
        <v>0</v>
      </c>
      <c r="AC28" s="234">
        <f t="shared" si="4"/>
        <v>4.283660705798556E-2</v>
      </c>
      <c r="AD28" s="92">
        <f t="shared" si="5"/>
        <v>125201.94</v>
      </c>
      <c r="AE28" s="93">
        <f>ДЕКАБРЬ!AE28+ЯНВАРЬ!AE28+ФЕВРАЛЬ!AE28+МАРТ!AE28</f>
        <v>464866.66999999993</v>
      </c>
      <c r="AF28" s="234">
        <f t="shared" si="6"/>
        <v>0.37348223999970181</v>
      </c>
      <c r="AG28" s="93">
        <f>ДЕКАБРЬ!AG28+ЯНВАРЬ!AG28+ФЕВРАЛЬ!AG28+МАРТ!AG28</f>
        <v>212674.27000000014</v>
      </c>
      <c r="AH28" s="93">
        <f>ДЕКАБРЬ!AH28+ЯНВАРЬ!AH28+ФЕВРАЛЬ!AH28+МАРТ!AH28</f>
        <v>48439</v>
      </c>
      <c r="AI28" s="93">
        <f>ДЕКАБРЬ!AI28+ЯНВАРЬ!AI28+ФЕВРАЛЬ!AI28+МАРТ!AI28</f>
        <v>107470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4259.1152305020278</v>
      </c>
      <c r="AM28" s="93">
        <f>ДЕКАБРЬ!AM28+ЯНВАРЬ!AM28+ФЕВРАЛЬ!AM28+МАРТ!AM28</f>
        <v>550</v>
      </c>
      <c r="AN28" s="93">
        <f>ДЕКАБРЬ!AN28+ЯНВАРЬ!AN28+ФЕВРАЛЬ!AN28+МАРТ!AN28</f>
        <v>46449.476684088128</v>
      </c>
      <c r="AO28" s="95">
        <f t="shared" si="15"/>
        <v>234771.65808540949</v>
      </c>
      <c r="AP28" s="96"/>
      <c r="AQ28" s="97">
        <f t="shared" si="7"/>
        <v>1328.3694023479186</v>
      </c>
      <c r="AR28" s="98">
        <f t="shared" si="26"/>
        <v>133.62</v>
      </c>
      <c r="AS28" s="98">
        <f t="shared" si="9"/>
        <v>496.1223799359658</v>
      </c>
      <c r="AT28" s="98">
        <f t="shared" si="10"/>
        <v>217.68093142272275</v>
      </c>
      <c r="AU28" s="98">
        <f t="shared" si="16"/>
        <v>159.57932446264073</v>
      </c>
      <c r="AV28" s="98">
        <f>_xlfn.IFS(U28=0,AO28,U28&lt;0,AO28/-U28,U28&gt;0,AO28/U28)</f>
        <v>250.55673221495144</v>
      </c>
      <c r="AW28" s="234">
        <f t="shared" si="23"/>
        <v>0.18861977080478334</v>
      </c>
      <c r="AX28" s="234">
        <f t="shared" si="24"/>
        <v>1.8751439321579961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6.6835289831475273E-5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70.736281153048964</v>
      </c>
      <c r="AO29" s="95">
        <f t="shared" si="15"/>
        <v>162.35880040977446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40.589700102443615</v>
      </c>
      <c r="AW29" s="234">
        <f>IF(AQ29=0,0,AV29/AQ29)</f>
        <v>8.360391370225255E-2</v>
      </c>
      <c r="AX29" s="234">
        <f>IF(AR29=0,0,AV29/AR29)</f>
        <v>0.36439267530697206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4.7296774085638522E-4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570.65019224309344</v>
      </c>
      <c r="AO30" s="95">
        <f t="shared" si="15"/>
        <v>-143.73360731640304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-5.9889003048501266</v>
      </c>
      <c r="AW30" s="234">
        <f>IF(AQ30=0,0,AV30/AQ30)</f>
        <v>-1.045883749343496E-2</v>
      </c>
      <c r="AX30" s="234">
        <f>IF(AR30=0,0,AV30/AR30)</f>
        <v>-5.3765152211600026E-2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3.5379339828401946E-4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417.09733855114746</v>
      </c>
      <c r="AO31" s="95">
        <f t="shared" si="15"/>
        <v>-1730.9347977697364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-86.546739888486826</v>
      </c>
      <c r="AW31" s="234">
        <f>IF(AQ31=0,0,AV31/AQ31)</f>
        <v>-0.16837887137837904</v>
      </c>
      <c r="AX31" s="234">
        <f>IF(AR31=0,0,AV31/AR31)</f>
        <v>-0.82003733076072405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9.274996794177525E-5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110.20339160444962</v>
      </c>
      <c r="AO32" s="95">
        <f t="shared" si="15"/>
        <v>91.366608395550543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18.273321679110108</v>
      </c>
      <c r="AW32" s="234">
        <f t="shared" ref="AW32" si="30">IF(AQ32=0,0,AV32/AQ32)</f>
        <v>3.3902392363441253E-2</v>
      </c>
      <c r="AX32" s="234">
        <f t="shared" ref="AX32" si="31">IF(AR32=0,0,AV32/AR32)</f>
        <v>0.12992976165465095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83</v>
      </c>
      <c r="O33" s="89"/>
      <c r="P33" s="89"/>
      <c r="Q33" s="233"/>
      <c r="R33" s="92"/>
      <c r="S33" s="93">
        <f>ДЕКАБРЬ!S33+ЯНВАРЬ!S33+ФЕВРАЛЬ!S33+МАРТ!S33</f>
        <v>31</v>
      </c>
      <c r="T33" s="93">
        <f>ДЕКАБРЬ!T33+ЯНВАРЬ!T33+ФЕВРАЛЬ!T33+МАРТ!T33</f>
        <v>-3</v>
      </c>
      <c r="U33" s="92">
        <f t="shared" si="1"/>
        <v>28</v>
      </c>
      <c r="V33" s="93">
        <f>ДЕКАБРЬ!V33+ЯНВАРЬ!V33+ФЕВРАЛЬ!V33+МАРТ!V33</f>
        <v>18678.419999999998</v>
      </c>
      <c r="W33" s="93">
        <f>ДЕКАБРЬ!W33+ЯНВАРЬ!W33+ФЕВРАЛЬ!W33+МАРТ!W33</f>
        <v>-1429</v>
      </c>
      <c r="X33" s="92">
        <f t="shared" si="2"/>
        <v>17249.419999999998</v>
      </c>
      <c r="Y33" s="93">
        <f>ДЕКАБРЬ!Y33+ЯНВАРЬ!Y33+ФЕВРАЛЬ!Y33+МАРТ!Y33</f>
        <v>29393.040000000001</v>
      </c>
      <c r="Z33" s="93">
        <f>ДЕКАБРЬ!Z33+ЯНВАРЬ!Z33+ФЕВРАЛЬ!Z33+МАРТ!Z33</f>
        <v>-2334</v>
      </c>
      <c r="AA33" s="232">
        <f t="shared" si="3"/>
        <v>27059.040000000001</v>
      </c>
      <c r="AB33" s="92">
        <f t="shared" si="14"/>
        <v>0</v>
      </c>
      <c r="AC33" s="234">
        <f t="shared" si="4"/>
        <v>9.3125580894000144E-4</v>
      </c>
      <c r="AD33" s="92">
        <f t="shared" si="5"/>
        <v>3446.52</v>
      </c>
      <c r="AE33" s="93">
        <f>ДЕКАБРЬ!AE33+ЯНВАРЬ!AE33+ФЕВРАЛЬ!AE33+МАРТ!AE33</f>
        <v>10159.169999999998</v>
      </c>
      <c r="AF33" s="234">
        <f t="shared" si="6"/>
        <v>0.37544458339985448</v>
      </c>
      <c r="AG33" s="93">
        <f>ДЕКАБРЬ!AG33+ЯНВАРЬ!AG33+ФЕВРАЛЬ!AG33+МАРТ!AG33</f>
        <v>4929.4400000000005</v>
      </c>
      <c r="AH33" s="93">
        <f>ДЕКАБРЬ!AH33+ЯНВАРЬ!AH33+ФЕВРАЛЬ!AH33+МАРТ!AH33</f>
        <v>8000</v>
      </c>
      <c r="AI33" s="93">
        <f>ДЕКАБРЬ!AI33+ЯНВАРЬ!AI33+ФЕВРАЛЬ!AI33+МАРТ!AI33</f>
        <v>10750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1046.0637559744293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977.49461576691454</v>
      </c>
      <c r="AO33" s="95">
        <f t="shared" si="15"/>
        <v>-12249.648371741343</v>
      </c>
      <c r="AP33" s="96"/>
      <c r="AQ33" s="97">
        <f t="shared" si="7"/>
        <v>966.39428571428573</v>
      </c>
      <c r="AR33" s="98">
        <f t="shared" si="26"/>
        <v>123.09</v>
      </c>
      <c r="AS33" s="98">
        <f t="shared" si="9"/>
        <v>362.82749999999993</v>
      </c>
      <c r="AT33" s="98">
        <f t="shared" si="10"/>
        <v>159.01419354838711</v>
      </c>
      <c r="AU33" s="98">
        <f t="shared" si="16"/>
        <v>604.83870967741939</v>
      </c>
      <c r="AV33" s="98">
        <f t="array" ref="AV33">_xlfn.IFS(U33=0,AO33,U33&lt;0,AO33/-U33,U33&gt;0,AO33/U33)</f>
        <v>-437.48744184790513</v>
      </c>
      <c r="AW33" s="234">
        <f>IF(AQ33=0,0,AV33/AQ33)</f>
        <v>-0.45270077474076476</v>
      </c>
      <c r="AX33" s="234">
        <f>IF(AR33=0,0,AV33/AR33)</f>
        <v>-3.5542078304322455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23</v>
      </c>
      <c r="T34" s="93">
        <f>ДЕКАБРЬ!T34+ЯНВАРЬ!T34+ФЕВРАЛЬ!T34+МАРТ!T34</f>
        <v>-1</v>
      </c>
      <c r="U34" s="92">
        <f t="shared" si="1"/>
        <v>22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3.1863431893703947E-4</v>
      </c>
      <c r="AD34" s="92">
        <f t="shared" si="5"/>
        <v>2579.2799999999997</v>
      </c>
      <c r="AE34" s="93">
        <f>ДЕКАБРЬ!AE34+ЯНВАРЬ!AE34+ФЕВРАЛЬ!AE34+МАРТ!AE34</f>
        <v>2995.8999999999992</v>
      </c>
      <c r="AF34" s="234">
        <f t="shared" si="6"/>
        <v>0.32358722889484137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325.56819738652177</v>
      </c>
      <c r="AO34" s="95">
        <f t="shared" si="15"/>
        <v>901.65024058594656</v>
      </c>
      <c r="AP34" s="96"/>
      <c r="AQ34" s="97">
        <f t="shared" si="7"/>
        <v>420.83636363636361</v>
      </c>
      <c r="AR34" s="98">
        <f t="shared" si="26"/>
        <v>117.24</v>
      </c>
      <c r="AS34" s="98">
        <f t="shared" si="9"/>
        <v>136.17727272727268</v>
      </c>
      <c r="AT34" s="98">
        <f t="shared" si="10"/>
        <v>102.85043478260869</v>
      </c>
      <c r="AU34" s="98">
        <f t="shared" si="16"/>
        <v>0</v>
      </c>
      <c r="AV34" s="98">
        <f t="array" ref="AV34">_xlfn.IFS(U34=0,AO34,U34&lt;0,AO34/-U34,U34&gt;0,AO34/U34)</f>
        <v>40.984101844815754</v>
      </c>
      <c r="AW34" s="234">
        <f>IF(AQ34=0,0,AV34/AQ34)</f>
        <v>9.7387263521337017E-2</v>
      </c>
      <c r="AX34" s="234">
        <f>IF(AR34=0,0,AV34/AR34)</f>
        <v>0.34957439308099414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34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5.1481138165751939E-4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2520.4499999999998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568.97139626068031</v>
      </c>
      <c r="AO37" s="95">
        <f t="shared" si="15"/>
        <v>3627.5324260952866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168.03</v>
      </c>
      <c r="AU37" s="98">
        <f t="shared" si="16"/>
        <v>0</v>
      </c>
      <c r="AV37" s="98">
        <f t="array" ref="AV37">_xlfn.IFS(U37=0,AO37,U37&lt;0,AO37/-U37,U37&gt;0,AO37/U37)</f>
        <v>241.8354950730191</v>
      </c>
      <c r="AW37" s="234">
        <f t="shared" si="35"/>
        <v>0.24250448410985015</v>
      </c>
      <c r="AX37" s="234">
        <f t="shared" si="36"/>
        <v>1.4234828128378312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30</v>
      </c>
      <c r="O38" s="89"/>
      <c r="P38" s="89"/>
      <c r="Q38" s="233"/>
      <c r="R38" s="92"/>
      <c r="S38" s="93">
        <f>ДЕКАБРЬ!S38+ЯНВАРЬ!S38+ФЕВРАЛЬ!S38+МАРТ!S38</f>
        <v>3</v>
      </c>
      <c r="T38" s="93">
        <f>ДЕКАБРЬ!T38+ЯНВАРЬ!T38+ФЕВРАЛЬ!T38+МАРТ!T38</f>
        <v>0</v>
      </c>
      <c r="U38" s="92">
        <f t="shared" si="1"/>
        <v>3</v>
      </c>
      <c r="V38" s="93">
        <f>ДЕКАБРЬ!V38+ЯНВАРЬ!V38+ФЕВРАЛЬ!V38+МАРТ!V38</f>
        <v>2187</v>
      </c>
      <c r="W38" s="93">
        <f>ДЕКАБРЬ!W38+ЯНВАРЬ!W38+ФЕВРАЛЬ!W38+МАРТ!W38</f>
        <v>0</v>
      </c>
      <c r="X38" s="92">
        <f t="shared" si="2"/>
        <v>2187</v>
      </c>
      <c r="Y38" s="93">
        <f>ДЕКАБРЬ!Y38+ЯНВАРЬ!Y38+ФЕВРАЛЬ!Y38+МАРТ!Y38</f>
        <v>3531.09</v>
      </c>
      <c r="Z38" s="93">
        <f>ДЕКАБРЬ!Z38+ЯНВАРЬ!Z38+ФЕВРАЛЬ!Z38+МАРТ!Z38</f>
        <v>0</v>
      </c>
      <c r="AA38" s="232">
        <f t="shared" si="3"/>
        <v>3531.09</v>
      </c>
      <c r="AB38" s="92">
        <f t="shared" si="14"/>
        <v>0</v>
      </c>
      <c r="AC38" s="234">
        <f t="shared" si="34"/>
        <v>1.215249348975407E-4</v>
      </c>
      <c r="AD38" s="92">
        <f t="shared" si="5"/>
        <v>316.62</v>
      </c>
      <c r="AE38" s="93">
        <f>ДЕКАБРЬ!AE38+ЯНВАРЬ!AE38+ФЕВРАЛЬ!AE38+МАРТ!AE38</f>
        <v>1332.1799999999998</v>
      </c>
      <c r="AF38" s="234">
        <f t="shared" si="6"/>
        <v>0.3772716073507047</v>
      </c>
      <c r="AG38" s="93">
        <f>ДЕКАБРЬ!AG38+ЯНВАРЬ!AG38+ФЕВРАЛЬ!AG38+МАРТ!AG38</f>
        <v>2772.41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319.57821471163516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124.87769999999999</v>
      </c>
      <c r="AO38" s="95">
        <f t="shared" si="15"/>
        <v>-1334.5759147116346</v>
      </c>
      <c r="AP38" s="96"/>
      <c r="AQ38" s="97">
        <f t="shared" si="7"/>
        <v>1177.03</v>
      </c>
      <c r="AR38" s="98">
        <f t="shared" si="26"/>
        <v>105.54</v>
      </c>
      <c r="AS38" s="98">
        <f t="shared" si="9"/>
        <v>444.05999999999995</v>
      </c>
      <c r="AT38" s="98">
        <f t="shared" si="10"/>
        <v>924.13666666666666</v>
      </c>
      <c r="AU38" s="98">
        <f t="shared" si="16"/>
        <v>0</v>
      </c>
      <c r="AV38" s="98">
        <f t="array" ref="AV38">_xlfn.IFS(U38=0,AO38,U38&lt;0,AO38/-U38,U38&gt;0,AO38/U38)</f>
        <v>-444.85863823721155</v>
      </c>
      <c r="AW38" s="234">
        <f t="shared" si="35"/>
        <v>-0.37795012721613858</v>
      </c>
      <c r="AX38" s="234">
        <f t="shared" si="36"/>
        <v>-4.2150714254046955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106</v>
      </c>
      <c r="O39" s="89"/>
      <c r="P39" s="89"/>
      <c r="Q39" s="233"/>
      <c r="R39" s="92"/>
      <c r="S39" s="93">
        <f>ДЕКАБРЬ!S39+ЯНВАРЬ!S39+ФЕВРАЛЬ!S39+МАРТ!S39</f>
        <v>37</v>
      </c>
      <c r="T39" s="93">
        <f>ДЕКАБРЬ!T39+ЯНВАРЬ!T39+ФЕВРАЛЬ!T39+МАРТ!T39</f>
        <v>-1</v>
      </c>
      <c r="U39" s="92">
        <f t="shared" si="1"/>
        <v>36</v>
      </c>
      <c r="V39" s="93">
        <f>ДЕКАБРЬ!V39+ЯНВАРЬ!V39+ФЕВРАЛЬ!V39+МАРТ!V39</f>
        <v>25618.5</v>
      </c>
      <c r="W39" s="93">
        <f>ДЕКАБРЬ!W39+ЯНВАРЬ!W39+ФЕВРАЛЬ!W39+МАРТ!W39</f>
        <v>-673</v>
      </c>
      <c r="X39" s="92">
        <f t="shared" si="2"/>
        <v>24945.5</v>
      </c>
      <c r="Y39" s="93">
        <f>ДЕКАБРЬ!Y39+ЯНВАРЬ!Y39+ФЕВРАЛЬ!Y39+МАРТ!Y39</f>
        <v>39677.5</v>
      </c>
      <c r="Z39" s="93">
        <f>ДЕКАБРЬ!Z39+ЯНВАРЬ!Z39+ФЕВРАЛЬ!Z39+МАРТ!Z39</f>
        <v>-1077</v>
      </c>
      <c r="AA39" s="232">
        <f t="shared" si="3"/>
        <v>38600.5</v>
      </c>
      <c r="AB39" s="92">
        <f t="shared" si="14"/>
        <v>0</v>
      </c>
      <c r="AC39" s="234">
        <f t="shared" si="34"/>
        <v>1.328463236426293E-3</v>
      </c>
      <c r="AD39" s="92">
        <f t="shared" si="5"/>
        <v>3799.44</v>
      </c>
      <c r="AE39" s="93">
        <f>ДЕКАБРЬ!AE39+ЯНВАРЬ!AE39+ФЕВРАЛЬ!AE39+МАРТ!AE39</f>
        <v>14500.490000000003</v>
      </c>
      <c r="AF39" s="234">
        <f t="shared" si="6"/>
        <v>0.37565549669045745</v>
      </c>
      <c r="AG39" s="93">
        <f>ДЕКАБРЬ!AG39+ЯНВАРЬ!AG39+ФЕВРАЛЬ!AG39+МАРТ!AG39</f>
        <v>8633.5400000000009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183.7478771262744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1420.7835072796179</v>
      </c>
      <c r="AO39" s="95">
        <f t="shared" si="15"/>
        <v>-1093.5013844059008</v>
      </c>
      <c r="AP39" s="96"/>
      <c r="AQ39" s="97">
        <f t="shared" si="7"/>
        <v>1072.2361111111111</v>
      </c>
      <c r="AR39" s="98">
        <f t="shared" si="26"/>
        <v>105.54</v>
      </c>
      <c r="AS39" s="98">
        <f t="shared" si="9"/>
        <v>402.791388888889</v>
      </c>
      <c r="AT39" s="98">
        <f t="shared" si="10"/>
        <v>233.33891891891895</v>
      </c>
      <c r="AU39" s="98">
        <f t="shared" si="16"/>
        <v>301.51351351351349</v>
      </c>
      <c r="AV39" s="98">
        <f t="array" ref="AV39">_xlfn.IFS(U39=0,AO39,U39&lt;0,AO39/-U39,U39&gt;0,AO39/U39)</f>
        <v>-30.375038455719466</v>
      </c>
      <c r="AW39" s="234">
        <f t="shared" si="35"/>
        <v>-2.8328684457608083E-2</v>
      </c>
      <c r="AX39" s="234">
        <f t="shared" si="36"/>
        <v>-0.28780593571839552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52</v>
      </c>
      <c r="O40" s="89"/>
      <c r="P40" s="89"/>
      <c r="Q40" s="233"/>
      <c r="R40" s="92"/>
      <c r="S40" s="93">
        <f>ДЕКАБРЬ!S40+ЯНВАРЬ!S40+ФЕВРАЛЬ!S40+МАРТ!S40</f>
        <v>15</v>
      </c>
      <c r="T40" s="93">
        <f>ДЕКАБРЬ!T40+ЯНВАРЬ!T40+ФЕВРАЛЬ!T40+МАРТ!T40</f>
        <v>-1</v>
      </c>
      <c r="U40" s="92">
        <f t="shared" si="1"/>
        <v>14</v>
      </c>
      <c r="V40" s="93">
        <f>ДЕКАБРЬ!V40+ЯНВАРЬ!V40+ФЕВРАЛЬ!V40+МАРТ!V40</f>
        <v>11467</v>
      </c>
      <c r="W40" s="93">
        <f>ДЕКАБРЬ!W40+ЯНВАРЬ!W40+ФЕВРАЛЬ!W40+МАРТ!W40</f>
        <v>-772</v>
      </c>
      <c r="X40" s="92">
        <f t="shared" si="2"/>
        <v>10695</v>
      </c>
      <c r="Y40" s="93">
        <f>ДЕКАБРЬ!Y40+ЯНВАРЬ!Y40+ФЕВРАЛЬ!Y40+МАРТ!Y40</f>
        <v>17970</v>
      </c>
      <c r="Z40" s="93">
        <f>ДЕКАБРЬ!Z40+ЯНВАРЬ!Z40+ФЕВРАЛЬ!Z40+МАРТ!Z40</f>
        <v>-1197</v>
      </c>
      <c r="AA40" s="232">
        <f t="shared" si="3"/>
        <v>16773</v>
      </c>
      <c r="AB40" s="92">
        <f t="shared" si="14"/>
        <v>0</v>
      </c>
      <c r="AC40" s="234">
        <f t="shared" si="34"/>
        <v>5.772545398266399E-4</v>
      </c>
      <c r="AD40" s="92">
        <f t="shared" si="5"/>
        <v>1477.5600000000002</v>
      </c>
      <c r="AE40" s="93">
        <f>ДЕКАБРЬ!AE40+ЯНВАРЬ!AE40+ФЕВРАЛЬ!AE40+МАРТ!AE40</f>
        <v>6308.8</v>
      </c>
      <c r="AF40" s="234">
        <f t="shared" si="6"/>
        <v>0.37612830143683301</v>
      </c>
      <c r="AG40" s="93">
        <f>ДЕКАБРЬ!AG40+ЯНВАРЬ!AG40+ФЕВРАЛЬ!AG40+МАРТ!AG40</f>
        <v>4339.79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290.50785569004154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614.15626920876093</v>
      </c>
      <c r="AO40" s="95">
        <f t="shared" si="15"/>
        <v>3742.1858751011969</v>
      </c>
      <c r="AP40" s="96"/>
      <c r="AQ40" s="97">
        <f t="shared" si="7"/>
        <v>1198.0714285714287</v>
      </c>
      <c r="AR40" s="98">
        <f t="shared" si="26"/>
        <v>105.54</v>
      </c>
      <c r="AS40" s="98">
        <f t="shared" si="9"/>
        <v>450.62857142857143</v>
      </c>
      <c r="AT40" s="98">
        <f t="shared" si="10"/>
        <v>289.3193333333333</v>
      </c>
      <c r="AU40" s="98">
        <f t="shared" si="16"/>
        <v>0</v>
      </c>
      <c r="AV40" s="98">
        <f t="array" ref="AV40">_xlfn.IFS(U40=0,AO40,U40&lt;0,AO40/-U40,U40&gt;0,AO40/U40)</f>
        <v>267.29899107865691</v>
      </c>
      <c r="AW40" s="234">
        <f t="shared" si="35"/>
        <v>0.22310772521917346</v>
      </c>
      <c r="AX40" s="234">
        <f t="shared" si="36"/>
        <v>2.5326794682457541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2.5228291385068804E-4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1124.3900000000001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327.56216164817783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278.03413891171715</v>
      </c>
      <c r="AO41" s="95">
        <f t="shared" si="15"/>
        <v>2126.3836994401049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187.39833333333334</v>
      </c>
      <c r="AU41" s="98">
        <f t="shared" si="16"/>
        <v>0</v>
      </c>
      <c r="AV41" s="98">
        <f t="array" ref="AV41">_xlfn.IFS(U41=0,AO41,U41&lt;0,AO41/-U41,U41&gt;0,AO41/U41)</f>
        <v>354.39728324001749</v>
      </c>
      <c r="AW41" s="234">
        <f t="shared" si="35"/>
        <v>0.2900750702466291</v>
      </c>
      <c r="AX41" s="234">
        <f t="shared" si="36"/>
        <v>2.8791720142986228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52</v>
      </c>
      <c r="O42" s="89"/>
      <c r="P42" s="89"/>
      <c r="Q42" s="233"/>
      <c r="R42" s="92"/>
      <c r="S42" s="93">
        <f>ДЕКАБРЬ!S42+ЯНВАРЬ!S42+ФЕВРАЛЬ!S42+МАРТ!S42</f>
        <v>16</v>
      </c>
      <c r="T42" s="93">
        <f>ДЕКАБРЬ!T42+ЯНВАРЬ!T42+ФЕВРАЛЬ!T42+МАРТ!T42</f>
        <v>0</v>
      </c>
      <c r="U42" s="92">
        <f t="shared" si="1"/>
        <v>16</v>
      </c>
      <c r="V42" s="93">
        <f>ДЕКАБРЬ!V42+ЯНВАРЬ!V42+ФЕВРАЛЬ!V42+МАРТ!V42</f>
        <v>12157.8</v>
      </c>
      <c r="W42" s="93">
        <f>ДЕКАБРЬ!W42+ЯНВАРЬ!W42+ФЕВРАЛЬ!W42+МАРТ!W42</f>
        <v>0</v>
      </c>
      <c r="X42" s="92">
        <f t="shared" si="2"/>
        <v>12157.8</v>
      </c>
      <c r="Y42" s="93">
        <f>ДЕКАБРЬ!Y42+ЯНВАРЬ!Y42+ФЕВРАЛЬ!Y42+МАРТ!Y42</f>
        <v>18744.910000000003</v>
      </c>
      <c r="Z42" s="93">
        <f>ДЕКАБРЬ!Z42+ЯНВАРЬ!Z42+ФЕВРАЛЬ!Z42+МАРТ!Z42</f>
        <v>0</v>
      </c>
      <c r="AA42" s="232">
        <f t="shared" si="3"/>
        <v>18744.910000000003</v>
      </c>
      <c r="AB42" s="92">
        <f t="shared" si="14"/>
        <v>0</v>
      </c>
      <c r="AC42" s="234">
        <f t="shared" si="34"/>
        <v>6.4511920325176079E-4</v>
      </c>
      <c r="AD42" s="92">
        <f t="shared" si="5"/>
        <v>1969.44</v>
      </c>
      <c r="AE42" s="93">
        <f>ДЕКАБРЬ!AE42+ЯНВАРЬ!AE42+ФЕВРАЛЬ!AE42+МАРТ!AE42</f>
        <v>7063.1900000000023</v>
      </c>
      <c r="AF42" s="234">
        <f t="shared" si="6"/>
        <v>0.37680575686946488</v>
      </c>
      <c r="AG42" s="93">
        <f>ДЕКАБРЬ!AG42+ЯНВАРЬ!AG42+ФЕВРАЛЬ!AG42+МАРТ!AG42</f>
        <v>3335.2699999999995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280.35593141306759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693.50621262364416</v>
      </c>
      <c r="AO42" s="95">
        <f t="shared" si="15"/>
        <v>5403.1478559632906</v>
      </c>
      <c r="AP42" s="96"/>
      <c r="AQ42" s="97">
        <f t="shared" si="7"/>
        <v>1171.5568750000002</v>
      </c>
      <c r="AR42" s="98">
        <f t="shared" si="26"/>
        <v>123.09</v>
      </c>
      <c r="AS42" s="98">
        <f t="shared" si="9"/>
        <v>441.44937500000015</v>
      </c>
      <c r="AT42" s="98">
        <f t="shared" si="10"/>
        <v>208.45437499999997</v>
      </c>
      <c r="AU42" s="98">
        <f t="shared" si="16"/>
        <v>0</v>
      </c>
      <c r="AV42" s="98">
        <f t="array" ref="AV42">_xlfn.IFS(U42=0,AO42,U42&lt;0,AO42/-U42,U42&gt;0,AO42/U42)</f>
        <v>337.69674099770566</v>
      </c>
      <c r="AW42" s="234">
        <f t="shared" si="35"/>
        <v>0.28824613486878781</v>
      </c>
      <c r="AX42" s="234">
        <f t="shared" si="36"/>
        <v>2.7434945243131503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109</v>
      </c>
      <c r="O43" s="89"/>
      <c r="P43" s="89"/>
      <c r="Q43" s="233"/>
      <c r="R43" s="92"/>
      <c r="S43" s="93">
        <f>ДЕКАБРЬ!S43+ЯНВАРЬ!S43+ФЕВРАЛЬ!S43+МАРТ!S43</f>
        <v>43</v>
      </c>
      <c r="T43" s="93">
        <f>ДЕКАБРЬ!T43+ЯНВАРЬ!T43+ФЕВРАЛЬ!T43+МАРТ!T43</f>
        <v>-2</v>
      </c>
      <c r="U43" s="92">
        <f t="shared" si="1"/>
        <v>41</v>
      </c>
      <c r="V43" s="93">
        <f>ДЕКАБРЬ!V43+ЯНВАРЬ!V43+ФЕВРАЛЬ!V43+МАРТ!V43</f>
        <v>31234.9</v>
      </c>
      <c r="W43" s="93">
        <f>ДЕКАБРЬ!W43+ЯНВАРЬ!W43+ФЕВРАЛЬ!W43+МАРТ!W43</f>
        <v>-1699</v>
      </c>
      <c r="X43" s="92">
        <f t="shared" si="2"/>
        <v>29535.9</v>
      </c>
      <c r="Y43" s="93">
        <f>ДЕКАБРЬ!Y43+ЯНВАРЬ!Y43+ФЕВРАЛЬ!Y43+МАРТ!Y43</f>
        <v>47500.960000000006</v>
      </c>
      <c r="Z43" s="93">
        <f>ДЕКАБРЬ!Z43+ЯНВАРЬ!Z43+ФЕВРАЛЬ!Z43+МАРТ!Z43</f>
        <v>-2362</v>
      </c>
      <c r="AA43" s="232">
        <f t="shared" si="3"/>
        <v>45138.960000000006</v>
      </c>
      <c r="AB43" s="92">
        <f t="shared" si="14"/>
        <v>0</v>
      </c>
      <c r="AC43" s="234">
        <f t="shared" si="34"/>
        <v>1.5534889157010142E-3</v>
      </c>
      <c r="AD43" s="92">
        <f t="shared" si="5"/>
        <v>5046.6900000000005</v>
      </c>
      <c r="AE43" s="93">
        <f>ДЕКАБРЬ!AE43+ЯНВАРЬ!AE43+ФЕВРАЛЬ!AE43+МАРТ!AE43</f>
        <v>17041.950000000004</v>
      </c>
      <c r="AF43" s="234">
        <f t="shared" si="6"/>
        <v>0.37754414368430289</v>
      </c>
      <c r="AG43" s="93">
        <f>ДЕКАБРЬ!AG43+ЯНВАРЬ!AG43+ФЕВРАЛЬ!AG43+МАРТ!AG43</f>
        <v>8671.2699999999968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1736.9820645520738</v>
      </c>
      <c r="AO43" s="95">
        <f t="shared" si="15"/>
        <v>1470.8524049863129</v>
      </c>
      <c r="AP43" s="96"/>
      <c r="AQ43" s="97">
        <f t="shared" si="7"/>
        <v>1100.9502439024391</v>
      </c>
      <c r="AR43" s="98">
        <f t="shared" si="26"/>
        <v>123.09</v>
      </c>
      <c r="AS43" s="98">
        <f t="shared" si="9"/>
        <v>415.65731707317082</v>
      </c>
      <c r="AT43" s="98">
        <f t="shared" si="10"/>
        <v>201.65744186046504</v>
      </c>
      <c r="AU43" s="98">
        <f t="shared" si="16"/>
        <v>255.81395348837211</v>
      </c>
      <c r="AV43" s="98">
        <f t="array" ref="AV43">_xlfn.IFS(U43=0,AO43,U43&lt;0,AO43/-U43,U43&gt;0,AO43/U43)</f>
        <v>35.874448902105193</v>
      </c>
      <c r="AW43" s="234">
        <f t="shared" si="35"/>
        <v>3.2584986561194872E-2</v>
      </c>
      <c r="AX43" s="234">
        <f t="shared" si="36"/>
        <v>0.29144893088069862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457</v>
      </c>
      <c r="O44" s="89"/>
      <c r="P44" s="89"/>
      <c r="Q44" s="233"/>
      <c r="R44" s="92"/>
      <c r="S44" s="93">
        <f>ДЕКАБРЬ!S44+ЯНВАРЬ!S44+ФЕВРАЛЬ!S44+МАРТ!S44</f>
        <v>200</v>
      </c>
      <c r="T44" s="93">
        <f>ДЕКАБРЬ!T44+ЯНВАРЬ!T44+ФЕВРАЛЬ!T44+МАРТ!T44</f>
        <v>-4</v>
      </c>
      <c r="U44" s="92">
        <f t="shared" si="1"/>
        <v>196</v>
      </c>
      <c r="V44" s="93">
        <f>ДЕКАБРЬ!V44+ЯНВАРЬ!V44+ФЕВРАЛЬ!V44+МАРТ!V44</f>
        <v>148102.49</v>
      </c>
      <c r="W44" s="93">
        <f>ДЕКАБРЬ!W44+ЯНВАРЬ!W44+ФЕВРАЛЬ!W44+МАРТ!W44</f>
        <v>-2794</v>
      </c>
      <c r="X44" s="92">
        <f t="shared" si="2"/>
        <v>145308.49</v>
      </c>
      <c r="Y44" s="93">
        <f>ДЕКАБРЬ!Y44+ЯНВАРЬ!Y44+ФЕВРАЛЬ!Y44+МАРТ!Y44</f>
        <v>222564.00999999998</v>
      </c>
      <c r="Z44" s="93">
        <f>ДЕКАБРЬ!Z44+ЯНВАРЬ!Z44+ФЕВРАЛЬ!Z44+МАРТ!Z44</f>
        <v>-4186</v>
      </c>
      <c r="AA44" s="232">
        <f t="shared" si="3"/>
        <v>218378.00999999998</v>
      </c>
      <c r="AB44" s="92">
        <f t="shared" si="14"/>
        <v>0</v>
      </c>
      <c r="AC44" s="234">
        <f t="shared" si="34"/>
        <v>7.5156321272764181E-3</v>
      </c>
      <c r="AD44" s="92">
        <f t="shared" si="5"/>
        <v>21832.44</v>
      </c>
      <c r="AE44" s="93">
        <f>ДЕКАБРЬ!AE44+ЯНВАРЬ!AE44+ФЕВРАЛЬ!AE44+МАРТ!AE44</f>
        <v>82391.650000000009</v>
      </c>
      <c r="AF44" s="234">
        <f t="shared" si="6"/>
        <v>0.37728913272906928</v>
      </c>
      <c r="AG44" s="93">
        <f>ДЕКАБРЬ!AG44+ЯНВАРЬ!AG44+ФЕВРАЛЬ!AG44+МАРТ!AG44</f>
        <v>27790.199999999997</v>
      </c>
      <c r="AH44" s="93">
        <f>ДЕКАБРЬ!AH44+ЯНВАРЬ!AH44+ФЕВРАЛЬ!AH44+МАРТ!AH44</f>
        <v>6583</v>
      </c>
      <c r="AI44" s="93">
        <f>ДЕКАБРЬ!AI44+ЯНВАРЬ!AI44+ФЕВРАЛЬ!AI44+МАРТ!AI44</f>
        <v>20303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1141.8221429116863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8285.2462004393965</v>
      </c>
      <c r="AO44" s="95">
        <f t="shared" si="15"/>
        <v>50050.651656648886</v>
      </c>
      <c r="AP44" s="96"/>
      <c r="AQ44" s="97">
        <f t="shared" si="7"/>
        <v>1114.1735204081631</v>
      </c>
      <c r="AR44" s="98">
        <f t="shared" si="26"/>
        <v>111.39</v>
      </c>
      <c r="AS44" s="98">
        <f t="shared" si="9"/>
        <v>420.36556122448985</v>
      </c>
      <c r="AT44" s="98">
        <f t="shared" si="10"/>
        <v>138.95099999999999</v>
      </c>
      <c r="AU44" s="98">
        <f t="shared" si="16"/>
        <v>152.065</v>
      </c>
      <c r="AV44" s="98">
        <f t="array" ref="AV44">_xlfn.IFS(U44=0,AO44,U44&lt;0,AO44/-U44,U44&gt;0,AO44/U44)</f>
        <v>255.36046763596372</v>
      </c>
      <c r="AW44" s="234">
        <f t="shared" si="35"/>
        <v>0.22919272712783167</v>
      </c>
      <c r="AX44" s="234">
        <f t="shared" si="36"/>
        <v>2.2924900586763957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909</v>
      </c>
      <c r="O45" s="89"/>
      <c r="P45" s="89"/>
      <c r="Q45" s="233"/>
      <c r="R45" s="92"/>
      <c r="S45" s="93">
        <f>ДЕКАБРЬ!S45+ЯНВАРЬ!S45+ФЕВРАЛЬ!S45+МАРТ!S45</f>
        <v>376</v>
      </c>
      <c r="T45" s="93">
        <f>ДЕКАБРЬ!T45+ЯНВАРЬ!T45+ФЕВРАЛЬ!T45+МАРТ!T45</f>
        <v>-24</v>
      </c>
      <c r="U45" s="92">
        <f t="shared" si="1"/>
        <v>352</v>
      </c>
      <c r="V45" s="93">
        <f>ДЕКАБРЬ!V45+ЯНВАРЬ!V45+ФЕВРАЛЬ!V45+МАРТ!V45</f>
        <v>343351.47</v>
      </c>
      <c r="W45" s="93">
        <f>ДЕКАБРЬ!W45+ЯНВАРЬ!W45+ФЕВРАЛЬ!W45+МАРТ!W45</f>
        <v>-22376</v>
      </c>
      <c r="X45" s="92">
        <f t="shared" si="2"/>
        <v>320975.46999999997</v>
      </c>
      <c r="Y45" s="93">
        <f>ДЕКАБРЬ!Y45+ЯНВАРЬ!Y45+ФЕВРАЛЬ!Y45+МАРТ!Y45</f>
        <v>523874</v>
      </c>
      <c r="Z45" s="93">
        <f>ДЕКАБРЬ!Z45+ЯНВАРЬ!Z45+ФЕВРАЛЬ!Z45+МАРТ!Z45</f>
        <v>-34105.25</v>
      </c>
      <c r="AA45" s="232">
        <f t="shared" si="3"/>
        <v>489768.75</v>
      </c>
      <c r="AB45" s="92">
        <f t="shared" si="14"/>
        <v>0</v>
      </c>
      <c r="AC45" s="234">
        <f t="shared" si="34"/>
        <v>1.6855734478192254E-2</v>
      </c>
      <c r="AD45" s="92">
        <f t="shared" si="5"/>
        <v>37973.759999999995</v>
      </c>
      <c r="AE45" s="93">
        <f>ДЕКАБРЬ!AE45+ЯНВАРЬ!AE45+ФЕВРАЛЬ!AE45+МАРТ!AE45</f>
        <v>184024.91999999998</v>
      </c>
      <c r="AF45" s="234">
        <f t="shared" si="6"/>
        <v>0.37573838673863935</v>
      </c>
      <c r="AG45" s="93">
        <f>ДЕКАБРЬ!AG45+ЯНВАРЬ!AG45+ФЕВРАЛЬ!AG45+МАРТ!AG45</f>
        <v>68024.72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1409.1036596496679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18316.443005716312</v>
      </c>
      <c r="AO45" s="95">
        <f t="shared" si="15"/>
        <v>82386.803334634023</v>
      </c>
      <c r="AP45" s="96"/>
      <c r="AQ45" s="97">
        <f t="shared" si="7"/>
        <v>1391.3884943181818</v>
      </c>
      <c r="AR45" s="98">
        <f t="shared" si="26"/>
        <v>107.88</v>
      </c>
      <c r="AS45" s="98">
        <f t="shared" si="9"/>
        <v>522.79806818181817</v>
      </c>
      <c r="AT45" s="98">
        <f t="shared" si="10"/>
        <v>180.9168085106383</v>
      </c>
      <c r="AU45" s="98">
        <f t="shared" si="16"/>
        <v>259.58244680851061</v>
      </c>
      <c r="AV45" s="98">
        <f t="array" ref="AV45">_xlfn.IFS(U45=0,AO45,U45&lt;0,AO45/-U45,U45&gt;0,AO45/U45)</f>
        <v>234.05341856430121</v>
      </c>
      <c r="AW45" s="234">
        <f t="shared" si="35"/>
        <v>0.16821572085731079</v>
      </c>
      <c r="AX45" s="234">
        <f t="shared" si="36"/>
        <v>2.1695719184677533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203</v>
      </c>
      <c r="O47" s="89"/>
      <c r="P47" s="89"/>
      <c r="Q47" s="233"/>
      <c r="R47" s="92"/>
      <c r="S47" s="93">
        <f>ДЕКАБРЬ!S47+ЯНВАРЬ!S47+ФЕВРАЛЬ!S47+МАРТ!S47</f>
        <v>127</v>
      </c>
      <c r="T47" s="93">
        <f>ДЕКАБРЬ!T47+ЯНВАРЬ!T47+ФЕВРАЛЬ!T47+МАРТ!T47</f>
        <v>-3</v>
      </c>
      <c r="U47" s="92">
        <f t="shared" si="1"/>
        <v>124</v>
      </c>
      <c r="V47" s="93">
        <f>ДЕКАБРЬ!V47+ЯНВАРЬ!V47+ФЕВРАЛЬ!V47+МАРТ!V47</f>
        <v>94375.709999999992</v>
      </c>
      <c r="W47" s="93">
        <f>ДЕКАБРЬ!W47+ЯНВАРЬ!W47+ФЕВРАЛЬ!W47+МАРТ!W47</f>
        <v>-2030</v>
      </c>
      <c r="X47" s="92">
        <f t="shared" si="2"/>
        <v>92345.709999999992</v>
      </c>
      <c r="Y47" s="93">
        <f>ДЕКАБРЬ!Y47+ЯНВАРЬ!Y47+ФЕВРАЛЬ!Y47+МАРТ!Y47</f>
        <v>145429.97</v>
      </c>
      <c r="Z47" s="93">
        <f>ДЕКАБРЬ!Z47+ЯНВАРЬ!Z47+ФЕВРАЛЬ!Z47+МАРТ!Z47</f>
        <v>-3355</v>
      </c>
      <c r="AA47" s="232">
        <f t="shared" si="3"/>
        <v>142074.97</v>
      </c>
      <c r="AB47" s="92">
        <f t="shared" si="14"/>
        <v>0</v>
      </c>
      <c r="AC47" s="234">
        <f t="shared" si="34"/>
        <v>4.8896095765953423E-3</v>
      </c>
      <c r="AD47" s="92">
        <f t="shared" si="5"/>
        <v>15263.16</v>
      </c>
      <c r="AE47" s="93">
        <f>ДЕКАБРЬ!AE47+ЯНВАРЬ!AE47+ФЕВРАЛЬ!AE47+МАРТ!AE47</f>
        <v>53366.92</v>
      </c>
      <c r="AF47" s="234">
        <f t="shared" si="6"/>
        <v>0.37562506611826135</v>
      </c>
      <c r="AG47" s="93">
        <f>ДЕКАБРЬ!AG47+ЯНВАРЬ!AG47+ФЕВРАЛЬ!AG47+МАРТ!AG47</f>
        <v>13913.149999999998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816.80088716193563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5246.6462148098408</v>
      </c>
      <c r="AO47" s="95">
        <f t="shared" si="15"/>
        <v>40951.292898028223</v>
      </c>
      <c r="AP47" s="96"/>
      <c r="AQ47" s="97">
        <f t="shared" si="7"/>
        <v>1145.7658870967741</v>
      </c>
      <c r="AR47" s="98">
        <f t="shared" si="26"/>
        <v>123.09</v>
      </c>
      <c r="AS47" s="98">
        <f t="shared" si="9"/>
        <v>430.37838709677419</v>
      </c>
      <c r="AT47" s="98">
        <f t="shared" si="10"/>
        <v>109.55236220472439</v>
      </c>
      <c r="AU47" s="98">
        <f t="shared" si="16"/>
        <v>98.559055118110237</v>
      </c>
      <c r="AV47" s="98">
        <f t="array" ref="AV47">_xlfn.IFS(U47=0,AO47,U47&lt;0,AO47/-U47,U47&gt;0,AO47/U47)</f>
        <v>330.25236208087279</v>
      </c>
      <c r="AW47" s="234">
        <f t="shared" si="35"/>
        <v>0.28823720953823345</v>
      </c>
      <c r="AX47" s="234">
        <f t="shared" si="36"/>
        <v>2.6830153715238669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716</v>
      </c>
      <c r="O48" s="89"/>
      <c r="P48" s="89"/>
      <c r="Q48" s="233"/>
      <c r="R48" s="92"/>
      <c r="S48" s="93">
        <f>ДЕКАБРЬ!S48+ЯНВАРЬ!S48+ФЕВРАЛЬ!S48+МАРТ!S48</f>
        <v>330</v>
      </c>
      <c r="T48" s="93">
        <f>ДЕКАБРЬ!T48+ЯНВАРЬ!T48+ФЕВРАЛЬ!T48+МАРТ!T48</f>
        <v>-10</v>
      </c>
      <c r="U48" s="92">
        <f t="shared" si="1"/>
        <v>320</v>
      </c>
      <c r="V48" s="93">
        <f>ДЕКАБРЬ!V48+ЯНВАРЬ!V48+ФЕВРАЛЬ!V48+МАРТ!V48</f>
        <v>273351.51</v>
      </c>
      <c r="W48" s="93">
        <f>ДЕКАБРЬ!W48+ЯНВАРЬ!W48+ФЕВРАЛЬ!W48+МАРТ!W48</f>
        <v>-7915</v>
      </c>
      <c r="X48" s="92">
        <f t="shared" si="2"/>
        <v>265436.51</v>
      </c>
      <c r="Y48" s="93">
        <f>ДЕКАБРЬ!Y48+ЯНВАРЬ!Y48+ФЕВРАЛЬ!Y48+МАРТ!Y48</f>
        <v>423707.72000000009</v>
      </c>
      <c r="Z48" s="93">
        <f>ДЕКАБРЬ!Z48+ЯНВАРЬ!Z48+ФЕВРАЛЬ!Z48+МАРТ!Z48</f>
        <v>-12703.720000000001</v>
      </c>
      <c r="AA48" s="232">
        <f t="shared" si="3"/>
        <v>411004.00000000012</v>
      </c>
      <c r="AB48" s="92">
        <f t="shared" si="14"/>
        <v>0</v>
      </c>
      <c r="AC48" s="234">
        <f t="shared" si="34"/>
        <v>1.4144990454117235E-2</v>
      </c>
      <c r="AD48" s="92">
        <f t="shared" si="5"/>
        <v>34521.599999999999</v>
      </c>
      <c r="AE48" s="93">
        <f>ДЕКАБРЬ!AE48+ЯНВАРЬ!AE48+ФЕВРАЛЬ!AE48+МАРТ!AE48</f>
        <v>154218.03999999998</v>
      </c>
      <c r="AF48" s="234">
        <f t="shared" si="6"/>
        <v>0.37522272289320768</v>
      </c>
      <c r="AG48" s="93">
        <f>ДЕКАБРЬ!AG48+ЯНВАРЬ!AG48+ФЕВРАЛЬ!AG48+МАРТ!AG48</f>
        <v>44483.269999999982</v>
      </c>
      <c r="AH48" s="93">
        <f>ДЕКАБРЬ!AH48+ЯНВАРЬ!AH48+ФЕВРАЛЬ!AH48+МАРТ!AH48</f>
        <v>25829</v>
      </c>
      <c r="AI48" s="93">
        <f>ДЕКАБРЬ!AI48+ЯНВАРЬ!AI48+ФЕВРАЛЬ!AI48+МАРТ!AI48</f>
        <v>38703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2209.5555672565488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15136.119546622242</v>
      </c>
      <c r="AO48" s="95">
        <f t="shared" si="15"/>
        <v>95903.414886121376</v>
      </c>
      <c r="AP48" s="96"/>
      <c r="AQ48" s="97">
        <f t="shared" si="7"/>
        <v>1284.3875000000003</v>
      </c>
      <c r="AR48" s="98">
        <f t="shared" si="26"/>
        <v>107.88</v>
      </c>
      <c r="AS48" s="98">
        <f t="shared" si="9"/>
        <v>481.93137499999995</v>
      </c>
      <c r="AT48" s="98">
        <f t="shared" si="10"/>
        <v>134.79778787878783</v>
      </c>
      <c r="AU48" s="98">
        <f t="shared" si="16"/>
        <v>195.55151515151516</v>
      </c>
      <c r="AV48" s="98">
        <f t="array" ref="AV48">_xlfn.IFS(U48=0,AO48,U48&lt;0,AO48/-U48,U48&gt;0,AO48/U48)</f>
        <v>299.69817151912929</v>
      </c>
      <c r="AW48" s="234">
        <f t="shared" si="35"/>
        <v>0.23333937111590483</v>
      </c>
      <c r="AX48" s="234">
        <f t="shared" si="36"/>
        <v>2.7780698138591888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967</v>
      </c>
      <c r="O49" s="89"/>
      <c r="P49" s="89"/>
      <c r="Q49" s="233"/>
      <c r="R49" s="92"/>
      <c r="S49" s="93">
        <f>ДЕКАБРЬ!S49+ЯНВАРЬ!S49+ФЕВРАЛЬ!S49+МАРТ!S49</f>
        <v>363</v>
      </c>
      <c r="T49" s="93">
        <f>ДЕКАБРЬ!T49+ЯНВАРЬ!T49+ФЕВРАЛЬ!T49+МАРТ!T49</f>
        <v>-12</v>
      </c>
      <c r="U49" s="92">
        <f t="shared" si="1"/>
        <v>351</v>
      </c>
      <c r="V49" s="93">
        <f>ДЕКАБРЬ!V49+ЯНВАРЬ!V49+ФЕВРАЛЬ!V49+МАРТ!V49</f>
        <v>374803.93</v>
      </c>
      <c r="W49" s="93">
        <f>ДЕКАБРЬ!W49+ЯНВАРЬ!W49+ФЕВРАЛЬ!W49+МАРТ!W49</f>
        <v>-13184.42</v>
      </c>
      <c r="X49" s="92">
        <f t="shared" si="2"/>
        <v>361619.51</v>
      </c>
      <c r="Y49" s="93">
        <f>ДЕКАБРЬ!Y49+ЯНВАРЬ!Y49+ФЕВРАЛЬ!Y49+МАРТ!Y49</f>
        <v>553345.12</v>
      </c>
      <c r="Z49" s="93">
        <f>ДЕКАБРЬ!Z49+ЯНВАРЬ!Z49+ФЕВРАЛЬ!Z49+МАРТ!Z49</f>
        <v>-18582.54</v>
      </c>
      <c r="AA49" s="232">
        <f t="shared" si="3"/>
        <v>534762.57999999996</v>
      </c>
      <c r="AB49" s="92">
        <f t="shared" si="14"/>
        <v>0</v>
      </c>
      <c r="AC49" s="234">
        <f t="shared" si="34"/>
        <v>1.840422864332002E-2</v>
      </c>
      <c r="AD49" s="92">
        <f t="shared" si="5"/>
        <v>43204.590000000004</v>
      </c>
      <c r="AE49" s="93">
        <f>ДЕКАБРЬ!AE49+ЯНВАРЬ!AE49+ФЕВРАЛЬ!AE49+МАРТ!AE49</f>
        <v>198772.35000000003</v>
      </c>
      <c r="AF49" s="234">
        <f t="shared" si="6"/>
        <v>0.37170205514379867</v>
      </c>
      <c r="AG49" s="93">
        <f>ДЕКАБРЬ!AG49+ЯНВАРЬ!AG49+ФЕВРАЛЬ!AG49+МАРТ!AG49</f>
        <v>68813.37</v>
      </c>
      <c r="AH49" s="93">
        <f>ДЕКАБРЬ!AH49+ЯНВАРЬ!AH49+ФЕВРАЛЬ!AH49+МАРТ!AH49</f>
        <v>30000</v>
      </c>
      <c r="AI49" s="93">
        <f>ДЕКАБРЬ!AI49+ЯНВАРЬ!AI49+ФЕВРАЛЬ!AI49+МАРТ!AI49</f>
        <v>80485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1033.1906610686244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20635.915295914529</v>
      </c>
      <c r="AO49" s="95">
        <f t="shared" si="15"/>
        <v>91808.164043016746</v>
      </c>
      <c r="AP49" s="96"/>
      <c r="AQ49" s="97">
        <f t="shared" si="7"/>
        <v>1523.5401139601138</v>
      </c>
      <c r="AR49" s="98">
        <f t="shared" si="26"/>
        <v>123.09</v>
      </c>
      <c r="AS49" s="98">
        <f t="shared" si="9"/>
        <v>566.30299145299159</v>
      </c>
      <c r="AT49" s="98">
        <f t="shared" si="10"/>
        <v>189.56851239669419</v>
      </c>
      <c r="AU49" s="98">
        <f t="shared" si="16"/>
        <v>304.36639118457299</v>
      </c>
      <c r="AV49" s="98">
        <f t="array" ref="AV49">_xlfn.IFS(U49=0,AO49,U49&lt;0,AO49/-U49,U49&gt;0,AO49/U49)</f>
        <v>261.5617209202756</v>
      </c>
      <c r="AW49" s="234">
        <f t="shared" si="35"/>
        <v>0.17168023245571287</v>
      </c>
      <c r="AX49" s="234">
        <f t="shared" si="36"/>
        <v>2.1249632051366936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467</v>
      </c>
      <c r="O50" s="89"/>
      <c r="P50" s="89"/>
      <c r="Q50" s="233"/>
      <c r="R50" s="92"/>
      <c r="S50" s="93">
        <f>ДЕКАБРЬ!S50+ЯНВАРЬ!S50+ФЕВРАЛЬ!S50+МАРТ!S50</f>
        <v>226</v>
      </c>
      <c r="T50" s="93">
        <f>ДЕКАБРЬ!T50+ЯНВАРЬ!T50+ФЕВРАЛЬ!T50+МАРТ!T50</f>
        <v>-8</v>
      </c>
      <c r="U50" s="92">
        <f t="shared" si="1"/>
        <v>218</v>
      </c>
      <c r="V50" s="93">
        <f>ДЕКАБРЬ!V50+ЯНВАРЬ!V50+ФЕВРАЛЬ!V50+МАРТ!V50</f>
        <v>193504.71999999997</v>
      </c>
      <c r="W50" s="93">
        <f>ДЕКАБРЬ!W50+ЯНВАРЬ!W50+ФЕВРАЛЬ!W50+МАРТ!W50</f>
        <v>-6497</v>
      </c>
      <c r="X50" s="92">
        <f t="shared" si="2"/>
        <v>187007.71999999997</v>
      </c>
      <c r="Y50" s="93">
        <f>ДЕКАБРЬ!Y50+ЯНВАРЬ!Y50+ФЕВРАЛЬ!Y50+МАРТ!Y50</f>
        <v>286021.10000000003</v>
      </c>
      <c r="Z50" s="93">
        <f>ДЕКАБРЬ!Z50+ЯНВАРЬ!Z50+ФЕВРАЛЬ!Z50+МАРТ!Z50</f>
        <v>-9920</v>
      </c>
      <c r="AA50" s="232">
        <f t="shared" si="3"/>
        <v>276101.10000000003</v>
      </c>
      <c r="AB50" s="92">
        <f t="shared" si="14"/>
        <v>0</v>
      </c>
      <c r="AC50" s="234">
        <f t="shared" si="34"/>
        <v>9.5022126886143872E-3</v>
      </c>
      <c r="AD50" s="92">
        <f t="shared" si="5"/>
        <v>29384.219999999998</v>
      </c>
      <c r="AE50" s="93">
        <f>ДЕКАБРЬ!AE50+ЯНВАРЬ!AE50+ФЕВРАЛЬ!AE50+МАРТ!AE50</f>
        <v>103764.49999999997</v>
      </c>
      <c r="AF50" s="234">
        <f t="shared" si="6"/>
        <v>0.37582066858842633</v>
      </c>
      <c r="AG50" s="93">
        <f>ДЕКАБРЬ!AG50+ЯНВАРЬ!AG50+ФЕВРАЛЬ!AG50+МАРТ!AG50</f>
        <v>27297.03</v>
      </c>
      <c r="AH50" s="93">
        <f>ДЕКАБРЬ!AH50+ЯНВАРЬ!AH50+ФЕВРАЛЬ!AH50+МАРТ!AH50</f>
        <v>24192</v>
      </c>
      <c r="AI50" s="93">
        <f>ДЕКАБРЬ!AI50+ЯНВАРЬ!AI50+ФЕВРАЛЬ!AI50+МАРТ!AI50</f>
        <v>25874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1174.6164746555987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10664.072450156051</v>
      </c>
      <c r="AO50" s="95">
        <f t="shared" si="15"/>
        <v>53730.661075188415</v>
      </c>
      <c r="AP50" s="96"/>
      <c r="AQ50" s="97">
        <f t="shared" si="7"/>
        <v>1266.5188073394497</v>
      </c>
      <c r="AR50" s="98">
        <f t="shared" si="26"/>
        <v>134.79</v>
      </c>
      <c r="AS50" s="98">
        <f t="shared" si="9"/>
        <v>475.98394495412833</v>
      </c>
      <c r="AT50" s="98">
        <f t="shared" si="10"/>
        <v>120.7833185840708</v>
      </c>
      <c r="AU50" s="98">
        <f t="shared" si="16"/>
        <v>221.53097345132744</v>
      </c>
      <c r="AV50" s="98">
        <f t="array" ref="AV50">_xlfn.IFS(U50=0,AO50,U50&lt;0,AO50/-U50,U50&gt;0,AO50/U50)</f>
        <v>246.4709223632496</v>
      </c>
      <c r="AW50" s="234">
        <f t="shared" si="35"/>
        <v>0.19460502357719112</v>
      </c>
      <c r="AX50" s="234">
        <f t="shared" si="36"/>
        <v>1.8285549548427154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28</v>
      </c>
      <c r="T51" s="93">
        <f>ДЕКАБРЬ!T51+ЯНВАРЬ!T51+ФЕВРАЛЬ!T51+МАРТ!T51</f>
        <v>-3</v>
      </c>
      <c r="U51" s="92">
        <f t="shared" si="1"/>
        <v>25</v>
      </c>
      <c r="V51" s="93">
        <f>ДЕКАБРЬ!V51+ЯНВАРЬ!V51+ФЕВРАЛЬ!V51+МАРТ!V51</f>
        <v>21207.91</v>
      </c>
      <c r="W51" s="93">
        <f>ДЕКАБРЬ!W51+ЯНВАРЬ!W51+ФЕВРАЛЬ!W51+МАРТ!W51</f>
        <v>-2329</v>
      </c>
      <c r="X51" s="92">
        <f t="shared" si="2"/>
        <v>18878.91</v>
      </c>
      <c r="Y51" s="93">
        <f>ДЕКАБРЬ!Y51+ЯНВАРЬ!Y51+ФЕВРАЛЬ!Y51+МАРТ!Y51</f>
        <v>32041.5</v>
      </c>
      <c r="Z51" s="93">
        <f>ДЕКАБРЬ!Z51+ЯНВАРЬ!Z51+ФЕВРАЛЬ!Z51+МАРТ!Z51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9.8169064098759863E-4</v>
      </c>
      <c r="AD51" s="92">
        <f t="shared" si="5"/>
        <v>3603.75</v>
      </c>
      <c r="AE51" s="93">
        <f>ДЕКАБРЬ!AE51+ЯНВАРЬ!AE51+ФЕВРАЛЬ!AE51+МАРТ!AE51</f>
        <v>10656.029999999999</v>
      </c>
      <c r="AF51" s="234">
        <f t="shared" si="6"/>
        <v>0.37357464635664073</v>
      </c>
      <c r="AG51" s="93">
        <f>ДЕКАБРЬ!AG51+ЯНВАРЬ!AG51+ФЕВРАЛЬ!AG51+МАРТ!AG51</f>
        <v>8196.1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1094.4402979081992</v>
      </c>
      <c r="AO51" s="95">
        <f t="shared" si="15"/>
        <v>-13755.745823049643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292.71785714285716</v>
      </c>
      <c r="AU51" s="98">
        <f t="shared" si="16"/>
        <v>662</v>
      </c>
      <c r="AV51" s="98">
        <f t="array" ref="AV51">_xlfn.IFS(U51=0,AO51,U51&lt;0,AO51/-U51,U51&gt;0,AO51/U51)</f>
        <v>-550.22983292198569</v>
      </c>
      <c r="AW51" s="234">
        <f t="shared" si="35"/>
        <v>-0.48224318824342732</v>
      </c>
      <c r="AX51" s="234">
        <f t="shared" si="36"/>
        <v>-3.8170643976551206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97</v>
      </c>
      <c r="O52" s="89"/>
      <c r="P52" s="89"/>
      <c r="Q52" s="233"/>
      <c r="R52" s="92"/>
      <c r="S52" s="93">
        <f>ДЕКАБРЬ!S52+ЯНВАРЬ!S52+ФЕВРАЛЬ!S52+МАРТ!S52</f>
        <v>19</v>
      </c>
      <c r="T52" s="93">
        <f>ДЕКАБРЬ!T52+ЯНВАРЬ!T52+ФЕВРАЛЬ!T52+МАРТ!T52</f>
        <v>-2</v>
      </c>
      <c r="U52" s="92">
        <f t="shared" si="1"/>
        <v>17</v>
      </c>
      <c r="V52" s="93">
        <f>ДЕКАБРЬ!V52+ЯНВАРЬ!V52+ФЕВРАЛЬ!V52+МАРТ!V52</f>
        <v>14684.57</v>
      </c>
      <c r="W52" s="93">
        <f>ДЕКАБРЬ!W52+ЯНВАРЬ!W52+ФЕВРАЛЬ!W52+МАРТ!W52</f>
        <v>-1331</v>
      </c>
      <c r="X52" s="92">
        <f t="shared" si="2"/>
        <v>13353.57</v>
      </c>
      <c r="Y52" s="93">
        <f>ДЕКАБРЬ!Y52+ЯНВАРЬ!Y52+ФЕВРАЛЬ!Y52+МАРТ!Y52</f>
        <v>22134.62</v>
      </c>
      <c r="Z52" s="93">
        <f>ДЕКАБРЬ!Z52+ЯНВАРЬ!Z52+ФЕВРАЛЬ!Z52+МАРТ!Z52</f>
        <v>-2178.8199999999997</v>
      </c>
      <c r="AA52" s="232">
        <f t="shared" si="3"/>
        <v>19955.8</v>
      </c>
      <c r="AB52" s="92">
        <f t="shared" si="14"/>
        <v>0</v>
      </c>
      <c r="AC52" s="234">
        <f t="shared" si="34"/>
        <v>6.8679283049379719E-4</v>
      </c>
      <c r="AD52" s="92">
        <f t="shared" si="5"/>
        <v>1635.0600000000002</v>
      </c>
      <c r="AE52" s="93">
        <f>ДЕКАБРЬ!AE52+ЯНВАРЬ!AE52+ФЕВРАЛЬ!AE52+МАРТ!AE52</f>
        <v>7555.09</v>
      </c>
      <c r="AF52" s="234">
        <f t="shared" si="6"/>
        <v>0.37859118652221413</v>
      </c>
      <c r="AG52" s="93">
        <f>ДЕКАБРЬ!AG52+ЯНВАРЬ!AG52+ФЕВРАЛЬ!AG52+МАРТ!AG52</f>
        <v>6473.2299999999987</v>
      </c>
      <c r="AH52" s="93">
        <f>ДЕКАБРЬ!AH52+ЯНВАРЬ!AH52+ФЕВРАЛЬ!AH52+МАРТ!AH52</f>
        <v>617</v>
      </c>
      <c r="AI52" s="93">
        <f>ДЕКАБРЬ!AI52+ЯНВАРЬ!AI52+ФЕВРАЛЬ!AI52+МАРТ!AI52</f>
        <v>3960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271.78752196978678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762.48884699999996</v>
      </c>
      <c r="AO52" s="95">
        <f t="shared" si="15"/>
        <v>-1318.8563689697876</v>
      </c>
      <c r="AP52" s="96"/>
      <c r="AQ52" s="97">
        <f t="shared" si="7"/>
        <v>1173.870588235294</v>
      </c>
      <c r="AR52" s="98">
        <f t="shared" si="26"/>
        <v>96.18</v>
      </c>
      <c r="AS52" s="98">
        <f t="shared" si="9"/>
        <v>444.41705882352943</v>
      </c>
      <c r="AT52" s="98">
        <f t="shared" si="10"/>
        <v>340.6963157894736</v>
      </c>
      <c r="AU52" s="98">
        <f t="shared" si="16"/>
        <v>240.89473684210526</v>
      </c>
      <c r="AV52" s="98">
        <f t="array" ref="AV52">_xlfn.IFS(U52=0,AO52,U52&lt;0,AO52/-U52,U52&gt;0,AO52/U52)</f>
        <v>-77.579786409987506</v>
      </c>
      <c r="AW52" s="234">
        <f t="shared" si="35"/>
        <v>-6.6088874861934266E-2</v>
      </c>
      <c r="AX52" s="234">
        <f t="shared" si="36"/>
        <v>-0.80661038064033586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53</v>
      </c>
      <c r="O53" s="89"/>
      <c r="P53" s="89"/>
      <c r="Q53" s="233"/>
      <c r="R53" s="92"/>
      <c r="S53" s="93">
        <f>ДЕКАБРЬ!S53+ЯНВАРЬ!S53+ФЕВРАЛЬ!S53+МАРТ!S53</f>
        <v>11</v>
      </c>
      <c r="T53" s="93">
        <f>ДЕКАБРЬ!T53+ЯНВАРЬ!T53+ФЕВРАЛЬ!T53+МАРТ!T53</f>
        <v>-1</v>
      </c>
      <c r="U53" s="92">
        <f t="shared" si="1"/>
        <v>10</v>
      </c>
      <c r="V53" s="93">
        <f>ДЕКАБРЬ!V53+ЯНВАРЬ!V53+ФЕВРАЛЬ!V53+МАРТ!V53</f>
        <v>8085.49</v>
      </c>
      <c r="W53" s="93">
        <f>ДЕКАБРЬ!W53+ЯНВАРЬ!W53+ФЕВРАЛЬ!W53+МАРТ!W53</f>
        <v>-725</v>
      </c>
      <c r="X53" s="92">
        <f t="shared" si="2"/>
        <v>7360.49</v>
      </c>
      <c r="Y53" s="93">
        <f>ДЕКАБРЬ!Y53+ЯНВАРЬ!Y53+ФЕВРАЛЬ!Y53+МАРТ!Y53</f>
        <v>12152.339999999998</v>
      </c>
      <c r="Z53" s="93">
        <f>ДЕКАБРЬ!Z53+ЯНВАРЬ!Z53+ФЕВРАЛЬ!Z53+МАРТ!Z53</f>
        <v>-1106</v>
      </c>
      <c r="AA53" s="232">
        <f t="shared" si="3"/>
        <v>11046.339999999998</v>
      </c>
      <c r="AB53" s="92">
        <f t="shared" si="14"/>
        <v>0</v>
      </c>
      <c r="AC53" s="234">
        <f t="shared" si="34"/>
        <v>3.8016752599228553E-4</v>
      </c>
      <c r="AD53" s="92">
        <f t="shared" si="5"/>
        <v>961.80000000000007</v>
      </c>
      <c r="AE53" s="93">
        <f>ДЕКАБРЬ!AE53+ЯНВАРЬ!AE53+ФЕВРАЛЬ!AE53+МАРТ!AE53</f>
        <v>4146.2399999999989</v>
      </c>
      <c r="AF53" s="234">
        <f t="shared" si="6"/>
        <v>0.37534966332740072</v>
      </c>
      <c r="AG53" s="93">
        <f>ДЕКАБРЬ!AG53+ЯНВАРЬ!AG53+ФЕВРАЛЬ!AG53+МАРТ!AG53</f>
        <v>3326.12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3448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316.52497997409955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410.57998571832002</v>
      </c>
      <c r="AO53" s="95">
        <f t="shared" si="15"/>
        <v>-1562.9249656924194</v>
      </c>
      <c r="AP53" s="96"/>
      <c r="AQ53" s="97">
        <f t="shared" si="7"/>
        <v>1104.6339999999998</v>
      </c>
      <c r="AR53" s="98">
        <f t="shared" si="26"/>
        <v>96.18</v>
      </c>
      <c r="AS53" s="98">
        <f t="shared" si="9"/>
        <v>414.62399999999991</v>
      </c>
      <c r="AT53" s="98">
        <f t="shared" si="10"/>
        <v>302.37454545454545</v>
      </c>
      <c r="AU53" s="98">
        <f t="shared" si="16"/>
        <v>313.45454545454544</v>
      </c>
      <c r="AV53" s="98">
        <f t="array" ref="AV53">_xlfn.IFS(U53=0,AO53,U53&lt;0,AO53/-U53,U53&gt;0,AO53/U53)</f>
        <v>-156.29249656924193</v>
      </c>
      <c r="AW53" s="234">
        <f t="shared" si="35"/>
        <v>-0.14148803727681925</v>
      </c>
      <c r="AX53" s="234">
        <f t="shared" si="36"/>
        <v>-1.6249999643298183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70</v>
      </c>
      <c r="O54" s="89"/>
      <c r="P54" s="89"/>
      <c r="Q54" s="233"/>
      <c r="R54" s="92"/>
      <c r="S54" s="93">
        <f>ДЕКАБРЬ!S54+ЯНВАРЬ!S54+ФЕВРАЛЬ!S54+МАРТ!S54</f>
        <v>26</v>
      </c>
      <c r="T54" s="93">
        <f>ДЕКАБРЬ!T54+ЯНВАРЬ!T54+ФЕВРАЛЬ!T54+МАРТ!T54</f>
        <v>-2</v>
      </c>
      <c r="U54" s="92">
        <f t="shared" si="1"/>
        <v>24</v>
      </c>
      <c r="V54" s="93">
        <f>ДЕКАБРЬ!V54+ЯНВАРЬ!V54+ФЕВРАЛЬ!V54+МАРТ!V54</f>
        <v>17270.54</v>
      </c>
      <c r="W54" s="93">
        <f>ДЕКАБРЬ!W54+ЯНВАРЬ!W54+ФЕВРАЛЬ!W54+МАРТ!W54</f>
        <v>-1457.49</v>
      </c>
      <c r="X54" s="92">
        <f t="shared" si="2"/>
        <v>15813.050000000001</v>
      </c>
      <c r="Y54" s="93">
        <f>ДЕКАБРЬ!Y54+ЯНВАРЬ!Y54+ФЕВРАЛЬ!Y54+МАРТ!Y54</f>
        <v>25736.659999999996</v>
      </c>
      <c r="Z54" s="93">
        <f>ДЕКАБРЬ!Z54+ЯНВАРЬ!Z54+ФЕВРАЛЬ!Z54+МАРТ!Z54</f>
        <v>-1996.05</v>
      </c>
      <c r="AA54" s="232">
        <f t="shared" si="3"/>
        <v>23740.609999999997</v>
      </c>
      <c r="AB54" s="92">
        <f t="shared" si="14"/>
        <v>0</v>
      </c>
      <c r="AC54" s="234">
        <f t="shared" si="34"/>
        <v>8.1704971685170953E-4</v>
      </c>
      <c r="AD54" s="92">
        <f t="shared" si="5"/>
        <v>2954.16</v>
      </c>
      <c r="AE54" s="93">
        <f>ДЕКАБРЬ!AE54+ЯНВАРЬ!AE54+ФЕВРАЛЬ!AE54+МАРТ!AE54</f>
        <v>8988.4199999999983</v>
      </c>
      <c r="AF54" s="234">
        <f t="shared" si="6"/>
        <v>0.37860947970587105</v>
      </c>
      <c r="AG54" s="93">
        <f>ДЕКАБРЬ!AG54+ЯНВАРЬ!AG54+ФЕВРАЛЬ!AG54+МАРТ!AG54</f>
        <v>4251.88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303.44204566259265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900.86994351262138</v>
      </c>
      <c r="AO54" s="95">
        <f t="shared" si="15"/>
        <v>6341.8380108247839</v>
      </c>
      <c r="AP54" s="96"/>
      <c r="AQ54" s="97">
        <f t="shared" si="7"/>
        <v>989.19208333333324</v>
      </c>
      <c r="AR54" s="98">
        <f t="shared" si="26"/>
        <v>123.09</v>
      </c>
      <c r="AS54" s="98">
        <f t="shared" si="9"/>
        <v>374.51749999999993</v>
      </c>
      <c r="AT54" s="98">
        <f t="shared" si="10"/>
        <v>163.53384615384616</v>
      </c>
      <c r="AU54" s="98">
        <f t="shared" si="16"/>
        <v>0</v>
      </c>
      <c r="AV54" s="98">
        <f t="array" ref="AV54">_xlfn.IFS(U54=0,AO54,U54&lt;0,AO54/-U54,U54&gt;0,AO54/U54)</f>
        <v>264.24325045103268</v>
      </c>
      <c r="AW54" s="234">
        <f t="shared" si="35"/>
        <v>0.26713037326441003</v>
      </c>
      <c r="AX54" s="234">
        <f t="shared" si="36"/>
        <v>2.1467483179058631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7.2204139066135494E-5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73.430567202796823</v>
      </c>
      <c r="AO56" s="95">
        <f t="shared" si="15"/>
        <v>-288.18548563997365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-144.09274281998682</v>
      </c>
      <c r="AW56" s="234">
        <f t="shared" si="35"/>
        <v>-0.13736200459483969</v>
      </c>
      <c r="AX56" s="234">
        <f t="shared" si="36"/>
        <v>-0.94586282539048716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89</v>
      </c>
      <c r="O58" s="89"/>
      <c r="P58" s="89"/>
      <c r="Q58" s="233"/>
      <c r="R58" s="92"/>
      <c r="S58" s="93">
        <f>ДЕКАБРЬ!S58+ЯНВАРЬ!S58+ФЕВРАЛЬ!S58+МАРТ!S58</f>
        <v>27</v>
      </c>
      <c r="T58" s="93">
        <f>ДЕКАБРЬ!T58+ЯНВАРЬ!T58+ФЕВРАЛЬ!T58+МАРТ!T58</f>
        <v>-2</v>
      </c>
      <c r="U58" s="92">
        <f t="shared" si="1"/>
        <v>25</v>
      </c>
      <c r="V58" s="93">
        <f>ДЕКАБРЬ!V58+ЯНВАРЬ!V58+ФЕВРАЛЬ!V58+МАРТ!V58</f>
        <v>17901.260000000002</v>
      </c>
      <c r="W58" s="93">
        <f>ДЕКАБРЬ!W58+ЯНВАРЬ!W58+ФЕВРАЛЬ!W58+МАРТ!W58</f>
        <v>-1290</v>
      </c>
      <c r="X58" s="92">
        <f t="shared" si="2"/>
        <v>16611.260000000002</v>
      </c>
      <c r="Y58" s="93">
        <f>ДЕКАБРЬ!Y58+ЯНВАРЬ!Y58+ФЕВРАЛЬ!Y58+МАРТ!Y58</f>
        <v>27969.07</v>
      </c>
      <c r="Z58" s="93">
        <f>ДЕКАБРЬ!Z58+ЯНВАРЬ!Z58+ФЕВРАЛЬ!Z58+МАРТ!Z58</f>
        <v>-2078</v>
      </c>
      <c r="AA58" s="232">
        <f t="shared" si="3"/>
        <v>25891.07</v>
      </c>
      <c r="AB58" s="92">
        <f t="shared" si="14"/>
        <v>0</v>
      </c>
      <c r="AC58" s="234">
        <f t="shared" si="34"/>
        <v>8.910593035515007E-4</v>
      </c>
      <c r="AD58" s="92">
        <f t="shared" si="5"/>
        <v>4247.25</v>
      </c>
      <c r="AE58" s="93">
        <f>ДЕКАБРЬ!AE58+ЯНВАРЬ!AE58+ФЕВРАЛЬ!AE58+МАРТ!AE58</f>
        <v>9709.76</v>
      </c>
      <c r="AF58" s="234">
        <f t="shared" si="6"/>
        <v>0.37502351196763983</v>
      </c>
      <c r="AG58" s="93">
        <f>ДЕКАБРЬ!AG58+ЯНВАРЬ!AG58+ФЕВРАЛЬ!AG58+МАРТ!AG58</f>
        <v>7309.6200000000008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240.04556699593616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948.9763731854905</v>
      </c>
      <c r="AO58" s="95">
        <f t="shared" si="15"/>
        <v>-9421.5819401814279</v>
      </c>
      <c r="AP58" s="96"/>
      <c r="AQ58" s="97">
        <f t="shared" si="7"/>
        <v>1035.6428000000001</v>
      </c>
      <c r="AR58" s="98">
        <f t="shared" si="26"/>
        <v>169.89</v>
      </c>
      <c r="AS58" s="98">
        <f t="shared" si="9"/>
        <v>388.3904</v>
      </c>
      <c r="AT58" s="98">
        <f t="shared" si="10"/>
        <v>270.72666666666669</v>
      </c>
      <c r="AU58" s="98">
        <f t="shared" si="16"/>
        <v>476.18518518518516</v>
      </c>
      <c r="AV58" s="98">
        <f t="array" ref="AV58">_xlfn.IFS(U58=0,AO58,U58&lt;0,AO58/-U58,U58&gt;0,AO58/U58)</f>
        <v>-376.86327760725709</v>
      </c>
      <c r="AW58" s="234">
        <f t="shared" si="35"/>
        <v>-0.36389310832582145</v>
      </c>
      <c r="AX58" s="234">
        <f t="shared" si="36"/>
        <v>-2.2182781659147515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33</v>
      </c>
      <c r="O60" s="89"/>
      <c r="P60" s="89"/>
      <c r="Q60" s="233"/>
      <c r="R60" s="92"/>
      <c r="S60" s="93">
        <f>ДЕКАБРЬ!S60+ЯНВАРЬ!S60+ФЕВРАЛЬ!S60+МАРТ!S60</f>
        <v>8</v>
      </c>
      <c r="T60" s="93">
        <f>ДЕКАБРЬ!T60+ЯНВАРЬ!T60+ФЕВРАЛЬ!T60+МАРТ!T60</f>
        <v>-1</v>
      </c>
      <c r="U60" s="92">
        <f t="shared" si="1"/>
        <v>7</v>
      </c>
      <c r="V60" s="93">
        <f>ДЕКАБРЬ!V60+ЯНВАРЬ!V60+ФЕВРАЛЬ!V60+МАРТ!V60</f>
        <v>5315</v>
      </c>
      <c r="W60" s="93">
        <f>ДЕКАБРЬ!W60+ЯНВАРЬ!W60+ФЕВРАЛЬ!W60+МАРТ!W60</f>
        <v>-643</v>
      </c>
      <c r="X60" s="92">
        <f t="shared" si="2"/>
        <v>4672</v>
      </c>
      <c r="Y60" s="93">
        <f>ДЕКАБРЬ!Y60+ЯНВАРЬ!Y60+ФЕВРАЛЬ!Y60+МАРТ!Y60</f>
        <v>8329.06</v>
      </c>
      <c r="Z60" s="93">
        <f>ДЕКАБРЬ!Z60+ЯНВАРЬ!Z60+ФЕВРАЛЬ!Z60+МАРТ!Z60</f>
        <v>-1049</v>
      </c>
      <c r="AA60" s="232">
        <f t="shared" si="3"/>
        <v>7280.0599999999995</v>
      </c>
      <c r="AB60" s="92">
        <f t="shared" si="14"/>
        <v>0</v>
      </c>
      <c r="AC60" s="234">
        <f t="shared" si="34"/>
        <v>2.5054836255949015E-4</v>
      </c>
      <c r="AD60" s="92">
        <f t="shared" si="5"/>
        <v>1107.33</v>
      </c>
      <c r="AE60" s="93">
        <f>ДЕКАБРЬ!AE60+ЯНВАРЬ!AE60+ФЕВРАЛЬ!AE60+МАРТ!AE60</f>
        <v>2742.8099999999995</v>
      </c>
      <c r="AF60" s="234">
        <f t="shared" si="6"/>
        <v>0.37675651024854184</v>
      </c>
      <c r="AG60" s="93">
        <f>ДЕКАБРЬ!AG60+ЯНВАРЬ!AG60+ФЕВРАЛЬ!AG60+МАРТ!AG60</f>
        <v>2859.92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175.15717107253056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266.14791016962181</v>
      </c>
      <c r="AO60" s="95">
        <f t="shared" si="15"/>
        <v>128.69491875784763</v>
      </c>
      <c r="AP60" s="96"/>
      <c r="AQ60" s="97">
        <f t="shared" si="7"/>
        <v>1040.0085714285713</v>
      </c>
      <c r="AR60" s="98">
        <f t="shared" si="26"/>
        <v>158.19</v>
      </c>
      <c r="AS60" s="98">
        <f t="shared" si="9"/>
        <v>391.82999999999993</v>
      </c>
      <c r="AT60" s="98">
        <f t="shared" si="10"/>
        <v>357.49</v>
      </c>
      <c r="AU60" s="98">
        <f t="shared" si="16"/>
        <v>0</v>
      </c>
      <c r="AV60" s="98">
        <f t="array" ref="AV60">_xlfn.IFS(U60=0,AO60,U60&lt;0,AO60/-U60,U60&gt;0,AO60/U60)</f>
        <v>18.384988393978233</v>
      </c>
      <c r="AW60" s="234">
        <f t="shared" si="35"/>
        <v>1.7677727760189842E-2</v>
      </c>
      <c r="AX60" s="234">
        <f t="shared" si="36"/>
        <v>0.11622092669560802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19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6.5252167621254948E-5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1029.6100000000001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1198.9328833134041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75.486199999999997</v>
      </c>
      <c r="AO61" s="95">
        <f t="shared" si="15"/>
        <v>-1387.1290833134044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514.80500000000006</v>
      </c>
      <c r="AU61" s="98">
        <f t="shared" si="16"/>
        <v>0</v>
      </c>
      <c r="AV61" s="98">
        <f t="array" ref="AV61">_xlfn.IFS(U61=0,AO61,U61&lt;0,AO61/-U61,U61&gt;0,AO61/U61)</f>
        <v>-693.5645416567022</v>
      </c>
      <c r="AW61" s="234">
        <f t="shared" si="35"/>
        <v>-0.73160816630453818</v>
      </c>
      <c r="AX61" s="234">
        <f t="shared" si="36"/>
        <v>-5.3789711622204299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4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366.56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3.9571611160744453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-370.51716111607448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366.56</v>
      </c>
      <c r="AU65" s="98">
        <f t="shared" si="16"/>
        <v>0</v>
      </c>
      <c r="AV65" s="98">
        <f t="array" ref="AV65">_xlfn.IFS(U65=0,AO65,U65&lt;0,AO65/-U65,U65&gt;0,AO65/U65)</f>
        <v>-370.51716111607448</v>
      </c>
      <c r="AW65" s="234">
        <f t="shared" si="35"/>
        <v>0</v>
      </c>
      <c r="AX65" s="234">
        <f t="shared" si="36"/>
        <v>-3.7166933605785384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13.905825596016868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-209.65582559601688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-209.65582559601688</v>
      </c>
      <c r="AW66" s="234">
        <f t="shared" si="35"/>
        <v>0</v>
      </c>
      <c r="AX66" s="234">
        <f t="shared" si="36"/>
        <v>-2.1536294360145547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13</v>
      </c>
      <c r="T67" s="93">
        <f>ДЕКАБРЬ!T67+ЯНВАРЬ!T67+ФЕВРАЛЬ!T67+МАРТ!T67</f>
        <v>-2</v>
      </c>
      <c r="U67" s="92">
        <f t="shared" ref="U67:U103" si="38">S67+T67</f>
        <v>11</v>
      </c>
      <c r="V67" s="93">
        <f>ДЕКАБРЬ!V67+ЯНВАРЬ!V67+ФЕВРАЛЬ!V67+МАРТ!V67</f>
        <v>8602</v>
      </c>
      <c r="W67" s="93">
        <f>ДЕКАБРЬ!W67+ЯНВАРЬ!W67+ФЕВРАЛЬ!W67+МАРТ!W67</f>
        <v>-1418</v>
      </c>
      <c r="X67" s="92">
        <f t="shared" ref="X67:X103" si="39">V67+W67</f>
        <v>7184</v>
      </c>
      <c r="Y67" s="93">
        <f>ДЕКАБРЬ!Y67+ЯНВАРЬ!Y67+ФЕВРАЛЬ!Y67+МАРТ!Y67</f>
        <v>13574.059999999998</v>
      </c>
      <c r="Z67" s="93">
        <f>ДЕКАБРЬ!Z67+ЯНВАРЬ!Z67+ФЕВРАЛЬ!Z67+МАРТ!Z67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AA67/$AA$126</f>
        <v>3.9495664069176106E-4</v>
      </c>
      <c r="AD67" s="92">
        <f t="shared" ref="AD67:AD103" si="42">U67*K67</f>
        <v>1778.6999999999998</v>
      </c>
      <c r="AE67" s="93">
        <f>ДЕКАБРЬ!AE67+ЯНВАРЬ!AE67+ФЕВРАЛЬ!AE67+МАРТ!AE67</f>
        <v>4287.8900000000003</v>
      </c>
      <c r="AF67" s="234">
        <f t="shared" ref="AF67:AF103" si="43">IF(AA67=0,0,AE67/AA67)</f>
        <v>0.37363781646314165</v>
      </c>
      <c r="AG67" s="93">
        <f>ДЕКАБРЬ!AG67+ЯНВАРЬ!AG67+ФЕВРАЛЬ!AG67+МАРТ!AG67</f>
        <v>1522.8000000000002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464.95824093732614</v>
      </c>
      <c r="AO67" s="95">
        <f t="shared" si="15"/>
        <v>3386.7371668767869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307.88519698879878</v>
      </c>
      <c r="AW67" s="234">
        <f t="shared" si="35"/>
        <v>0.29511323284095653</v>
      </c>
      <c r="AX67" s="234">
        <f t="shared" si="36"/>
        <v>1.9040519294298008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12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1.030364765811829E-4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754.44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71.641046982174714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117.45698399999999</v>
      </c>
      <c r="AO69" s="95">
        <f t="shared" si="45"/>
        <v>503.75196901782527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188.61</v>
      </c>
      <c r="AU69" s="98">
        <f t="shared" si="16"/>
        <v>0</v>
      </c>
      <c r="AV69" s="98">
        <f t="array" ref="AV69">_xlfn.IFS(U69=0,AO69,U69&lt;0,AO69/-U69,U69&gt;0,AO69/U69)</f>
        <v>167.91732300594177</v>
      </c>
      <c r="AW69" s="234">
        <f t="shared" si="35"/>
        <v>0.16826057457808105</v>
      </c>
      <c r="AX69" s="234">
        <f t="shared" si="36"/>
        <v>1.1939513865610194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22</v>
      </c>
      <c r="O70" s="89"/>
      <c r="P70" s="89"/>
      <c r="Q70" s="233"/>
      <c r="R70" s="92"/>
      <c r="S70" s="93">
        <f>ДЕКАБРЬ!S70+ЯНВАРЬ!S70+ФЕВРАЛЬ!S70+МАРТ!S70</f>
        <v>8</v>
      </c>
      <c r="T70" s="93">
        <f>ДЕКАБРЬ!T70+ЯНВАРЬ!T70+ФЕВРАЛЬ!T70+МАРТ!T70</f>
        <v>0</v>
      </c>
      <c r="U70" s="92">
        <f t="shared" si="38"/>
        <v>8</v>
      </c>
      <c r="V70" s="93">
        <f>ДЕКАБРЬ!V70+ЯНВАРЬ!V70+ФЕВРАЛЬ!V70+МАРТ!V70</f>
        <v>5509</v>
      </c>
      <c r="W70" s="93">
        <f>ДЕКАБРЬ!W70+ЯНВАРЬ!W70+ФЕВРАЛЬ!W70+МАРТ!W70</f>
        <v>0</v>
      </c>
      <c r="X70" s="92">
        <f t="shared" si="39"/>
        <v>5509</v>
      </c>
      <c r="Y70" s="93">
        <f>ДЕКАБРЬ!Y70+ЯНВАРЬ!Y70+ФЕВРАЛЬ!Y70+МАРТ!Y70</f>
        <v>8434</v>
      </c>
      <c r="Z70" s="93">
        <f>ДЕКАБРЬ!Z70+ЯНВАРЬ!Z70+ФЕВРАЛЬ!Z70+МАРТ!Z70</f>
        <v>0</v>
      </c>
      <c r="AA70" s="232">
        <f t="shared" si="40"/>
        <v>8434</v>
      </c>
      <c r="AB70" s="92">
        <f t="shared" si="44"/>
        <v>0</v>
      </c>
      <c r="AC70" s="234">
        <f t="shared" si="41"/>
        <v>2.9026201567387356E-4</v>
      </c>
      <c r="AD70" s="92">
        <f t="shared" si="42"/>
        <v>937.92</v>
      </c>
      <c r="AE70" s="93">
        <f>ДЕКАБРЬ!AE70+ЯНВАРЬ!AE70+ФЕВРАЛЬ!AE70+МАРТ!AE70</f>
        <v>3166.9</v>
      </c>
      <c r="AF70" s="234">
        <f t="shared" si="43"/>
        <v>0.37549205596395541</v>
      </c>
      <c r="AG70" s="93">
        <f>ДЕКАБРЬ!AG70+ЯНВАРЬ!AG70+ФЕВРАЛЬ!AG70+МАРТ!AG70</f>
        <v>1656.3500000000001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314.30935149708819</v>
      </c>
      <c r="AO70" s="95">
        <f t="shared" si="45"/>
        <v>2319.8191004023884</v>
      </c>
      <c r="AP70" s="96"/>
      <c r="AQ70" s="97">
        <f t="shared" si="7"/>
        <v>1054.25</v>
      </c>
      <c r="AR70" s="98">
        <f t="shared" si="26"/>
        <v>117.24</v>
      </c>
      <c r="AS70" s="98">
        <f t="shared" si="9"/>
        <v>395.86250000000001</v>
      </c>
      <c r="AT70" s="98">
        <f t="shared" si="10"/>
        <v>207.04375000000002</v>
      </c>
      <c r="AU70" s="98">
        <f t="shared" si="16"/>
        <v>0</v>
      </c>
      <c r="AV70" s="98">
        <f t="array" ref="AV70">_xlfn.IFS(U70=0,AO70,U70&lt;0,AO70/-U70,U70&gt;0,AO70/U70)</f>
        <v>289.97738755029854</v>
      </c>
      <c r="AW70" s="234">
        <f t="shared" si="35"/>
        <v>0.27505562015679252</v>
      </c>
      <c r="AX70" s="234">
        <f t="shared" si="36"/>
        <v>2.4733656392894794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73</v>
      </c>
      <c r="O71" s="89"/>
      <c r="P71" s="89"/>
      <c r="Q71" s="233"/>
      <c r="R71" s="92"/>
      <c r="S71" s="93">
        <f>ДЕКАБРЬ!S71+ЯНВАРЬ!S71+ФЕВРАЛЬ!S71+МАРТ!S71</f>
        <v>19</v>
      </c>
      <c r="T71" s="93">
        <f>ДЕКАБРЬ!T71+ЯНВАРЬ!T71+ФЕВРАЛЬ!T71+МАРТ!T71</f>
        <v>-2</v>
      </c>
      <c r="U71" s="92">
        <f t="shared" si="38"/>
        <v>17</v>
      </c>
      <c r="V71" s="93">
        <f>ДЕКАБРЬ!V71+ЯНВАРЬ!V71+ФЕВРАЛЬ!V71+МАРТ!V71</f>
        <v>9160.93</v>
      </c>
      <c r="W71" s="93">
        <f>ДЕКАБРЬ!W71+ЯНВАРЬ!W71+ФЕВРАЛЬ!W71+МАРТ!W71</f>
        <v>-998</v>
      </c>
      <c r="X71" s="92">
        <f t="shared" si="39"/>
        <v>8162.93</v>
      </c>
      <c r="Y71" s="93">
        <f>ДЕКАБРЬ!Y71+ЯНВАРЬ!Y71+ФЕВРАЛЬ!Y71+МАРТ!Y71</f>
        <v>13484.810000000001</v>
      </c>
      <c r="Z71" s="93">
        <f>ДЕКАБРЬ!Z71+ЯНВАРЬ!Z71+ФЕВРАЛЬ!Z71+МАРТ!Z71</f>
        <v>-1509</v>
      </c>
      <c r="AA71" s="232">
        <f t="shared" si="40"/>
        <v>11975.810000000001</v>
      </c>
      <c r="AB71" s="92">
        <f t="shared" si="44"/>
        <v>0</v>
      </c>
      <c r="AC71" s="234">
        <f t="shared" si="41"/>
        <v>4.1215588687779607E-4</v>
      </c>
      <c r="AD71" s="92">
        <f t="shared" si="42"/>
        <v>2092.5300000000002</v>
      </c>
      <c r="AE71" s="93">
        <f>ДЕКАБРЬ!AE71+ЯНВАРЬ!AE71+ФЕВРАЛЬ!AE71+МАРТ!AE71</f>
        <v>4502.9000000000005</v>
      </c>
      <c r="AF71" s="234">
        <f t="shared" si="43"/>
        <v>0.37599961923243608</v>
      </c>
      <c r="AG71" s="93">
        <f>ДЕКАБРЬ!AG71+ЯНВАРЬ!AG71+ФЕВРАЛЬ!AG71+МАРТ!AG71</f>
        <v>6474.8000000000011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466.1938897313571</v>
      </c>
      <c r="AO71" s="95">
        <f t="shared" si="45"/>
        <v>-1638.3966448700123</v>
      </c>
      <c r="AP71" s="96"/>
      <c r="AQ71" s="97">
        <f t="shared" si="7"/>
        <v>704.45941176470592</v>
      </c>
      <c r="AR71" s="98">
        <f t="shared" si="26"/>
        <v>123.09</v>
      </c>
      <c r="AS71" s="98">
        <f t="shared" si="9"/>
        <v>264.87647058823535</v>
      </c>
      <c r="AT71" s="98">
        <f t="shared" si="10"/>
        <v>340.77894736842109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-96.376273227647786</v>
      </c>
      <c r="AW71" s="234">
        <f t="shared" si="35"/>
        <v>-0.13680883755420403</v>
      </c>
      <c r="AX71" s="234">
        <f t="shared" si="36"/>
        <v>-0.78297402898405866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46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4.0361976075168845E-4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3851.1700000000005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435.81288208984239</v>
      </c>
      <c r="AO72" s="95">
        <f t="shared" si="45"/>
        <v>1264.070148068507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275.08357142857147</v>
      </c>
      <c r="AU72" s="98">
        <f t="shared" si="46"/>
        <v>0</v>
      </c>
      <c r="AV72" s="98">
        <f t="array" ref="AV72">_xlfn.IFS(U72=0,AO72,U72&lt;0,AO72/-U72,U72&gt;0,AO72/U72)</f>
        <v>90.290724862036214</v>
      </c>
      <c r="AW72" s="234">
        <f t="shared" si="35"/>
        <v>0.10778426505856242</v>
      </c>
      <c r="AX72" s="234">
        <f t="shared" si="36"/>
        <v>0.73353420149513537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53</v>
      </c>
      <c r="O73" s="89"/>
      <c r="P73" s="89"/>
      <c r="Q73" s="233"/>
      <c r="R73" s="92"/>
      <c r="S73" s="93">
        <f>ДЕКАБРЬ!S73+ЯНВАРЬ!S73+ФЕВРАЛЬ!S73+МАРТ!S73</f>
        <v>12</v>
      </c>
      <c r="T73" s="93">
        <f>ДЕКАБРЬ!T73+ЯНВАРЬ!T73+ФЕВРАЛЬ!T73+МАРТ!T73</f>
        <v>-1</v>
      </c>
      <c r="U73" s="92">
        <f t="shared" si="38"/>
        <v>11</v>
      </c>
      <c r="V73" s="93">
        <f>ДЕКАБРЬ!V73+ЯНВАРЬ!V73+ФЕВРАЛЬ!V73+МАРТ!V73</f>
        <v>6548.4400000000005</v>
      </c>
      <c r="W73" s="93">
        <f>ДЕКАБРЬ!W73+ЯНВАРЬ!W73+ФЕВРАЛЬ!W73+МАРТ!W73</f>
        <v>-527</v>
      </c>
      <c r="X73" s="92">
        <f t="shared" si="39"/>
        <v>6021.4400000000005</v>
      </c>
      <c r="Y73" s="93">
        <f>ДЕКАБРЬ!Y73+ЯНВАРЬ!Y73+ФЕВРАЛЬ!Y73+МАРТ!Y73</f>
        <v>9660.2799999999988</v>
      </c>
      <c r="Z73" s="93">
        <f>ДЕКАБРЬ!Z73+ЯНВАРЬ!Z73+ФЕВРАЛЬ!Z73+МАРТ!Z73</f>
        <v>-807</v>
      </c>
      <c r="AA73" s="232">
        <f t="shared" si="40"/>
        <v>8853.2799999999988</v>
      </c>
      <c r="AB73" s="92">
        <f t="shared" si="44"/>
        <v>0</v>
      </c>
      <c r="AC73" s="234">
        <f t="shared" si="41"/>
        <v>3.0469183046302951E-4</v>
      </c>
      <c r="AD73" s="92">
        <f t="shared" si="42"/>
        <v>1353.99</v>
      </c>
      <c r="AE73" s="93">
        <f>ДЕКАБРЬ!AE73+ЯНВАРЬ!AE73+ФЕВРАЛЬ!AE73+МАРТ!AE73</f>
        <v>3313.9399999999996</v>
      </c>
      <c r="AF73" s="234">
        <f t="shared" si="43"/>
        <v>0.37431776697449987</v>
      </c>
      <c r="AG73" s="93">
        <f>ДЕКАБРЬ!AG73+ЯНВАРЬ!AG73+ФЕВРАЛЬ!AG73+МАРТ!AG73</f>
        <v>4295.2999999999993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341.96606021128139</v>
      </c>
      <c r="AO73" s="95">
        <f t="shared" si="45"/>
        <v>-510.88565292862131</v>
      </c>
      <c r="AP73" s="96"/>
      <c r="AQ73" s="97">
        <f t="shared" si="7"/>
        <v>804.84363636363628</v>
      </c>
      <c r="AR73" s="98">
        <f t="shared" si="26"/>
        <v>123.09</v>
      </c>
      <c r="AS73" s="98">
        <f t="shared" si="9"/>
        <v>301.26727272727271</v>
      </c>
      <c r="AT73" s="98">
        <f t="shared" si="10"/>
        <v>357.94166666666661</v>
      </c>
      <c r="AU73" s="98">
        <f t="shared" si="46"/>
        <v>0</v>
      </c>
      <c r="AV73" s="98">
        <f t="array" ref="AV73">_xlfn.IFS(U73=0,AO73,U73&lt;0,AO73/-U73,U73&gt;0,AO73/U73)</f>
        <v>-46.444150266238303</v>
      </c>
      <c r="AW73" s="234">
        <f t="shared" si="35"/>
        <v>-5.7705805410946158E-2</v>
      </c>
      <c r="AX73" s="234">
        <f t="shared" si="36"/>
        <v>-0.37731863080866279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14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1.931278316807947E-4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231.06722912134668</v>
      </c>
      <c r="AO74" s="95">
        <f t="shared" si="45"/>
        <v>1354.5678524414768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193.50969320592526</v>
      </c>
      <c r="AW74" s="234">
        <f t="shared" si="35"/>
        <v>0.24138624005928352</v>
      </c>
      <c r="AX74" s="234">
        <f t="shared" si="36"/>
        <v>1.4356383500699257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114</v>
      </c>
      <c r="O75" s="89"/>
      <c r="P75" s="89"/>
      <c r="Q75" s="233"/>
      <c r="R75" s="92"/>
      <c r="S75" s="93">
        <f>ДЕКАБРЬ!S75+ЯНВАРЬ!S75+ФЕВРАЛЬ!S75+МАРТ!S75</f>
        <v>41</v>
      </c>
      <c r="T75" s="93">
        <f>ДЕКАБРЬ!T75+ЯНВАРЬ!T75+ФЕВРАЛЬ!T75+МАРТ!T75</f>
        <v>-6</v>
      </c>
      <c r="U75" s="92">
        <f t="shared" si="38"/>
        <v>35</v>
      </c>
      <c r="V75" s="93">
        <f>ДЕКАБРЬ!V75+ЯНВАРЬ!V75+ФЕВРАЛЬ!V75+МАРТ!V75</f>
        <v>24710.75</v>
      </c>
      <c r="W75" s="93">
        <f>ДЕКАБРЬ!W75+ЯНВАРЬ!W75+ФЕВРАЛЬ!W75+МАРТ!W75</f>
        <v>-3161</v>
      </c>
      <c r="X75" s="92">
        <f t="shared" si="39"/>
        <v>21549.75</v>
      </c>
      <c r="Y75" s="93">
        <f>ДЕКАБРЬ!Y75+ЯНВАРЬ!Y75+ФЕВРАЛЬ!Y75+МАРТ!Y75</f>
        <v>33658.810000000005</v>
      </c>
      <c r="Z75" s="93">
        <f>ДЕКАБРЬ!Z75+ЯНВАРЬ!Z75+ФЕВРАЛЬ!Z75+МАРТ!Z75</f>
        <v>-4509.33</v>
      </c>
      <c r="AA75" s="232">
        <f t="shared" si="40"/>
        <v>29149.480000000003</v>
      </c>
      <c r="AB75" s="92">
        <f t="shared" si="44"/>
        <v>0</v>
      </c>
      <c r="AC75" s="234">
        <f t="shared" si="41"/>
        <v>1.0031997653124573E-3</v>
      </c>
      <c r="AD75" s="92">
        <f t="shared" si="42"/>
        <v>4717.6499999999996</v>
      </c>
      <c r="AE75" s="93">
        <f>ДЕКАБРЬ!AE75+ЯНВАРЬ!AE75+ФЕВРАЛЬ!AE75+МАРТ!AE75</f>
        <v>10934.260000000002</v>
      </c>
      <c r="AF75" s="234">
        <f t="shared" si="43"/>
        <v>0.37510995050340523</v>
      </c>
      <c r="AG75" s="93">
        <f>ДЕКАБРЬ!AG75+ЯНВАРЬ!AG75+ФЕВРАЛЬ!AG75+МАРТ!AG75</f>
        <v>8841.4499999999989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39.256502707756525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1257.3254444459083</v>
      </c>
      <c r="AO75" s="95">
        <f t="shared" si="45"/>
        <v>-764.46194715366391</v>
      </c>
      <c r="AP75" s="96"/>
      <c r="AQ75" s="97">
        <f t="shared" si="7"/>
        <v>832.84228571428582</v>
      </c>
      <c r="AR75" s="98">
        <f t="shared" si="26"/>
        <v>134.79</v>
      </c>
      <c r="AS75" s="98">
        <f t="shared" si="9"/>
        <v>312.40742857142862</v>
      </c>
      <c r="AT75" s="98">
        <f t="shared" si="10"/>
        <v>215.64512195121949</v>
      </c>
      <c r="AU75" s="98">
        <f t="shared" si="46"/>
        <v>100.58536585365853</v>
      </c>
      <c r="AV75" s="98">
        <f t="array" ref="AV75">_xlfn.IFS(U75=0,AO75,U75&lt;0,AO75/-U75,U75&gt;0,AO75/U75)</f>
        <v>-21.841769918676111</v>
      </c>
      <c r="AW75" s="234">
        <f t="shared" si="35"/>
        <v>-2.6225577511285406E-2</v>
      </c>
      <c r="AX75" s="234">
        <f t="shared" si="36"/>
        <v>-0.16204295510554279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62</v>
      </c>
      <c r="O76" s="89"/>
      <c r="P76" s="89"/>
      <c r="Q76" s="233"/>
      <c r="R76" s="92"/>
      <c r="S76" s="93">
        <f>ДЕКАБРЬ!S76+ЯНВАРЬ!S76+ФЕВРАЛЬ!S76+МАРТ!S76</f>
        <v>10</v>
      </c>
      <c r="T76" s="93">
        <f>ДЕКАБРЬ!T76+ЯНВАРЬ!T76+ФЕВРАЛЬ!T76+МАРТ!T76</f>
        <v>-2</v>
      </c>
      <c r="U76" s="92">
        <f t="shared" si="38"/>
        <v>8</v>
      </c>
      <c r="V76" s="93">
        <f>ДЕКАБРЬ!V76+ЯНВАРЬ!V76+ФЕВРАЛЬ!V76+МАРТ!V76</f>
        <v>6722</v>
      </c>
      <c r="W76" s="93">
        <f>ДЕКАБРЬ!W76+ЯНВАРЬ!W76+ФЕВРАЛЬ!W76+МАРТ!W76</f>
        <v>-1339</v>
      </c>
      <c r="X76" s="92">
        <f t="shared" si="39"/>
        <v>5383</v>
      </c>
      <c r="Y76" s="93">
        <f>ДЕКАБРЬ!Y76+ЯНВАРЬ!Y76+ФЕВРАЛЬ!Y76+МАРТ!Y76</f>
        <v>10500</v>
      </c>
      <c r="Z76" s="93">
        <f>ДЕКАБРЬ!Z76+ЯНВАРЬ!Z76+ФЕВРАЛЬ!Z76+МАРТ!Z76</f>
        <v>-2100</v>
      </c>
      <c r="AA76" s="232">
        <f t="shared" si="40"/>
        <v>8400</v>
      </c>
      <c r="AB76" s="92">
        <f t="shared" si="44"/>
        <v>0</v>
      </c>
      <c r="AC76" s="234">
        <f t="shared" si="41"/>
        <v>2.8909188186631939E-4</v>
      </c>
      <c r="AD76" s="92">
        <f t="shared" si="42"/>
        <v>984.72</v>
      </c>
      <c r="AE76" s="93">
        <f>ДЕКАБРЬ!AE76+ЯНВАРЬ!AE76+ФЕВРАЛЬ!AE76+МАРТ!AE76</f>
        <v>3136.6299999999992</v>
      </c>
      <c r="AF76" s="234">
        <f t="shared" si="43"/>
        <v>0.37340833333333323</v>
      </c>
      <c r="AG76" s="93">
        <f>ДЕКАБРЬ!AG76+ЯНВАРЬ!AG76+ФЕВРАЛЬ!AG76+МАРТ!AG76</f>
        <v>3528.5499999999993</v>
      </c>
      <c r="AH76" s="93">
        <f>ДЕКАБРЬ!AH76+ЯНВАРЬ!AH76+ФЕВРАЛЬ!AH76+МАРТ!AH76</f>
        <v>434</v>
      </c>
      <c r="AI76" s="93">
        <f>ДЕКАБРЬ!AI76+ЯНВАРЬ!AI76+ФЕВРАЛЬ!AI76+МАРТ!AI76</f>
        <v>4681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328.1350308582094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307.03513528907467</v>
      </c>
      <c r="AO76" s="95">
        <f t="shared" si="45"/>
        <v>-5000.0701661472831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392.0787499999999</v>
      </c>
      <c r="AT76" s="98">
        <f t="shared" si="10"/>
        <v>352.8549999999999</v>
      </c>
      <c r="AU76" s="98">
        <f t="shared" si="46"/>
        <v>511.5</v>
      </c>
      <c r="AV76" s="98">
        <f t="array" ref="AV76">_xlfn.IFS(U76=0,AO76,U76&lt;0,AO76/-U76,U76&gt;0,AO76/U76)</f>
        <v>-625.00877076841039</v>
      </c>
      <c r="AW76" s="234">
        <f t="shared" si="35"/>
        <v>-0.59524644835086704</v>
      </c>
      <c r="AX76" s="234">
        <f t="shared" si="36"/>
        <v>-5.0776567614624293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29</v>
      </c>
      <c r="O77" s="89"/>
      <c r="P77" s="89"/>
      <c r="Q77" s="233"/>
      <c r="R77" s="92"/>
      <c r="S77" s="93">
        <f>ДЕКАБРЬ!S77+ЯНВАРЬ!S77+ФЕВРАЛЬ!S77+МАРТ!S77</f>
        <v>3</v>
      </c>
      <c r="T77" s="93">
        <f>ДЕКАБРЬ!T77+ЯНВАРЬ!T77+ФЕВРАЛЬ!T77+МАРТ!T77</f>
        <v>0</v>
      </c>
      <c r="U77" s="92">
        <f t="shared" si="38"/>
        <v>3</v>
      </c>
      <c r="V77" s="93">
        <f>ДЕКАБРЬ!V77+ЯНВАРЬ!V77+ФЕВРАЛЬ!V77+МАРТ!V77</f>
        <v>2151</v>
      </c>
      <c r="W77" s="93">
        <f>ДЕКАБРЬ!W77+ЯНВАРЬ!W77+ФЕВРАЛЬ!W77+МАРТ!W77</f>
        <v>0</v>
      </c>
      <c r="X77" s="92">
        <f t="shared" si="39"/>
        <v>2151</v>
      </c>
      <c r="Y77" s="93">
        <f>ДЕКАБРЬ!Y77+ЯНВАРЬ!Y77+ФЕВРАЛЬ!Y77+МАРТ!Y77</f>
        <v>3450</v>
      </c>
      <c r="Z77" s="93">
        <f>ДЕКАБРЬ!Z77+ЯНВАРЬ!Z77+ФЕВРАЛЬ!Z77+МАРТ!Z77</f>
        <v>0</v>
      </c>
      <c r="AA77" s="232">
        <f t="shared" si="40"/>
        <v>3450</v>
      </c>
      <c r="AB77" s="92">
        <f t="shared" si="44"/>
        <v>0</v>
      </c>
      <c r="AC77" s="234">
        <f t="shared" si="41"/>
        <v>1.1873416576652405E-4</v>
      </c>
      <c r="AD77" s="92">
        <f t="shared" si="42"/>
        <v>369.27</v>
      </c>
      <c r="AE77" s="93">
        <f>ДЕКАБРЬ!AE77+ЯНВАРЬ!AE77+ФЕВРАЛЬ!AE77+МАРТ!AE77</f>
        <v>1302.1799999999998</v>
      </c>
      <c r="AF77" s="234">
        <f t="shared" si="43"/>
        <v>0.37744347826086949</v>
      </c>
      <c r="AG77" s="93">
        <f>ДЕКАБРЬ!AG77+ЯНВАРЬ!AG77+ФЕВРАЛЬ!AG77+МАРТ!AG77</f>
        <v>1463.3</v>
      </c>
      <c r="AH77" s="93">
        <f>ДЕКАБРЬ!AH77+ЯНВАРЬ!AH77+ФЕВРАЛЬ!AH77+МАРТ!AH77</f>
        <v>120</v>
      </c>
      <c r="AI77" s="93">
        <f>ДЕКАБРЬ!AI77+ЯНВАРЬ!AI77+ФЕВРАЛЬ!AI77+МАРТ!AI77</f>
        <v>1552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263.82951201022189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122.82209999999999</v>
      </c>
      <c r="AO77" s="95">
        <f t="shared" si="45"/>
        <v>-1743.4016120102217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434.05999999999995</v>
      </c>
      <c r="AT77" s="98">
        <f t="shared" si="10"/>
        <v>487.76666666666665</v>
      </c>
      <c r="AU77" s="98">
        <f t="shared" si="46"/>
        <v>557.33333333333337</v>
      </c>
      <c r="AV77" s="98">
        <f t="array" ref="AV77">_xlfn.IFS(U77=0,AO77,U77&lt;0,AO77/-U77,U77&gt;0,AO77/U77)</f>
        <v>-581.13387067007386</v>
      </c>
      <c r="AW77" s="234">
        <f t="shared" si="35"/>
        <v>-0.50533380058267297</v>
      </c>
      <c r="AX77" s="234">
        <f t="shared" si="36"/>
        <v>-4.7212110705181072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45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3.2970240812849283E-4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3809.0299999999997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165.83883906093985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346.31877471751818</v>
      </c>
      <c r="AO78" s="95">
        <f t="shared" si="45"/>
        <v>-1745.7976137784574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423.2255555555555</v>
      </c>
      <c r="AU78" s="98">
        <f t="shared" si="46"/>
        <v>257.77777777777777</v>
      </c>
      <c r="AV78" s="98">
        <f t="array" ref="AV78">_xlfn.IFS(U78=0,AO78,U78&lt;0,AO78/-U78,U78&gt;0,AO78/U78)</f>
        <v>-193.97751264205081</v>
      </c>
      <c r="AW78" s="234">
        <f t="shared" si="35"/>
        <v>-0.18223357137562188</v>
      </c>
      <c r="AX78" s="234">
        <f t="shared" si="36"/>
        <v>-1.5758998508575093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34</v>
      </c>
      <c r="O79" s="89"/>
      <c r="P79" s="89"/>
      <c r="Q79" s="233"/>
      <c r="R79" s="92"/>
      <c r="S79" s="93">
        <f>ДЕКАБРЬ!S79+ЯНВАРЬ!S79+ФЕВРАЛЬ!S79+МАРТ!S79</f>
        <v>5</v>
      </c>
      <c r="T79" s="93">
        <f>ДЕКАБРЬ!T79+ЯНВАРЬ!T79+ФЕВРАЛЬ!T79+МАРТ!T79</f>
        <v>-1</v>
      </c>
      <c r="U79" s="92">
        <f t="shared" si="38"/>
        <v>4</v>
      </c>
      <c r="V79" s="93">
        <f>ДЕКАБРЬ!V79+ЯНВАРЬ!V79+ФЕВРАЛЬ!V79+МАРТ!V79</f>
        <v>4808</v>
      </c>
      <c r="W79" s="93">
        <f>ДЕКАБРЬ!W79+ЯНВАРЬ!W79+ФЕВРАЛЬ!W79+МАРТ!W79</f>
        <v>-901</v>
      </c>
      <c r="X79" s="92">
        <f t="shared" si="39"/>
        <v>3907</v>
      </c>
      <c r="Y79" s="93">
        <f>ДЕКАБРЬ!Y79+ЯНВАРЬ!Y79+ФЕВРАЛЬ!Y79+МАРТ!Y79</f>
        <v>7455</v>
      </c>
      <c r="Z79" s="93">
        <f>ДЕКАБРЬ!Z79+ЯНВАРЬ!Z79+ФЕВРАЛЬ!Z79+МАРТ!Z79</f>
        <v>-1455</v>
      </c>
      <c r="AA79" s="232">
        <f t="shared" si="40"/>
        <v>6000</v>
      </c>
      <c r="AB79" s="92">
        <f t="shared" si="44"/>
        <v>0</v>
      </c>
      <c r="AC79" s="234">
        <f t="shared" si="41"/>
        <v>2.0649420133308529E-4</v>
      </c>
      <c r="AD79" s="92">
        <f t="shared" si="42"/>
        <v>656.16</v>
      </c>
      <c r="AE79" s="93">
        <f>ДЕКАБРЬ!AE79+ЯНВАРЬ!AE79+ФЕВРАЛЬ!AE79+МАРТ!AE79</f>
        <v>2262.8000000000002</v>
      </c>
      <c r="AF79" s="234">
        <f t="shared" si="43"/>
        <v>0.37713333333333338</v>
      </c>
      <c r="AG79" s="93">
        <f>ДЕКАБРЬ!AG79+ЯНВАРЬ!AG79+ФЕВРАЛЬ!AG79+МАРТ!AG79</f>
        <v>2159.34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2360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342.40311042514566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222.63397682176702</v>
      </c>
      <c r="AO79" s="95">
        <f t="shared" si="45"/>
        <v>-2003.3370872469129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565.70000000000005</v>
      </c>
      <c r="AT79" s="98">
        <f t="shared" si="10"/>
        <v>431.86800000000005</v>
      </c>
      <c r="AU79" s="98">
        <f t="shared" si="46"/>
        <v>472</v>
      </c>
      <c r="AV79" s="98">
        <f t="array" ref="AV79">_xlfn.IFS(U79=0,AO79,U79&lt;0,AO79/-U79,U79&gt;0,AO79/U79)</f>
        <v>-500.83427181172823</v>
      </c>
      <c r="AW79" s="234">
        <f t="shared" si="35"/>
        <v>-0.33388951454115218</v>
      </c>
      <c r="AX79" s="234">
        <f t="shared" si="36"/>
        <v>-3.053122846938114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80</v>
      </c>
      <c r="O80" s="89"/>
      <c r="P80" s="89"/>
      <c r="Q80" s="233"/>
      <c r="R80" s="92"/>
      <c r="S80" s="93">
        <f>ДЕКАБРЬ!S80+ЯНВАРЬ!S80+ФЕВРАЛЬ!S80+МАРТ!S80</f>
        <v>21</v>
      </c>
      <c r="T80" s="93">
        <f>ДЕКАБРЬ!T80+ЯНВАРЬ!T80+ФЕВРАЛЬ!T80+МАРТ!T80</f>
        <v>-4</v>
      </c>
      <c r="U80" s="92">
        <f t="shared" si="38"/>
        <v>17</v>
      </c>
      <c r="V80" s="93">
        <f>ДЕКАБРЬ!V80+ЯНВАРЬ!V80+ФЕВРАЛЬ!V80+МАРТ!V80</f>
        <v>14173.16</v>
      </c>
      <c r="W80" s="93">
        <f>ДЕКАБРЬ!W80+ЯНВАРЬ!W80+ФЕВРАЛЬ!W80+МАРТ!W80</f>
        <v>-2622</v>
      </c>
      <c r="X80" s="92">
        <f t="shared" si="39"/>
        <v>11551.16</v>
      </c>
      <c r="Y80" s="93">
        <f>ДЕКАБРЬ!Y80+ЯНВАРЬ!Y80+ФЕВРАЛЬ!Y80+МАРТ!Y80</f>
        <v>21195.33</v>
      </c>
      <c r="Z80" s="93">
        <f>ДЕКАБРЬ!Z80+ЯНВАРЬ!Z80+ФЕВРАЛЬ!Z80+МАРТ!Z80</f>
        <v>-4012</v>
      </c>
      <c r="AA80" s="232">
        <f t="shared" si="40"/>
        <v>17183.330000000002</v>
      </c>
      <c r="AB80" s="92">
        <f t="shared" si="44"/>
        <v>0</v>
      </c>
      <c r="AC80" s="234">
        <f t="shared" si="41"/>
        <v>5.9137633409880744E-4</v>
      </c>
      <c r="AD80" s="92">
        <f t="shared" si="42"/>
        <v>2788.68</v>
      </c>
      <c r="AE80" s="93">
        <f>ДЕКАБРЬ!AE80+ЯНВАРЬ!AE80+ФЕВРАЛЬ!AE80+МАРТ!AE80</f>
        <v>6483.1599999999989</v>
      </c>
      <c r="AF80" s="234">
        <f t="shared" si="43"/>
        <v>0.37729357464472824</v>
      </c>
      <c r="AG80" s="93">
        <f>ДЕКАБРЬ!AG80+ЯНВАРЬ!AG80+ФЕВРАЛЬ!AG80+МАРТ!AG80</f>
        <v>6967.409999999998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270.64451590642727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657.53660393451196</v>
      </c>
      <c r="AO80" s="95">
        <f t="shared" si="45"/>
        <v>-5754.1011198409342</v>
      </c>
      <c r="AP80" s="96"/>
      <c r="AQ80" s="97">
        <f t="shared" si="7"/>
        <v>1010.7841176470589</v>
      </c>
      <c r="AR80" s="98">
        <f t="shared" si="26"/>
        <v>164.04</v>
      </c>
      <c r="AS80" s="98">
        <f t="shared" si="9"/>
        <v>381.36235294117643</v>
      </c>
      <c r="AT80" s="98">
        <f t="shared" si="10"/>
        <v>331.78142857142848</v>
      </c>
      <c r="AU80" s="98">
        <f t="shared" si="46"/>
        <v>274.76190476190476</v>
      </c>
      <c r="AV80" s="98">
        <f t="array" ref="AV80">_xlfn.IFS(U80=0,AO80,U80&lt;0,AO80/-U80,U80&gt;0,AO80/U80)</f>
        <v>-338.47653646123143</v>
      </c>
      <c r="AW80" s="234">
        <f t="shared" si="35"/>
        <v>-0.33486530956694271</v>
      </c>
      <c r="AX80" s="234">
        <f t="shared" si="36"/>
        <v>-2.0633780569448392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102</v>
      </c>
      <c r="O81" s="89"/>
      <c r="P81" s="89"/>
      <c r="Q81" s="233"/>
      <c r="R81" s="92"/>
      <c r="S81" s="93">
        <f>ДЕКАБРЬ!S81+ЯНВАРЬ!S81+ФЕВРАЛЬ!S81+МАРТ!S81</f>
        <v>36</v>
      </c>
      <c r="T81" s="93">
        <f>ДЕКАБРЬ!T81+ЯНВАРЬ!T81+ФЕВРАЛЬ!T81+МАРТ!T81</f>
        <v>-2</v>
      </c>
      <c r="U81" s="92">
        <f t="shared" si="38"/>
        <v>34</v>
      </c>
      <c r="V81" s="93">
        <f>ДЕКАБРЬ!V81+ЯНВАРЬ!V81+ФЕВРАЛЬ!V81+МАРТ!V81</f>
        <v>26864.809999999998</v>
      </c>
      <c r="W81" s="93">
        <f>ДЕКАБРЬ!W81+ЯНВАРЬ!W81+ФЕВРАЛЬ!W81+МАРТ!W81</f>
        <v>-1568</v>
      </c>
      <c r="X81" s="92">
        <f t="shared" si="39"/>
        <v>25296.809999999998</v>
      </c>
      <c r="Y81" s="93">
        <f>ДЕКАБРЬ!Y81+ЯНВАРЬ!Y81+ФЕВРАЛЬ!Y81+МАРТ!Y81</f>
        <v>42448.32</v>
      </c>
      <c r="Z81" s="93">
        <f>ДЕКАБРЬ!Z81+ЯНВАРЬ!Z81+ФЕВРАЛЬ!Z81+МАРТ!Z81</f>
        <v>-2438</v>
      </c>
      <c r="AA81" s="232">
        <f t="shared" si="40"/>
        <v>40010.32</v>
      </c>
      <c r="AB81" s="92">
        <f t="shared" si="44"/>
        <v>0</v>
      </c>
      <c r="AC81" s="234">
        <f t="shared" si="41"/>
        <v>1.3769831789135281E-3</v>
      </c>
      <c r="AD81" s="92">
        <f t="shared" si="42"/>
        <v>4383.96</v>
      </c>
      <c r="AE81" s="93">
        <f>ДЕКАБРЬ!AE81+ЯНВАРЬ!AE81+ФЕВРАЛЬ!AE81+МАРТ!AE81</f>
        <v>15012.969999999998</v>
      </c>
      <c r="AF81" s="234">
        <f t="shared" si="43"/>
        <v>0.37522744132013935</v>
      </c>
      <c r="AG81" s="93">
        <f>ДЕКАБРЬ!AG81+ЯНВАРЬ!AG81+ФЕВРАЛЬ!AG81+МАРТ!AG81</f>
        <v>8305.7599999999984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222.54727385994889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1438.7438046735087</v>
      </c>
      <c r="AO81" s="95">
        <f t="shared" si="45"/>
        <v>-9027.6610785334524</v>
      </c>
      <c r="AP81" s="96"/>
      <c r="AQ81" s="97">
        <f t="shared" si="7"/>
        <v>1176.7741176470588</v>
      </c>
      <c r="AR81" s="98">
        <f t="shared" si="26"/>
        <v>128.94</v>
      </c>
      <c r="AS81" s="98">
        <f t="shared" si="9"/>
        <v>441.55794117647054</v>
      </c>
      <c r="AT81" s="98">
        <f t="shared" si="10"/>
        <v>230.71555555555551</v>
      </c>
      <c r="AU81" s="98">
        <f t="shared" si="46"/>
        <v>546.5</v>
      </c>
      <c r="AV81" s="98">
        <f t="array" ref="AV81">_xlfn.IFS(U81=0,AO81,U81&lt;0,AO81/-U81,U81&gt;0,AO81/U81)</f>
        <v>-265.51944348627802</v>
      </c>
      <c r="AW81" s="234">
        <f t="shared" si="35"/>
        <v>-0.22563331356843566</v>
      </c>
      <c r="AX81" s="234">
        <f t="shared" si="36"/>
        <v>-2.0592480493739571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11</v>
      </c>
      <c r="O82" s="89"/>
      <c r="P82" s="89"/>
      <c r="Q82" s="233"/>
      <c r="R82" s="92"/>
      <c r="S82" s="93">
        <f>ДЕКАБРЬ!S82+ЯНВАРЬ!S82+ФЕВРАЛЬ!S82+МАРТ!S82</f>
        <v>4</v>
      </c>
      <c r="T82" s="93">
        <f>ДЕКАБРЬ!T82+ЯНВАРЬ!T82+ФЕВРАЛЬ!T82+МАРТ!T82</f>
        <v>0</v>
      </c>
      <c r="U82" s="92">
        <f t="shared" si="38"/>
        <v>4</v>
      </c>
      <c r="V82" s="93">
        <f>ДЕКАБРЬ!V82+ЯНВАРЬ!V82+ФЕВРАЛЬ!V82+МАРТ!V82</f>
        <v>3080</v>
      </c>
      <c r="W82" s="93">
        <f>ДЕКАБРЬ!W82+ЯНВАРЬ!W82+ФЕВРАЛЬ!W82+МАРТ!W82</f>
        <v>0</v>
      </c>
      <c r="X82" s="92">
        <f t="shared" si="39"/>
        <v>3080</v>
      </c>
      <c r="Y82" s="93">
        <f>ДЕКАБРЬ!Y82+ЯНВАРЬ!Y82+ФЕВРАЛЬ!Y82+МАРТ!Y82</f>
        <v>4673</v>
      </c>
      <c r="Z82" s="93">
        <f>ДЕКАБРЬ!Z82+ЯНВАРЬ!Z82+ФЕВРАЛЬ!Z82+МАРТ!Z82</f>
        <v>0</v>
      </c>
      <c r="AA82" s="232">
        <f t="shared" si="40"/>
        <v>4673</v>
      </c>
      <c r="AB82" s="92">
        <f t="shared" si="44"/>
        <v>0</v>
      </c>
      <c r="AC82" s="234">
        <f t="shared" si="41"/>
        <v>1.6082456713825127E-4</v>
      </c>
      <c r="AD82" s="92">
        <f t="shared" si="42"/>
        <v>515.76</v>
      </c>
      <c r="AE82" s="93">
        <f>ДЕКАБРЬ!AE82+ЯНВАРЬ!AE82+ФЕВРАЛЬ!AE82+МАРТ!AE82</f>
        <v>1739.6899999999996</v>
      </c>
      <c r="AF82" s="234">
        <f t="shared" si="43"/>
        <v>0.37228546971966608</v>
      </c>
      <c r="AG82" s="93">
        <f>ДЕКАБРЬ!AG82+ЯНВАРЬ!AG82+ФЕВРАЛЬ!AG82+МАРТ!AG82</f>
        <v>801.33999999999992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349.17160761968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175.48007835731707</v>
      </c>
      <c r="AO82" s="95">
        <f t="shared" si="45"/>
        <v>1091.558314023003</v>
      </c>
      <c r="AP82" s="96"/>
      <c r="AQ82" s="97">
        <f t="shared" si="7"/>
        <v>1168.25</v>
      </c>
      <c r="AR82" s="98">
        <f t="shared" si="26"/>
        <v>128.94</v>
      </c>
      <c r="AS82" s="98">
        <f t="shared" si="9"/>
        <v>434.9224999999999</v>
      </c>
      <c r="AT82" s="98">
        <f t="shared" si="10"/>
        <v>200.33499999999998</v>
      </c>
      <c r="AU82" s="98">
        <f t="shared" si="46"/>
        <v>0</v>
      </c>
      <c r="AV82" s="98">
        <f t="array" ref="AV82">_xlfn.IFS(U82=0,AO82,U82&lt;0,AO82/-U82,U82&gt;0,AO82/U82)</f>
        <v>272.88957850575076</v>
      </c>
      <c r="AW82" s="234">
        <f t="shared" si="35"/>
        <v>0.23358834025743699</v>
      </c>
      <c r="AX82" s="234">
        <f t="shared" si="36"/>
        <v>2.1164074647568696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28</v>
      </c>
      <c r="O83" s="89"/>
      <c r="P83" s="89"/>
      <c r="Q83" s="233"/>
      <c r="R83" s="92"/>
      <c r="S83" s="93">
        <f>ДЕКАБРЬ!S83+ЯНВАРЬ!S83+ФЕВРАЛЬ!S83+МАРТ!S83</f>
        <v>5</v>
      </c>
      <c r="T83" s="93">
        <f>ДЕКАБРЬ!T83+ЯНВАРЬ!T83+ФЕВРАЛЬ!T83+МАРТ!T83</f>
        <v>0</v>
      </c>
      <c r="U83" s="92">
        <f t="shared" si="38"/>
        <v>5</v>
      </c>
      <c r="V83" s="93">
        <f>ДЕКАБРЬ!V83+ЯНВАРЬ!V83+ФЕВРАЛЬ!V83+МАРТ!V83</f>
        <v>4248</v>
      </c>
      <c r="W83" s="93">
        <f>ДЕКАБРЬ!W83+ЯНВАРЬ!W83+ФЕВРАЛЬ!W83+МАРТ!W83</f>
        <v>0</v>
      </c>
      <c r="X83" s="92">
        <f t="shared" si="39"/>
        <v>4248</v>
      </c>
      <c r="Y83" s="93">
        <f>ДЕКАБРЬ!Y83+ЯНВАРЬ!Y83+ФЕВРАЛЬ!Y83+МАРТ!Y83</f>
        <v>6875</v>
      </c>
      <c r="Z83" s="93">
        <f>ДЕКАБРЬ!Z83+ЯНВАРЬ!Z83+ФЕВРАЛЬ!Z83+МАРТ!Z83</f>
        <v>0</v>
      </c>
      <c r="AA83" s="232">
        <f t="shared" si="40"/>
        <v>6875</v>
      </c>
      <c r="AB83" s="92">
        <f t="shared" si="44"/>
        <v>0</v>
      </c>
      <c r="AC83" s="234">
        <f t="shared" si="41"/>
        <v>2.3660793902749357E-4</v>
      </c>
      <c r="AD83" s="92">
        <f t="shared" si="42"/>
        <v>615.45000000000005</v>
      </c>
      <c r="AE83" s="93">
        <f>ДЕКАБРЬ!AE83+ЯНВАРЬ!AE83+ФЕВРАЛЬ!AE83+МАРТ!AE83</f>
        <v>2593.3199999999997</v>
      </c>
      <c r="AF83" s="234">
        <f t="shared" si="43"/>
        <v>0.37721018181818178</v>
      </c>
      <c r="AG83" s="93">
        <f>ДЕКАБРЬ!AG83+ЯНВАРЬ!AG83+ФЕВРАЛЬ!AG83+МАРТ!AG83</f>
        <v>2214.3000000000002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336.2586795839311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241.77769226439665</v>
      </c>
      <c r="AO83" s="95">
        <f t="shared" si="45"/>
        <v>873.8936281516726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518.66399999999999</v>
      </c>
      <c r="AT83" s="98">
        <f t="shared" si="10"/>
        <v>442.86</v>
      </c>
      <c r="AU83" s="98">
        <f t="shared" si="46"/>
        <v>0</v>
      </c>
      <c r="AV83" s="98">
        <f t="array" ref="AV83">_xlfn.IFS(U83=0,AO83,U83&lt;0,AO83/-U83,U83&gt;0,AO83/U83)</f>
        <v>174.77872563033452</v>
      </c>
      <c r="AW83" s="234">
        <f t="shared" si="35"/>
        <v>0.1271118004584251</v>
      </c>
      <c r="AX83" s="234">
        <f t="shared" si="36"/>
        <v>1.4199262785793689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33</v>
      </c>
      <c r="O84" s="89"/>
      <c r="P84" s="89"/>
      <c r="Q84" s="233"/>
      <c r="R84" s="92"/>
      <c r="S84" s="93">
        <f>ДЕКАБРЬ!S84+ЯНВАРЬ!S84+ФЕВРАЛЬ!S84+МАРТ!S84</f>
        <v>1</v>
      </c>
      <c r="T84" s="93">
        <f>ДЕКАБРЬ!T84+ЯНВАРЬ!T84+ФЕВРАЛЬ!T84+МАРТ!T84</f>
        <v>0</v>
      </c>
      <c r="U84" s="92">
        <f t="shared" si="38"/>
        <v>1</v>
      </c>
      <c r="V84" s="93">
        <f>ДЕКАБРЬ!V84+ЯНВАРЬ!V84+ФЕВРАЛЬ!V84+МАРТ!V84</f>
        <v>957</v>
      </c>
      <c r="W84" s="93">
        <f>ДЕКАБРЬ!W84+ЯНВАРЬ!W84+ФЕВРАЛЬ!W84+МАРТ!W84</f>
        <v>0</v>
      </c>
      <c r="X84" s="92">
        <f t="shared" si="39"/>
        <v>957</v>
      </c>
      <c r="Y84" s="93">
        <f>ДЕКАБРЬ!Y84+ЯНВАРЬ!Y84+ФЕВРАЛЬ!Y84+МАРТ!Y84</f>
        <v>1438</v>
      </c>
      <c r="Z84" s="93">
        <f>ДЕКАБРЬ!Z84+ЯНВАРЬ!Z84+ФЕВРАЛЬ!Z84+МАРТ!Z84</f>
        <v>0</v>
      </c>
      <c r="AA84" s="232">
        <f t="shared" si="40"/>
        <v>1438</v>
      </c>
      <c r="AB84" s="92">
        <f t="shared" si="44"/>
        <v>0</v>
      </c>
      <c r="AC84" s="234">
        <f t="shared" si="41"/>
        <v>4.948977691949611E-5</v>
      </c>
      <c r="AD84" s="92">
        <f t="shared" si="42"/>
        <v>146.49</v>
      </c>
      <c r="AE84" s="93">
        <f>ДЕКАБРЬ!AE84+ЯНВАРЬ!AE84+ФЕВРАЛЬ!AE84+МАРТ!AE84</f>
        <v>545.17999999999995</v>
      </c>
      <c r="AF84" s="234">
        <f t="shared" si="43"/>
        <v>0.37912378303198885</v>
      </c>
      <c r="AG84" s="93">
        <f>ДЕКАБРЬ!AG84+ЯНВАРЬ!AG84+ФЕВРАЛЬ!AG84+МАРТ!AG84</f>
        <v>1921.5500000000002</v>
      </c>
      <c r="AH84" s="93">
        <f>ДЕКАБРЬ!AH84+ЯНВАРЬ!AH84+ФЕВРАЛЬ!AH84+МАРТ!AH84</f>
        <v>1000</v>
      </c>
      <c r="AI84" s="93">
        <f>ДЕКАБРЬ!AI84+ЯНВАРЬ!AI84+ФЕВРАЛЬ!AI84+МАРТ!AI84</f>
        <v>3500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330.30393063212341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54.6447</v>
      </c>
      <c r="AO84" s="95">
        <f t="shared" si="45"/>
        <v>-6060.1686306321235</v>
      </c>
      <c r="AP84" s="96"/>
      <c r="AQ84" s="97">
        <f t="shared" si="7"/>
        <v>1438</v>
      </c>
      <c r="AR84" s="98">
        <f t="shared" si="26"/>
        <v>146.49</v>
      </c>
      <c r="AS84" s="98">
        <f t="shared" si="9"/>
        <v>545.17999999999995</v>
      </c>
      <c r="AT84" s="98">
        <f t="shared" si="10"/>
        <v>1921.5500000000002</v>
      </c>
      <c r="AU84" s="98">
        <f t="shared" si="46"/>
        <v>4500</v>
      </c>
      <c r="AV84" s="98">
        <f t="array" ref="AV84">_xlfn.IFS(U84=0,AO84,U84&lt;0,AO84/-U84,U84&gt;0,AO84/U84)</f>
        <v>-6060.1686306321235</v>
      </c>
      <c r="AW84" s="234">
        <f t="shared" si="35"/>
        <v>-4.214303637435413</v>
      </c>
      <c r="AX84" s="234">
        <f t="shared" si="36"/>
        <v>-41.3691626092711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89</v>
      </c>
      <c r="O85" s="89"/>
      <c r="P85" s="89"/>
      <c r="Q85" s="233"/>
      <c r="R85" s="92"/>
      <c r="S85" s="93">
        <f>ДЕКАБРЬ!S85+ЯНВАРЬ!S85+ФЕВРАЛЬ!S85+МАРТ!S85</f>
        <v>18</v>
      </c>
      <c r="T85" s="93">
        <f>ДЕКАБРЬ!T85+ЯНВАРЬ!T85+ФЕВРАЛЬ!T85+МАРТ!T85</f>
        <v>-4</v>
      </c>
      <c r="U85" s="92">
        <f t="shared" si="38"/>
        <v>14</v>
      </c>
      <c r="V85" s="93">
        <f>ДЕКАБРЬ!V85+ЯНВАРЬ!V85+ФЕВРАЛЬ!V85+МАРТ!V85</f>
        <v>11952</v>
      </c>
      <c r="W85" s="93">
        <f>ДЕКАБРЬ!W85+ЯНВАРЬ!W85+ФЕВРАЛЬ!W85+МАРТ!W85</f>
        <v>-2891</v>
      </c>
      <c r="X85" s="92">
        <f t="shared" si="39"/>
        <v>9061</v>
      </c>
      <c r="Y85" s="93">
        <f>ДЕКАБРЬ!Y85+ЯНВАРЬ!Y85+ФЕВРАЛЬ!Y85+МАРТ!Y85</f>
        <v>18053.28</v>
      </c>
      <c r="Z85" s="93">
        <f>ДЕКАБРЬ!Z85+ЯНВАРЬ!Z85+ФЕВРАЛЬ!Z85+МАРТ!Z85</f>
        <v>-4032</v>
      </c>
      <c r="AA85" s="232">
        <f t="shared" si="40"/>
        <v>14021.279999999999</v>
      </c>
      <c r="AB85" s="92">
        <f t="shared" si="44"/>
        <v>0</v>
      </c>
      <c r="AC85" s="234">
        <f t="shared" si="41"/>
        <v>4.8255216921126032E-4</v>
      </c>
      <c r="AD85" s="92">
        <f t="shared" si="42"/>
        <v>1444.8</v>
      </c>
      <c r="AE85" s="93">
        <f>ДЕКАБРЬ!AE85+ЯНВАРЬ!AE85+ФЕВРАЛЬ!AE85+МАРТ!AE85</f>
        <v>5281.58</v>
      </c>
      <c r="AF85" s="234">
        <f t="shared" si="43"/>
        <v>0.37668315588876339</v>
      </c>
      <c r="AG85" s="93">
        <f>ДЕКАБРЬ!AG85+ЯНВАРЬ!AG85+ФЕВРАЛЬ!AG85+МАРТ!AG85</f>
        <v>7953.8500000000013</v>
      </c>
      <c r="AH85" s="93">
        <f>ДЕКАБРЬ!AH85+ЯНВАРЬ!AH85+ФЕВРАЛЬ!AH85+МАРТ!AH85</f>
        <v>2828</v>
      </c>
      <c r="AI85" s="93">
        <f>ДЕКАБРЬ!AI85+ЯНВАРЬ!AI85+ФЕВРАЛЬ!AI85+МАРТ!AI85</f>
        <v>9165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265.20109143277193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522.74505208608889</v>
      </c>
      <c r="AO85" s="95">
        <f t="shared" si="45"/>
        <v>-13459.896143518861</v>
      </c>
      <c r="AP85" s="96"/>
      <c r="AQ85" s="97">
        <f t="shared" si="7"/>
        <v>1001.5199999999999</v>
      </c>
      <c r="AR85" s="98">
        <f t="shared" si="26"/>
        <v>103.2</v>
      </c>
      <c r="AS85" s="98">
        <f t="shared" si="9"/>
        <v>377.2557142857143</v>
      </c>
      <c r="AT85" s="98">
        <f t="shared" si="10"/>
        <v>441.88055555555565</v>
      </c>
      <c r="AU85" s="98">
        <f t="shared" si="46"/>
        <v>666.27777777777783</v>
      </c>
      <c r="AV85" s="98">
        <f t="array" ref="AV85">_xlfn.IFS(U85=0,AO85,U85&lt;0,AO85/-U85,U85&gt;0,AO85/U85)</f>
        <v>-961.4211531084901</v>
      </c>
      <c r="AW85" s="234">
        <f t="shared" si="35"/>
        <v>-0.95996201085199517</v>
      </c>
      <c r="AX85" s="234">
        <f t="shared" si="36"/>
        <v>-9.3160964448497108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25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3.3748792783275456E-4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1448.08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2685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322.60641950423417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375.59700574318526</v>
      </c>
      <c r="AO86" s="95">
        <f t="shared" si="45"/>
        <v>277.22657475257995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206.86857142857141</v>
      </c>
      <c r="AU86" s="98">
        <f t="shared" si="46"/>
        <v>383.57142857142856</v>
      </c>
      <c r="AV86" s="98">
        <f t="array" ref="AV86">_xlfn.IFS(U86=0,AO86,U86&lt;0,AO86/-U86,U86&gt;0,AO86/U86)</f>
        <v>39.603796393225707</v>
      </c>
      <c r="AW86" s="234">
        <f t="shared" si="35"/>
        <v>2.827048289275378E-2</v>
      </c>
      <c r="AX86" s="234">
        <f t="shared" si="36"/>
        <v>0.26402530928817136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124</v>
      </c>
      <c r="O87" s="89"/>
      <c r="P87" s="89"/>
      <c r="Q87" s="233"/>
      <c r="R87" s="92"/>
      <c r="S87" s="93">
        <f>ДЕКАБРЬ!S87+ЯНВАРЬ!S87+ФЕВРАЛЬ!S87+МАРТ!S87</f>
        <v>36</v>
      </c>
      <c r="T87" s="93">
        <f>ДЕКАБРЬ!T87+ЯНВАРЬ!T87+ФЕВРАЛЬ!T87+МАРТ!T87</f>
        <v>-3</v>
      </c>
      <c r="U87" s="92">
        <f t="shared" si="38"/>
        <v>33</v>
      </c>
      <c r="V87" s="93">
        <f>ДЕКАБРЬ!V87+ЯНВАРЬ!V87+ФЕВРАЛЬ!V87+МАРТ!V87</f>
        <v>27702.260000000002</v>
      </c>
      <c r="W87" s="93">
        <f>ДЕКАБРЬ!W87+ЯНВАРЬ!W87+ФЕВРАЛЬ!W87+МАРТ!W87</f>
        <v>-2603</v>
      </c>
      <c r="X87" s="92">
        <f t="shared" si="39"/>
        <v>25099.260000000002</v>
      </c>
      <c r="Y87" s="93">
        <f>ДЕКАБРЬ!Y87+ЯНВАРЬ!Y87+ФЕВРАЛЬ!Y87+МАРТ!Y87</f>
        <v>39731.11</v>
      </c>
      <c r="Z87" s="93">
        <f>ДЕКАБРЬ!Z87+ЯНВАРЬ!Z87+ФЕВРАЛЬ!Z87+МАРТ!Z87</f>
        <v>-3594</v>
      </c>
      <c r="AA87" s="232">
        <f t="shared" si="40"/>
        <v>36137.11</v>
      </c>
      <c r="AB87" s="92">
        <f t="shared" si="44"/>
        <v>0</v>
      </c>
      <c r="AC87" s="234">
        <f t="shared" si="41"/>
        <v>1.243683944655975E-3</v>
      </c>
      <c r="AD87" s="92">
        <f t="shared" si="42"/>
        <v>4950</v>
      </c>
      <c r="AE87" s="93">
        <f>ДЕКАБРЬ!AE87+ЯНВАРЬ!AE87+ФЕВРАЛЬ!AE87+МАРТ!AE87</f>
        <v>13664.339999999997</v>
      </c>
      <c r="AF87" s="234">
        <f t="shared" si="43"/>
        <v>0.37812486942093587</v>
      </c>
      <c r="AG87" s="93">
        <f>ДЕКАБРЬ!AG87+ЯНВАРЬ!AG87+ФЕВРАЛЬ!AG87+МАРТ!AG87</f>
        <v>10219.159999999998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165.06248161616955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1412.0375620516306</v>
      </c>
      <c r="AO87" s="95">
        <f t="shared" si="45"/>
        <v>-7273.4900436677945</v>
      </c>
      <c r="AP87" s="96"/>
      <c r="AQ87" s="97">
        <f t="shared" si="7"/>
        <v>1095.0639393939393</v>
      </c>
      <c r="AR87" s="98">
        <f t="shared" si="26"/>
        <v>150</v>
      </c>
      <c r="AS87" s="98">
        <f t="shared" si="9"/>
        <v>414.07090909090897</v>
      </c>
      <c r="AT87" s="98">
        <f t="shared" si="10"/>
        <v>283.86555555555549</v>
      </c>
      <c r="AU87" s="98">
        <f t="shared" si="46"/>
        <v>361.11111111111109</v>
      </c>
      <c r="AV87" s="98">
        <f t="array" ref="AV87">_xlfn.IFS(U87=0,AO87,U87&lt;0,AO87/-U87,U87&gt;0,AO87/U87)</f>
        <v>-220.40878920205438</v>
      </c>
      <c r="AW87" s="234">
        <f t="shared" si="35"/>
        <v>-0.20127481261417404</v>
      </c>
      <c r="AX87" s="234">
        <f t="shared" si="36"/>
        <v>-1.4693919280136958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129</v>
      </c>
      <c r="O88" s="89"/>
      <c r="P88" s="89"/>
      <c r="Q88" s="233"/>
      <c r="R88" s="92"/>
      <c r="S88" s="93">
        <f>ДЕКАБРЬ!S88+ЯНВАРЬ!S88+ФЕВРАЛЬ!S88+МАРТ!S88</f>
        <v>47</v>
      </c>
      <c r="T88" s="93">
        <f>ДЕКАБРЬ!T88+ЯНВАРЬ!T88+ФЕВРАЛЬ!T88+МАРТ!T88</f>
        <v>-5</v>
      </c>
      <c r="U88" s="92">
        <f t="shared" si="38"/>
        <v>42</v>
      </c>
      <c r="V88" s="93">
        <f>ДЕКАБРЬ!V88+ЯНВАРЬ!V88+ФЕВРАЛЬ!V88+МАРТ!V88</f>
        <v>41126.089999999997</v>
      </c>
      <c r="W88" s="93">
        <f>ДЕКАБРЬ!W88+ЯНВАРЬ!W88+ФЕВРАЛЬ!W88+МАРТ!W88</f>
        <v>-3985</v>
      </c>
      <c r="X88" s="92">
        <f t="shared" si="39"/>
        <v>37141.089999999997</v>
      </c>
      <c r="Y88" s="93">
        <f>ДЕКАБРЬ!Y88+ЯНВАРЬ!Y88+ФЕВРАЛЬ!Y88+МАРТ!Y88</f>
        <v>59316.87</v>
      </c>
      <c r="Z88" s="93">
        <f>ДЕКАБРЬ!Z88+ЯНВАРЬ!Z88+ФЕВРАЛЬ!Z88+МАРТ!Z88</f>
        <v>-6209.58</v>
      </c>
      <c r="AA88" s="232">
        <f t="shared" si="40"/>
        <v>53107.29</v>
      </c>
      <c r="AB88" s="92">
        <f t="shared" si="44"/>
        <v>0</v>
      </c>
      <c r="AC88" s="234">
        <f t="shared" si="41"/>
        <v>1.8277245722524245E-3</v>
      </c>
      <c r="AD88" s="92">
        <f t="shared" si="42"/>
        <v>6300</v>
      </c>
      <c r="AE88" s="93">
        <f>ДЕКАБРЬ!AE88+ЯНВАРЬ!AE88+ФЕВРАЛЬ!AE88+МАРТ!AE88</f>
        <v>19773.250000000004</v>
      </c>
      <c r="AF88" s="234">
        <f t="shared" si="43"/>
        <v>0.37232647344648923</v>
      </c>
      <c r="AG88" s="93">
        <f>ДЕКАБРЬ!AG88+ЯНВАРЬ!AG88+ФЕВРАЛЬ!AG88+МАРТ!AG88</f>
        <v>11388.130000000001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111.37498181900503</v>
      </c>
      <c r="AM88" s="93">
        <f>ДЕКАБРЬ!AM88+ЯНВАРЬ!AM88+ФЕВРАЛЬ!AM88+МАРТ!AM88</f>
        <v>10</v>
      </c>
      <c r="AN88" s="93">
        <f>ДЕКАБРЬ!AN88+ЯНВАРЬ!AN88+ФЕВРАЛЬ!AN88+МАРТ!AN88</f>
        <v>2161.0595093416987</v>
      </c>
      <c r="AO88" s="95">
        <f t="shared" si="45"/>
        <v>1456.4755088392926</v>
      </c>
      <c r="AP88" s="96"/>
      <c r="AQ88" s="97">
        <f t="shared" si="7"/>
        <v>1264.4592857142857</v>
      </c>
      <c r="AR88" s="98">
        <f t="shared" si="26"/>
        <v>150</v>
      </c>
      <c r="AS88" s="98">
        <f t="shared" si="9"/>
        <v>470.79166666666674</v>
      </c>
      <c r="AT88" s="98">
        <f t="shared" si="10"/>
        <v>242.30063829787235</v>
      </c>
      <c r="AU88" s="98">
        <f t="shared" si="46"/>
        <v>253.34042553191489</v>
      </c>
      <c r="AV88" s="98">
        <f t="array" ref="AV88">_xlfn.IFS(U88=0,AO88,U88&lt;0,AO88/-U88,U88&gt;0,AO88/U88)</f>
        <v>34.67798830569744</v>
      </c>
      <c r="AW88" s="234">
        <f t="shared" si="35"/>
        <v>2.7425152155933632E-2</v>
      </c>
      <c r="AX88" s="234">
        <f t="shared" si="36"/>
        <v>0.23118658870464959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64</v>
      </c>
      <c r="O89" s="89"/>
      <c r="P89" s="89"/>
      <c r="Q89" s="233"/>
      <c r="R89" s="92"/>
      <c r="S89" s="93">
        <f>ДЕКАБРЬ!S89+ЯНВАРЬ!S89+ФЕВРАЛЬ!S89+МАРТ!S89</f>
        <v>26</v>
      </c>
      <c r="T89" s="93">
        <f>ДЕКАБРЬ!T89+ЯНВАРЬ!T89+ФЕВРАЛЬ!T89+МАРТ!T89</f>
        <v>-1</v>
      </c>
      <c r="U89" s="92">
        <f t="shared" si="38"/>
        <v>25</v>
      </c>
      <c r="V89" s="93">
        <f>ДЕКАБРЬ!V89+ЯНВАРЬ!V89+ФЕВРАЛЬ!V89+МАРТ!V89</f>
        <v>25423.929999999997</v>
      </c>
      <c r="W89" s="93">
        <f>ДЕКАБРЬ!W89+ЯНВАРЬ!W89+ФЕВРАЛЬ!W89+МАРТ!W89</f>
        <v>-969</v>
      </c>
      <c r="X89" s="92">
        <f t="shared" si="39"/>
        <v>24454.929999999997</v>
      </c>
      <c r="Y89" s="93">
        <f>ДЕКАБРЬ!Y89+ЯНВАРЬ!Y89+ФЕВРАЛЬ!Y89+МАРТ!Y89</f>
        <v>38827.86</v>
      </c>
      <c r="Z89" s="93">
        <f>ДЕКАБРЬ!Z89+ЯНВАРЬ!Z89+ФЕВРАЛЬ!Z89+МАРТ!Z89</f>
        <v>-1504</v>
      </c>
      <c r="AA89" s="232">
        <f t="shared" si="40"/>
        <v>37323.86</v>
      </c>
      <c r="AB89" s="92">
        <f t="shared" si="44"/>
        <v>0</v>
      </c>
      <c r="AC89" s="234">
        <f t="shared" si="41"/>
        <v>1.2845267768946482E-3</v>
      </c>
      <c r="AD89" s="92">
        <f t="shared" si="42"/>
        <v>4247.25</v>
      </c>
      <c r="AE89" s="93">
        <f>ДЕКАБРЬ!AE89+ЯНВАРЬ!AE89+ФЕВРАЛЬ!AE89+МАРТ!AE89</f>
        <v>14033.65</v>
      </c>
      <c r="AF89" s="234">
        <f t="shared" si="43"/>
        <v>0.37599674846063613</v>
      </c>
      <c r="AG89" s="93">
        <f>ДЕКАБРЬ!AG89+ЯНВАРЬ!AG89+ФЕВРАЛЬ!AG89+МАРТ!AG89</f>
        <v>4097.369999999999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252.73048836926711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1392.5831911187124</v>
      </c>
      <c r="AO89" s="95">
        <f t="shared" si="45"/>
        <v>13300.276320512021</v>
      </c>
      <c r="AP89" s="96"/>
      <c r="AQ89" s="97">
        <f t="shared" si="7"/>
        <v>1492.9544000000001</v>
      </c>
      <c r="AR89" s="98">
        <f t="shared" si="26"/>
        <v>169.89</v>
      </c>
      <c r="AS89" s="98">
        <f t="shared" si="9"/>
        <v>561.346</v>
      </c>
      <c r="AT89" s="98">
        <f t="shared" si="10"/>
        <v>157.59115384615382</v>
      </c>
      <c r="AU89" s="98">
        <f t="shared" si="46"/>
        <v>0</v>
      </c>
      <c r="AV89" s="98">
        <f t="array" ref="AV89">_xlfn.IFS(U89=0,AO89,U89&lt;0,AO89/-U89,U89&gt;0,AO89/U89)</f>
        <v>532.01105282048081</v>
      </c>
      <c r="AW89" s="234">
        <f t="shared" si="35"/>
        <v>0.35634782470280457</v>
      </c>
      <c r="AX89" s="234">
        <f t="shared" si="36"/>
        <v>3.1315030479750479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1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371.8843556470257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-371.8843556470257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-371.8843556470257</v>
      </c>
      <c r="AW90" s="234">
        <f t="shared" si="35"/>
        <v>0</v>
      </c>
      <c r="AX90" s="234">
        <f t="shared" si="36"/>
        <v>-3.4472038899427671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68</v>
      </c>
      <c r="O91" s="89"/>
      <c r="P91" s="89"/>
      <c r="Q91" s="233"/>
      <c r="R91" s="92"/>
      <c r="S91" s="93">
        <f>ДЕКАБРЬ!S91+ЯНВАРЬ!S91+ФЕВРАЛЬ!S91+МАРТ!S91</f>
        <v>8</v>
      </c>
      <c r="T91" s="93">
        <f>ДЕКАБРЬ!T91+ЯНВАРЬ!T91+ФЕВРАЛЬ!T91+МАРТ!T91</f>
        <v>-1</v>
      </c>
      <c r="U91" s="92">
        <f t="shared" si="38"/>
        <v>7</v>
      </c>
      <c r="V91" s="93">
        <f>ДЕКАБРЬ!V91+ЯНВАРЬ!V91+ФЕВРАЛЬ!V91+МАРТ!V91</f>
        <v>5791.04</v>
      </c>
      <c r="W91" s="93">
        <f>ДЕКАБРЬ!W91+ЯНВАРЬ!W91+ФЕВРАЛЬ!W91+МАРТ!W91</f>
        <v>-709</v>
      </c>
      <c r="X91" s="92">
        <f t="shared" si="39"/>
        <v>5082.04</v>
      </c>
      <c r="Y91" s="93">
        <f>ДЕКАБРЬ!Y91+ЯНВАРЬ!Y91+ФЕВРАЛЬ!Y91+МАРТ!Y91</f>
        <v>8599.380000000001</v>
      </c>
      <c r="Z91" s="93">
        <f>ДЕКАБРЬ!Z91+ЯНВАРЬ!Z91+ФЕВРАЛЬ!Z91+МАРТ!Z91</f>
        <v>-1075</v>
      </c>
      <c r="AA91" s="232">
        <f t="shared" si="40"/>
        <v>7524.380000000001</v>
      </c>
      <c r="AB91" s="92">
        <f t="shared" si="44"/>
        <v>0</v>
      </c>
      <c r="AC91" s="234">
        <f t="shared" si="41"/>
        <v>2.589568064377734E-4</v>
      </c>
      <c r="AD91" s="92">
        <f t="shared" si="42"/>
        <v>656.88</v>
      </c>
      <c r="AE91" s="93">
        <f>ДЕКАБРЬ!AE91+ЯНВАРЬ!AE91+ФЕВРАЛЬ!AE91+МАРТ!AE91</f>
        <v>2805.3300000000004</v>
      </c>
      <c r="AF91" s="234">
        <f t="shared" si="43"/>
        <v>0.37283204729160407</v>
      </c>
      <c r="AG91" s="93">
        <f>ДЕКАБРЬ!AG91+ЯНВАРЬ!AG91+ФЕВРАЛЬ!AG91+МАРТ!AG91</f>
        <v>5609.85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212.32470229570862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289.44229933406791</v>
      </c>
      <c r="AO91" s="95">
        <f t="shared" si="45"/>
        <v>-3049.4470016297764</v>
      </c>
      <c r="AP91" s="96"/>
      <c r="AQ91" s="97">
        <f t="shared" si="7"/>
        <v>1074.9114285714288</v>
      </c>
      <c r="AR91" s="98">
        <f t="shared" si="26"/>
        <v>93.84</v>
      </c>
      <c r="AS91" s="98">
        <f t="shared" si="9"/>
        <v>400.76142857142861</v>
      </c>
      <c r="AT91" s="98">
        <f t="shared" si="10"/>
        <v>701.23125000000005</v>
      </c>
      <c r="AU91" s="98">
        <f t="shared" si="46"/>
        <v>125</v>
      </c>
      <c r="AV91" s="98">
        <f t="array" ref="AV91">_xlfn.IFS(U91=0,AO91,U91&lt;0,AO91/-U91,U91&gt;0,AO91/U91)</f>
        <v>-435.6352859471109</v>
      </c>
      <c r="AW91" s="234">
        <f t="shared" si="35"/>
        <v>-0.40527551793367367</v>
      </c>
      <c r="AX91" s="234">
        <f t="shared" si="36"/>
        <v>-4.6423197564696386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12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960.51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361.18355887234577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58.872266593525438</v>
      </c>
      <c r="AO92" s="95">
        <f t="shared" si="45"/>
        <v>-1380.5658254658713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960.51</v>
      </c>
      <c r="AU92" s="98">
        <f t="shared" si="46"/>
        <v>0</v>
      </c>
      <c r="AV92" s="98">
        <f t="array" ref="AV92">_xlfn.IFS(U92=0,AO92,U92&lt;0,AO92/-U92,U92&gt;0,AO92/U92)</f>
        <v>-1380.5658254658713</v>
      </c>
      <c r="AW92" s="234">
        <f t="shared" si="35"/>
        <v>0</v>
      </c>
      <c r="AX92" s="234">
        <f t="shared" si="36"/>
        <v>-9.8986579584560932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21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-2</v>
      </c>
      <c r="U93" s="92">
        <f t="shared" si="38"/>
        <v>6</v>
      </c>
      <c r="V93" s="93">
        <f>ДЕКАБРЬ!V93+ЯНВАРЬ!V93+ФЕВРАЛЬ!V93+МАРТ!V93</f>
        <v>7009.97</v>
      </c>
      <c r="W93" s="93">
        <f>ДЕКАБРЬ!W93+ЯНВАРЬ!W93+ФЕВРАЛЬ!W93+МАРТ!W93</f>
        <v>-1887</v>
      </c>
      <c r="X93" s="92">
        <f t="shared" si="39"/>
        <v>5122.97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-2592</v>
      </c>
      <c r="AA93" s="232">
        <f t="shared" si="40"/>
        <v>7698.18</v>
      </c>
      <c r="AB93" s="92">
        <f t="shared" si="44"/>
        <v>0</v>
      </c>
      <c r="AC93" s="234">
        <f t="shared" si="41"/>
        <v>2.6493825513638841E-4</v>
      </c>
      <c r="AD93" s="92">
        <f t="shared" si="42"/>
        <v>836.81999999999994</v>
      </c>
      <c r="AE93" s="93">
        <f>ДЕКАБРЬ!AE93+ЯНВАРЬ!AE93+ФЕВРАЛЬ!AE93+МАРТ!AE93</f>
        <v>2921.829999999999</v>
      </c>
      <c r="AF93" s="234">
        <f t="shared" si="43"/>
        <v>0.3795481529400454</v>
      </c>
      <c r="AG93" s="93">
        <f>ДЕКАБРЬ!AG93+ЯНВАРЬ!AG93+ФЕВРАЛЬ!AG93+МАРТ!AG93</f>
        <v>1520.2199999999998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323.29404386540648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346.88922620335831</v>
      </c>
      <c r="AO93" s="95">
        <f t="shared" si="45"/>
        <v>1749.1267299312372</v>
      </c>
      <c r="AP93" s="96"/>
      <c r="AQ93" s="97">
        <f t="shared" si="7"/>
        <v>1283.03</v>
      </c>
      <c r="AR93" s="98">
        <f t="shared" si="26"/>
        <v>139.47</v>
      </c>
      <c r="AS93" s="98">
        <f t="shared" si="9"/>
        <v>486.97166666666652</v>
      </c>
      <c r="AT93" s="98">
        <f t="shared" si="10"/>
        <v>190.02749999999997</v>
      </c>
      <c r="AU93" s="98">
        <f t="shared" si="46"/>
        <v>0</v>
      </c>
      <c r="AV93" s="98">
        <f t="array" ref="AV93">_xlfn.IFS(U93=0,AO93,U93&lt;0,AO93/-U93,U93&gt;0,AO93/U93)</f>
        <v>291.52112165520617</v>
      </c>
      <c r="AW93" s="234">
        <f t="shared" si="35"/>
        <v>0.22721302047123307</v>
      </c>
      <c r="AX93" s="234">
        <f t="shared" si="36"/>
        <v>2.0902066512884936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8.7935211480692161E-5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93.478182500444575</v>
      </c>
      <c r="AO94" s="95">
        <f t="shared" si="45"/>
        <v>481.00689906237909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240.50344953118955</v>
      </c>
      <c r="AW94" s="234">
        <f t="shared" si="35"/>
        <v>0.18825438597559344</v>
      </c>
      <c r="AX94" s="234">
        <f t="shared" si="36"/>
        <v>0.60113839614874409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5.6682658265931913E-5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58.031095900436966</v>
      </c>
      <c r="AO95" s="95">
        <f t="shared" si="45"/>
        <v>543.14144488097475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543.14144488097475</v>
      </c>
      <c r="AW95" s="234">
        <f t="shared" si="35"/>
        <v>0.32977622640010612</v>
      </c>
      <c r="AX95" s="234">
        <f t="shared" si="36"/>
        <v>1.3575820957832803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3.4346868821736519E-5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41.866438213697201</v>
      </c>
      <c r="AO96" s="95">
        <f t="shared" si="45"/>
        <v>110.03610256771455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110.03610256771455</v>
      </c>
      <c r="AW96" s="234">
        <f t="shared" si="35"/>
        <v>0.11025661579931317</v>
      </c>
      <c r="AX96" s="234">
        <f t="shared" si="36"/>
        <v>0.36668922476577764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8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1.0283411226387647E-4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426.75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107.348</v>
      </c>
      <c r="AO97" s="95">
        <f t="shared" si="45"/>
        <v>523.52126008296352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46"/>
        <v>0</v>
      </c>
      <c r="AV97" s="98">
        <f t="array" ref="AV97">_xlfn.IFS(U97=0,AO97,U97&lt;0,AO97/-U97,U97&gt;0,AO97/U97)</f>
        <v>261.76063004148176</v>
      </c>
      <c r="AW97" s="234">
        <f t="shared" si="35"/>
        <v>0.17520791836779234</v>
      </c>
      <c r="AX97" s="234">
        <f t="shared" si="36"/>
        <v>0.65427072095951255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9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9.0650954385224449E-5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617.03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102.59861980419231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98.893824134554393</v>
      </c>
      <c r="AO98" s="95">
        <f t="shared" si="45"/>
        <v>-82.942443938746749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205.67666666666665</v>
      </c>
      <c r="AU98" s="98">
        <f t="shared" si="46"/>
        <v>0</v>
      </c>
      <c r="AV98" s="98">
        <f t="array" ref="AV98">_xlfn.IFS(U98=0,AO98,U98&lt;0,AO98/-U98,U98&gt;0,AO98/U98)</f>
        <v>-27.647481312915584</v>
      </c>
      <c r="AW98" s="234">
        <f t="shared" si="35"/>
        <v>-3.1489158670746677E-2</v>
      </c>
      <c r="AX98" s="234">
        <f t="shared" si="36"/>
        <v>-9.2133702055837055E-2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23</v>
      </c>
      <c r="O100" s="89"/>
      <c r="P100" s="89"/>
      <c r="Q100" s="233"/>
      <c r="R100" s="92"/>
      <c r="S100" s="272">
        <f>ФЕВРАЛЬ!S100+МАРТ!S100</f>
        <v>9</v>
      </c>
      <c r="T100" s="272">
        <f>ФЕВРАЛЬ!T100+МАРТ!T100</f>
        <v>0</v>
      </c>
      <c r="U100" s="92">
        <f t="shared" si="38"/>
        <v>9</v>
      </c>
      <c r="V100" s="272">
        <f>ФЕВРАЛЬ!V100+МАРТ!V100</f>
        <v>8520</v>
      </c>
      <c r="W100" s="272">
        <f>ФЕВРАЛЬ!W100+МАРТ!W100</f>
        <v>0</v>
      </c>
      <c r="X100" s="92">
        <f t="shared" si="39"/>
        <v>8520</v>
      </c>
      <c r="Y100" s="272">
        <f>ФЕВРАЛЬ!Y100+МАРТ!Y100</f>
        <v>13300</v>
      </c>
      <c r="Z100" s="272">
        <f>ФЕВРАЛЬ!Z100+МАРТ!Z100</f>
        <v>0</v>
      </c>
      <c r="AA100" s="232">
        <f t="shared" si="40"/>
        <v>13300</v>
      </c>
      <c r="AB100" s="92">
        <f t="shared" si="44"/>
        <v>0</v>
      </c>
      <c r="AC100" s="234">
        <f t="shared" si="52"/>
        <v>4.5772881295500574E-4</v>
      </c>
      <c r="AD100" s="92">
        <f t="shared" si="42"/>
        <v>1286.82</v>
      </c>
      <c r="AE100" s="272">
        <f>ФЕВРАЛЬ!AE100+МАРТ!AE100</f>
        <v>5029.0499999999993</v>
      </c>
      <c r="AF100" s="234">
        <f t="shared" si="43"/>
        <v>0.37812406015037586</v>
      </c>
      <c r="AG100" s="272">
        <f>ФЕВРАЛЬ!AG100+МАРТ!AG100</f>
        <v>1360.1599999999999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164.3532420233939</v>
      </c>
      <c r="AM100" s="272">
        <f>ФЕВРАЛЬ!AM100+МАРТ!AM100</f>
        <v>0</v>
      </c>
      <c r="AN100" s="272">
        <f>ФЕВРАЛЬ!AN100+МАРТ!AN100</f>
        <v>486.49199999999996</v>
      </c>
      <c r="AO100" s="95">
        <f t="shared" si="45"/>
        <v>473.12475797660727</v>
      </c>
      <c r="AP100" s="96"/>
      <c r="AQ100" s="97">
        <f t="shared" si="47"/>
        <v>1477.7777777777778</v>
      </c>
      <c r="AR100" s="98">
        <f t="shared" si="53"/>
        <v>142.97999999999999</v>
      </c>
      <c r="AS100" s="98">
        <f t="shared" si="48"/>
        <v>558.7833333333333</v>
      </c>
      <c r="AT100" s="98">
        <f t="shared" si="49"/>
        <v>151.12888888888887</v>
      </c>
      <c r="AU100" s="98">
        <f t="shared" si="46"/>
        <v>500</v>
      </c>
      <c r="AV100" s="98">
        <f t="array" ref="AV100">_xlfn.IFS(U100=0,AO100,U100&lt;0,AO100/-U100,U100&gt;0,AO100/U100)</f>
        <v>52.569417552956367</v>
      </c>
      <c r="AW100" s="234">
        <f t="shared" si="54"/>
        <v>3.5573290073429117E-2</v>
      </c>
      <c r="AX100" s="234">
        <f t="shared" si="55"/>
        <v>0.36766972690555583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6.1946195457912259E-5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71.049310721262785</v>
      </c>
      <c r="AO101" s="95">
        <f t="shared" si="45"/>
        <v>617.62068927873713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308.81034463936857</v>
      </c>
      <c r="AW101" s="234">
        <f t="shared" si="54"/>
        <v>0.3431340429562858</v>
      </c>
      <c r="AX101" s="234">
        <f t="shared" si="55"/>
        <v>2.5088174883367338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150</v>
      </c>
      <c r="O102" s="89"/>
      <c r="P102" s="89"/>
      <c r="Q102" s="233"/>
      <c r="R102" s="92"/>
      <c r="S102" s="272">
        <f>ФЕВРАЛЬ!S102+МАРТ!S102</f>
        <v>46</v>
      </c>
      <c r="T102" s="272">
        <f>ФЕВРАЛЬ!T102+МАРТ!T102</f>
        <v>-2</v>
      </c>
      <c r="U102" s="92">
        <f t="shared" si="38"/>
        <v>44</v>
      </c>
      <c r="V102" s="272">
        <f>ФЕВРАЛЬ!V102+МАРТ!V102</f>
        <v>39732.18</v>
      </c>
      <c r="W102" s="272">
        <f>ФЕВРАЛЬ!W102+МАРТ!W102</f>
        <v>-1606</v>
      </c>
      <c r="X102" s="92">
        <f t="shared" si="39"/>
        <v>38126.18</v>
      </c>
      <c r="Y102" s="272">
        <f>ФЕВРАЛЬ!Y102+МАРТ!Y102</f>
        <v>59800.2</v>
      </c>
      <c r="Z102" s="272">
        <f>ФЕВРАЛЬ!Z102+МАРТ!Z102</f>
        <v>-2600</v>
      </c>
      <c r="AA102" s="232">
        <f t="shared" si="40"/>
        <v>57200.2</v>
      </c>
      <c r="AB102" s="92">
        <f t="shared" si="44"/>
        <v>0</v>
      </c>
      <c r="AC102" s="234">
        <f t="shared" si="52"/>
        <v>1.9685849358487906E-3</v>
      </c>
      <c r="AD102" s="92">
        <f t="shared" si="42"/>
        <v>5415.96</v>
      </c>
      <c r="AE102" s="272">
        <f>ФЕВРАЛЬ!AE102+МАРТ!AE102</f>
        <v>21585.8</v>
      </c>
      <c r="AF102" s="234">
        <f t="shared" si="43"/>
        <v>0.37737280638878884</v>
      </c>
      <c r="AG102" s="272">
        <f>ФЕВРАЛЬ!AG102+МАРТ!AG102</f>
        <v>8273.5399999999991</v>
      </c>
      <c r="AH102" s="272">
        <f>ФЕВРАЛЬ!AH102+МАРТ!AH102</f>
        <v>9623</v>
      </c>
      <c r="AI102" s="272">
        <f>ФЕВРАЛЬ!AI102+МАРТ!AI102</f>
        <v>7500</v>
      </c>
      <c r="AJ102" s="272">
        <f>ФЕВРАЛЬ!AJ102+МАРТ!AJ102</f>
        <v>0</v>
      </c>
      <c r="AK102" s="93"/>
      <c r="AL102" s="272">
        <f>ФЕВРАЛЬ!AL102+МАРТ!AL102</f>
        <v>193.16761498765078</v>
      </c>
      <c r="AM102" s="272">
        <f>ФЕВРАЛЬ!AM102+МАРТ!AM102</f>
        <v>0</v>
      </c>
      <c r="AN102" s="272">
        <f>ФЕВРАЛЬ!AN102+МАРТ!AN102</f>
        <v>2177.0048779999997</v>
      </c>
      <c r="AO102" s="95">
        <f t="shared" si="45"/>
        <v>2431.7275070123505</v>
      </c>
      <c r="AP102" s="96"/>
      <c r="AQ102" s="97">
        <f t="shared" si="47"/>
        <v>1300.0045454545455</v>
      </c>
      <c r="AR102" s="98">
        <f t="shared" si="53"/>
        <v>123.09</v>
      </c>
      <c r="AS102" s="98">
        <f t="shared" si="48"/>
        <v>490.58636363636361</v>
      </c>
      <c r="AT102" s="98">
        <f t="shared" si="49"/>
        <v>179.85956521739129</v>
      </c>
      <c r="AU102" s="98">
        <f t="shared" si="46"/>
        <v>372.23913043478262</v>
      </c>
      <c r="AV102" s="98">
        <f t="array" ref="AV102">_xlfn.IFS(U102=0,AO102,U102&lt;0,AO102/-U102,U102&gt;0,AO102/U102)</f>
        <v>55.266534250280692</v>
      </c>
      <c r="AW102" s="234">
        <f t="shared" si="54"/>
        <v>4.2512570008712391E-2</v>
      </c>
      <c r="AX102" s="234">
        <f t="shared" si="55"/>
        <v>0.44899288528946862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902.09436329045491</v>
      </c>
      <c r="AR104" s="111">
        <f t="shared" si="56"/>
        <v>141.22217391304349</v>
      </c>
      <c r="AS104" s="111">
        <f t="shared" si="56"/>
        <v>338.44286343236564</v>
      </c>
      <c r="AT104" s="111">
        <f t="shared" si="56"/>
        <v>226.1437322443999</v>
      </c>
      <c r="AU104" s="111">
        <f t="shared" si="56"/>
        <v>183.71224513381955</v>
      </c>
      <c r="AV104" s="111">
        <f t="shared" si="56"/>
        <v>-74.477115947068867</v>
      </c>
      <c r="AW104" s="112">
        <f t="shared" si="56"/>
        <v>-2.320746424713728E-2</v>
      </c>
      <c r="AX104" s="112">
        <f t="shared" si="56"/>
        <v>-0.61309199883640453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45254</v>
      </c>
      <c r="O105" s="116"/>
      <c r="P105" s="116"/>
      <c r="Q105" s="212"/>
      <c r="R105" s="116"/>
      <c r="S105" s="116">
        <f t="shared" ref="S105:AE105" si="58">SUM(S3:S103)</f>
        <v>23669</v>
      </c>
      <c r="T105" s="116">
        <f t="shared" si="58"/>
        <v>-533</v>
      </c>
      <c r="U105" s="116">
        <f t="shared" si="58"/>
        <v>23136</v>
      </c>
      <c r="V105" s="116">
        <f t="shared" si="58"/>
        <v>19600213.390000004</v>
      </c>
      <c r="W105" s="116">
        <f t="shared" si="58"/>
        <v>-443743.27</v>
      </c>
      <c r="X105" s="116">
        <f t="shared" si="58"/>
        <v>19156470.120000005</v>
      </c>
      <c r="Y105" s="116">
        <f t="shared" si="58"/>
        <v>29727854.209999997</v>
      </c>
      <c r="Z105" s="116">
        <f t="shared" si="58"/>
        <v>-673427.20999999985</v>
      </c>
      <c r="AA105" s="238">
        <f t="shared" si="58"/>
        <v>29054426.999999996</v>
      </c>
      <c r="AB105" s="116">
        <f t="shared" si="58"/>
        <v>0</v>
      </c>
      <c r="AC105" s="239">
        <f t="shared" si="58"/>
        <v>0.99992844975923822</v>
      </c>
      <c r="AD105" s="117">
        <f t="shared" si="58"/>
        <v>2885140.0400000014</v>
      </c>
      <c r="AE105" s="116">
        <f t="shared" si="58"/>
        <v>10894220.250000011</v>
      </c>
      <c r="AF105" s="239">
        <f>AE105/AA105</f>
        <v>0.37495904668847929</v>
      </c>
      <c r="AG105" s="116">
        <f t="shared" ref="AG105:AO105" si="59">SUM(AG3:AG103)</f>
        <v>2973326.2300000009</v>
      </c>
      <c r="AH105" s="116">
        <f t="shared" si="59"/>
        <v>1170953</v>
      </c>
      <c r="AI105" s="116">
        <f t="shared" si="59"/>
        <v>2377697</v>
      </c>
      <c r="AJ105" s="116">
        <f t="shared" si="59"/>
        <v>5543</v>
      </c>
      <c r="AK105" s="117">
        <f t="shared" si="59"/>
        <v>0</v>
      </c>
      <c r="AL105" s="117">
        <f>SUM(AL3:AL103)</f>
        <v>80031.692540781456</v>
      </c>
      <c r="AM105" s="116">
        <f t="shared" si="59"/>
        <v>3583.1099999999997</v>
      </c>
      <c r="AN105" s="116">
        <f t="shared" si="59"/>
        <v>1091435.9098964322</v>
      </c>
      <c r="AO105" s="117">
        <f t="shared" si="59"/>
        <v>7578039.767562787</v>
      </c>
      <c r="AP105" s="118"/>
      <c r="AQ105" s="116"/>
      <c r="AR105" s="116"/>
      <c r="AS105" s="116"/>
      <c r="AT105" s="116"/>
      <c r="AU105" s="240">
        <f>(AH105+AI105+AJ105)/S105</f>
        <v>150.16236427394483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0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7.1550240761914058E-5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79.658294567721754</v>
      </c>
      <c r="AO108" s="95">
        <f t="shared" si="68"/>
        <v>-33043.195753786313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-33043.195753786313</v>
      </c>
      <c r="AW108" s="234">
        <f t="shared" si="74"/>
        <v>-15.893793051364268</v>
      </c>
      <c r="AX108" s="234">
        <f t="shared" si="75"/>
        <v>-57.051686442533089</v>
      </c>
      <c r="AY108" s="99"/>
      <c r="AZ108" s="94">
        <f t="shared" si="76"/>
        <v>-66086.391507572625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0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-6608.6391507572625</v>
      </c>
      <c r="AW112" s="246">
        <f t="shared" si="78"/>
        <v>-3.1787586102728538</v>
      </c>
      <c r="AX112" s="246">
        <f t="shared" si="78"/>
        <v>-11.410337288506618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7.1550240761914058E-5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79.658294567721754</v>
      </c>
      <c r="AO113" s="253">
        <f t="shared" si="81"/>
        <v>-33043.195753786313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-66086.391507572625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3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6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45256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23670</v>
      </c>
      <c r="T126" s="267">
        <f t="shared" ref="T126" si="106">T105+T113+T124</f>
        <v>-533</v>
      </c>
      <c r="U126" s="267">
        <f t="shared" si="105"/>
        <v>23137</v>
      </c>
      <c r="V126" s="267">
        <f t="shared" ref="V126:W126" si="107">V105+V113+V124</f>
        <v>19601620.390000004</v>
      </c>
      <c r="W126" s="267">
        <f t="shared" si="107"/>
        <v>-443743.27</v>
      </c>
      <c r="X126" s="267">
        <f t="shared" si="105"/>
        <v>19157877.120000005</v>
      </c>
      <c r="Y126" s="267">
        <f t="shared" ref="Y126:Z126" si="108">Y105+Y113+Y124</f>
        <v>29729933.209999997</v>
      </c>
      <c r="Z126" s="267">
        <f t="shared" si="108"/>
        <v>-673427.20999999985</v>
      </c>
      <c r="AA126" s="267">
        <f t="shared" si="105"/>
        <v>29056505.999999996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2885719.2200000016</v>
      </c>
      <c r="AE126" s="267">
        <f t="shared" ref="AE126" si="109">AE105+AE113+AE124</f>
        <v>10894983.340000011</v>
      </c>
      <c r="AF126" s="268">
        <f>AE126/AA126</f>
        <v>0.3749584805550954</v>
      </c>
      <c r="AG126" s="267">
        <f>AG105+AG113+AG124+AG125</f>
        <v>2973976.7500000009</v>
      </c>
      <c r="AH126" s="267">
        <f t="shared" ref="AH126" si="110">AH105+AH113+AH124</f>
        <v>1170953</v>
      </c>
      <c r="AI126" s="267">
        <f t="shared" ref="AI126:AJ126" si="111">AI105+AI113+AI124</f>
        <v>2377697</v>
      </c>
      <c r="AJ126" s="267">
        <f t="shared" si="111"/>
        <v>5543</v>
      </c>
      <c r="AK126" s="267">
        <f>AK105+AK113+AK124</f>
        <v>0</v>
      </c>
      <c r="AL126" s="267">
        <f>AL105+AL113+AL124</f>
        <v>113424.40000000005</v>
      </c>
      <c r="AM126" s="267">
        <f t="shared" ref="AM126" si="112">AM105+AM113+AM124</f>
        <v>3583.1099999999997</v>
      </c>
      <c r="AN126" s="267">
        <f>AN105+AN113+AN124</f>
        <v>1091515.5681909998</v>
      </c>
      <c r="AO126" s="267">
        <f>AO105+AO113+AO124+AO125</f>
        <v>7544653.6118090004</v>
      </c>
      <c r="AP126" s="155"/>
      <c r="AQ126" s="155"/>
      <c r="AR126" s="155"/>
      <c r="AS126" s="155"/>
      <c r="AT126" s="155"/>
      <c r="AU126" s="155">
        <f>(AH126+AI126)/S126</f>
        <v>149.92184199408533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06"/>
      <c r="AK127" s="3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Сводная!G25</f>
        <v>45256</v>
      </c>
      <c r="S128" s="100">
        <f>Сводная!H25</f>
        <v>23670</v>
      </c>
      <c r="T128" s="100">
        <f>Сводная!I25</f>
        <v>-533</v>
      </c>
      <c r="Y128" s="163">
        <f>Сводная!M25</f>
        <v>29729933.210000001</v>
      </c>
      <c r="Z128" s="163">
        <f>Сводная!N25</f>
        <v>-673427.21</v>
      </c>
      <c r="AD128" s="100">
        <f>Сводная!P25</f>
        <v>2885719.2200000007</v>
      </c>
      <c r="AE128" s="100">
        <f>Сводная!R25</f>
        <v>10894983.340000002</v>
      </c>
      <c r="AG128" s="100">
        <f>Сводная!Q25</f>
        <v>2973976.7500000014</v>
      </c>
      <c r="AH128" s="92">
        <f>Сводная!W25</f>
        <v>1170953</v>
      </c>
      <c r="AI128" s="92">
        <f>Сводная!X25</f>
        <v>2377697</v>
      </c>
      <c r="AL128" s="165">
        <f>Сводная!S25</f>
        <v>113424.40000000001</v>
      </c>
      <c r="AM128" s="92">
        <f>Сводная!U25</f>
        <v>3583.1099999999997</v>
      </c>
      <c r="AN128" s="339">
        <f>Сводная!Z25</f>
        <v>1091515.568191</v>
      </c>
      <c r="AO128" s="339">
        <f>Сводная!AC25+Сводная!V25+Сводная!T25</f>
        <v>7544653.6118089985</v>
      </c>
    </row>
    <row r="129" spans="3:41">
      <c r="C129" s="162"/>
      <c r="D129" s="162"/>
    </row>
    <row r="130" spans="3:41">
      <c r="AO130" s="339"/>
    </row>
    <row r="132" spans="3:41">
      <c r="AO132" s="392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18" priority="29" operator="greaterThan">
      <formula>0.23</formula>
    </cfRule>
  </conditionalFormatting>
  <conditionalFormatting sqref="M123:O123 M106:M112 M3:M104">
    <cfRule type="cellIs" dxfId="117" priority="41" operator="greaterThan">
      <formula>120</formula>
    </cfRule>
  </conditionalFormatting>
  <conditionalFormatting sqref="AC125 AC127">
    <cfRule type="cellIs" dxfId="116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15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114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113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112" priority="19" operator="greaterThan">
      <formula>120</formula>
    </cfRule>
  </conditionalFormatting>
  <conditionalFormatting sqref="T123">
    <cfRule type="cellIs" dxfId="111" priority="18" operator="greaterThan">
      <formula>120</formula>
    </cfRule>
  </conditionalFormatting>
  <conditionalFormatting sqref="V123">
    <cfRule type="cellIs" dxfId="110" priority="17" operator="greaterThan">
      <formula>120</formula>
    </cfRule>
  </conditionalFormatting>
  <conditionalFormatting sqref="W123">
    <cfRule type="cellIs" dxfId="109" priority="16" operator="greaterThan">
      <formula>120</formula>
    </cfRule>
  </conditionalFormatting>
  <conditionalFormatting sqref="Y123">
    <cfRule type="cellIs" dxfId="108" priority="15" operator="greaterThan">
      <formula>120</formula>
    </cfRule>
  </conditionalFormatting>
  <conditionalFormatting sqref="Z123">
    <cfRule type="cellIs" dxfId="107" priority="14" operator="greaterThan">
      <formula>120</formula>
    </cfRule>
  </conditionalFormatting>
  <conditionalFormatting sqref="AE123">
    <cfRule type="cellIs" dxfId="106" priority="13" operator="greaterThan">
      <formula>120</formula>
    </cfRule>
  </conditionalFormatting>
  <conditionalFormatting sqref="AH123">
    <cfRule type="cellIs" dxfId="105" priority="11" operator="greaterThan">
      <formula>120</formula>
    </cfRule>
  </conditionalFormatting>
  <conditionalFormatting sqref="AI123">
    <cfRule type="cellIs" dxfId="104" priority="10" operator="greaterThan">
      <formula>120</formula>
    </cfRule>
  </conditionalFormatting>
  <conditionalFormatting sqref="AJ123">
    <cfRule type="cellIs" dxfId="103" priority="9" operator="greaterThan">
      <formula>120</formula>
    </cfRule>
  </conditionalFormatting>
  <conditionalFormatting sqref="AM123">
    <cfRule type="cellIs" dxfId="102" priority="8" operator="greaterThan">
      <formula>120</formula>
    </cfRule>
  </conditionalFormatting>
  <conditionalFormatting sqref="AN123">
    <cfRule type="cellIs" dxfId="101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AG99" sqref="AG9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50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49"/>
      <c r="AL1" s="351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/>
      <c r="P3" s="89"/>
      <c r="Q3" s="233">
        <f>N3/7</f>
        <v>169.28571428571428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92">
        <f>Y3+Z3</f>
        <v>1031785.26</v>
      </c>
      <c r="AB3" s="92">
        <f>N3*O3*P3/100</f>
        <v>0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94">
        <f>X3*5.71%</f>
        <v>38157.049876000005</v>
      </c>
      <c r="AO3" s="95">
        <f>AA3-AD3-AE3-AG3-AH3-AI3-AK3-AL3-AN3-AM3</f>
        <v>330694.74854942341</v>
      </c>
      <c r="AP3" s="96"/>
      <c r="AQ3" s="97">
        <f t="shared" ref="AQ3:AQ97" si="6">IF(U3=0,0,AA3/U3)</f>
        <v>1526.3095562130177</v>
      </c>
      <c r="AR3" s="98">
        <f t="shared" ref="AR3:AR19" si="7">K3</f>
        <v>142.97999999999999</v>
      </c>
      <c r="AS3" s="98">
        <f t="shared" ref="AS3:AS97" si="8">IF(U3=0,0,AE3/U3)</f>
        <v>572.3440384615385</v>
      </c>
      <c r="AT3" s="98">
        <f t="shared" ref="AT3:AT97" si="9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489.19341501393995</v>
      </c>
      <c r="AW3" s="234">
        <f t="shared" ref="AW3" si="10">IF(AQ3=0,0,AV3/AQ3)</f>
        <v>0.32050733943361764</v>
      </c>
      <c r="AX3" s="234">
        <f t="shared" ref="AX3" si="11">IF(AR3=0,0,AV3/AR3)</f>
        <v>3.4214114912151348</v>
      </c>
      <c r="AY3" s="99"/>
      <c r="AZ3" s="94">
        <f t="shared" ref="AZ3:AZ97" si="12">AV3*E3</f>
        <v>2130926.5158007224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/>
      <c r="P4" s="89"/>
      <c r="Q4" s="233">
        <f t="shared" ref="Q4:Q67" si="13">N4/7</f>
        <v>625.85714285714289</v>
      </c>
      <c r="R4" s="92">
        <f t="shared" ref="R4:R67" si="14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92">
        <f t="shared" ref="AA4:AA67" si="15">Y4+Z4</f>
        <v>3629220.5200000033</v>
      </c>
      <c r="AB4" s="92">
        <f t="shared" ref="AB4:AB67" si="16">N4*O4*P4/100</f>
        <v>0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94">
        <f t="shared" ref="AN4:AN67" si="17">X4*5.71%</f>
        <v>136819.71105500005</v>
      </c>
      <c r="AO4" s="95">
        <f>AA4-AD4-AE4-AG4-AH4-AI4-AK4-AL4-AN4-AM4</f>
        <v>1353993.7383696253</v>
      </c>
      <c r="AP4" s="96"/>
      <c r="AQ4" s="97">
        <f t="shared" si="6"/>
        <v>1412.1480622568106</v>
      </c>
      <c r="AR4" s="98">
        <f t="shared" si="7"/>
        <v>123.09</v>
      </c>
      <c r="AS4" s="98">
        <f t="shared" si="8"/>
        <v>531.48393385214081</v>
      </c>
      <c r="AT4" s="98">
        <f t="shared" si="9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526.84581259518495</v>
      </c>
      <c r="AW4" s="234">
        <f>IF(AQ4=0,0,AV4/AQ4)</f>
        <v>0.37308114260569214</v>
      </c>
      <c r="AX4" s="234">
        <f>IF(AR4=0,0,AV4/AR4)</f>
        <v>4.2801674595433008</v>
      </c>
      <c r="AY4" s="99"/>
      <c r="AZ4" s="94">
        <f t="shared" si="12"/>
        <v>3697403.9127930081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/>
      <c r="P5" s="89"/>
      <c r="Q5" s="233">
        <f t="shared" si="13"/>
        <v>164.57142857142858</v>
      </c>
      <c r="R5" s="92">
        <f t="shared" si="14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92">
        <f t="shared" si="15"/>
        <v>1024901.4799999999</v>
      </c>
      <c r="AB5" s="92">
        <f t="shared" si="16"/>
        <v>0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94">
        <f t="shared" si="17"/>
        <v>37993.232260000012</v>
      </c>
      <c r="AO5" s="95">
        <f t="shared" ref="AO5:AO68" si="19">AA5-AD5-AE5-AG5-AH5-AI5-AK5-AL5-AN5-AM5</f>
        <v>349444.45120439859</v>
      </c>
      <c r="AP5" s="96"/>
      <c r="AQ5" s="97">
        <f t="shared" si="6"/>
        <v>1372.0234002677375</v>
      </c>
      <c r="AR5" s="98">
        <f t="shared" si="7"/>
        <v>123.09</v>
      </c>
      <c r="AS5" s="98">
        <f t="shared" si="8"/>
        <v>517.40431057563546</v>
      </c>
      <c r="AT5" s="98">
        <f t="shared" si="9"/>
        <v>90.914353562005246</v>
      </c>
      <c r="AU5" s="98">
        <f t="shared" si="18"/>
        <v>116.89050131926122</v>
      </c>
      <c r="AV5" s="98">
        <f t="array" ref="AV5">_xlfn.IFS(U5=0,AO5,U5&lt;0,AO5/-U5,U5&gt;0,AO5/U5)</f>
        <v>467.79712343292982</v>
      </c>
      <c r="AW5" s="234">
        <f>IF(AQ5=0,0,AV5/AQ5)</f>
        <v>0.34095418732774063</v>
      </c>
      <c r="AX5" s="234">
        <f>IF(AR5=0,0,AV5/AR5)</f>
        <v>3.8004478303105844</v>
      </c>
      <c r="AY5" s="99"/>
      <c r="AZ5" s="94">
        <f t="shared" si="12"/>
        <v>2676735.1402832246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/>
      <c r="P6" s="89"/>
      <c r="Q6" s="233">
        <f t="shared" si="13"/>
        <v>99.714285714285708</v>
      </c>
      <c r="R6" s="92">
        <f t="shared" si="14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92">
        <f t="shared" si="15"/>
        <v>516778.18</v>
      </c>
      <c r="AB6" s="92">
        <f t="shared" si="16"/>
        <v>0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94">
        <f t="shared" si="17"/>
        <v>19109.240169999997</v>
      </c>
      <c r="AO6" s="95">
        <f t="shared" si="19"/>
        <v>161508.35564285333</v>
      </c>
      <c r="AP6" s="96"/>
      <c r="AQ6" s="97">
        <f t="shared" si="6"/>
        <v>1269.7252579852579</v>
      </c>
      <c r="AR6" s="98">
        <f t="shared" si="7"/>
        <v>123.09</v>
      </c>
      <c r="AS6" s="98">
        <f t="shared" si="8"/>
        <v>476.58557739557756</v>
      </c>
      <c r="AT6" s="98">
        <f t="shared" si="9"/>
        <v>113.9657279236276</v>
      </c>
      <c r="AU6" s="98">
        <f t="shared" si="18"/>
        <v>103.32219570405728</v>
      </c>
      <c r="AV6" s="98">
        <f t="array" ref="AV6">_xlfn.IFS(U6=0,AO6,U6&lt;0,AO6/-U6,U6&gt;0,AO6/U6)</f>
        <v>396.8264266409173</v>
      </c>
      <c r="AW6" s="234">
        <f t="shared" ref="AW6" si="22">IF(AQ6=0,0,AV6/AQ6)</f>
        <v>0.31252936345503857</v>
      </c>
      <c r="AX6" s="234">
        <f t="shared" ref="AX6" si="23">IF(AR6=0,0,AV6/AR6)</f>
        <v>3.2238721800383239</v>
      </c>
      <c r="AY6" s="99"/>
      <c r="AZ6" s="94">
        <f t="shared" si="12"/>
        <v>4239693.5422315607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/>
      <c r="P7" s="89"/>
      <c r="Q7" s="233">
        <f t="shared" si="13"/>
        <v>231</v>
      </c>
      <c r="R7" s="92">
        <f t="shared" si="14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92">
        <f t="shared" si="15"/>
        <v>1275695.8</v>
      </c>
      <c r="AB7" s="92">
        <f t="shared" si="16"/>
        <v>0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94">
        <f t="shared" si="17"/>
        <v>47108.747635</v>
      </c>
      <c r="AO7" s="95">
        <f t="shared" si="19"/>
        <v>396725.44815044245</v>
      </c>
      <c r="AP7" s="96"/>
      <c r="AQ7" s="97">
        <f t="shared" si="6"/>
        <v>1438.2139797068771</v>
      </c>
      <c r="AR7" s="98">
        <f t="shared" si="7"/>
        <v>117.24</v>
      </c>
      <c r="AS7" s="98">
        <f t="shared" si="8"/>
        <v>541.95128523111634</v>
      </c>
      <c r="AT7" s="98">
        <f t="shared" si="9"/>
        <v>112.32325966850816</v>
      </c>
      <c r="AU7" s="98">
        <f t="shared" si="18"/>
        <v>156.83314917127072</v>
      </c>
      <c r="AV7" s="98">
        <f t="array" ref="AV7">_xlfn.IFS(U7=0,AO7,U7&lt;0,AO7/-U7,U7&gt;0,AO7/U7)</f>
        <v>447.26657063184041</v>
      </c>
      <c r="AW7" s="234">
        <f>IF(AQ7=0,0,AV7/AQ7)</f>
        <v>0.31098750042952439</v>
      </c>
      <c r="AX7" s="234">
        <f>IF(AR7=0,0,AV7/AR7)</f>
        <v>3.8149656314554794</v>
      </c>
      <c r="AY7" s="99"/>
      <c r="AZ7" s="94">
        <f t="shared" si="12"/>
        <v>1299309.3876854964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/>
      <c r="P8" s="89"/>
      <c r="Q8" s="233">
        <f t="shared" si="13"/>
        <v>47.714285714285715</v>
      </c>
      <c r="R8" s="92">
        <f t="shared" si="14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92">
        <f t="shared" si="15"/>
        <v>246102.7</v>
      </c>
      <c r="AB8" s="92">
        <f t="shared" si="16"/>
        <v>0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94">
        <f t="shared" si="17"/>
        <v>9116.7550159999973</v>
      </c>
      <c r="AO8" s="95">
        <f t="shared" si="19"/>
        <v>64135.702901235476</v>
      </c>
      <c r="AP8" s="96"/>
      <c r="AQ8" s="97">
        <f t="shared" si="6"/>
        <v>1456.2289940828402</v>
      </c>
      <c r="AR8" s="98">
        <f t="shared" si="7"/>
        <v>169.89</v>
      </c>
      <c r="AS8" s="98">
        <f t="shared" si="8"/>
        <v>545.63828402366846</v>
      </c>
      <c r="AT8" s="98">
        <f t="shared" si="9"/>
        <v>138.89548571428568</v>
      </c>
      <c r="AU8" s="98">
        <f t="shared" si="18"/>
        <v>152.47999999999999</v>
      </c>
      <c r="AV8" s="98">
        <f t="array" ref="AV8">_xlfn.IFS(U8=0,AO8,U8&lt;0,AO8/-U8,U8&gt;0,AO8/U8)</f>
        <v>379.5012005990265</v>
      </c>
      <c r="AW8" s="234">
        <f>IF(AQ8=0,0,AV8/AQ8)</f>
        <v>0.26060544196075652</v>
      </c>
      <c r="AX8" s="234">
        <f>IF(AR8=0,0,AV8/AR8)</f>
        <v>2.2338054070223472</v>
      </c>
      <c r="AY8" s="99"/>
      <c r="AZ8" s="94">
        <f t="shared" si="12"/>
        <v>89562.283341370261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/>
      <c r="P9" s="89"/>
      <c r="Q9" s="233">
        <f t="shared" si="13"/>
        <v>306.85714285714283</v>
      </c>
      <c r="R9" s="92">
        <f t="shared" si="14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92">
        <f t="shared" si="15"/>
        <v>1492575.0699999998</v>
      </c>
      <c r="AB9" s="92">
        <f t="shared" si="16"/>
        <v>0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94">
        <f t="shared" si="17"/>
        <v>55952.379075999997</v>
      </c>
      <c r="AO9" s="95">
        <f t="shared" si="19"/>
        <v>430121.76572009339</v>
      </c>
      <c r="AP9" s="96"/>
      <c r="AQ9" s="97">
        <f t="shared" si="6"/>
        <v>1582.7943478260868</v>
      </c>
      <c r="AR9" s="98">
        <f t="shared" si="7"/>
        <v>123.09</v>
      </c>
      <c r="AS9" s="98">
        <f t="shared" si="8"/>
        <v>595.72853658536508</v>
      </c>
      <c r="AT9" s="98">
        <f t="shared" si="9"/>
        <v>149.8858255451714</v>
      </c>
      <c r="AU9" s="98">
        <f t="shared" si="18"/>
        <v>187.78296988577361</v>
      </c>
      <c r="AV9" s="98">
        <f t="array" ref="AV9">_xlfn.IFS(U9=0,AO9,U9&lt;0,AO9/-U9,U9&gt;0,AO9/U9)</f>
        <v>456.12064233307888</v>
      </c>
      <c r="AW9" s="234">
        <f>IF(AQ9=0,0,AV9/AQ9)</f>
        <v>0.28817429311618709</v>
      </c>
      <c r="AX9" s="234">
        <f>IF(AR9=0,0,AV9/AR9)</f>
        <v>3.7055865003905994</v>
      </c>
      <c r="AY9" s="99"/>
      <c r="AZ9" s="94">
        <f t="shared" si="12"/>
        <v>4727234.3371400293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/>
      <c r="P10" s="89"/>
      <c r="Q10" s="233">
        <f t="shared" si="13"/>
        <v>200.57142857142858</v>
      </c>
      <c r="R10" s="92">
        <f t="shared" si="14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92">
        <f t="shared" si="15"/>
        <v>1036187.9799999995</v>
      </c>
      <c r="AB10" s="92">
        <f t="shared" si="16"/>
        <v>0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94">
        <f t="shared" si="17"/>
        <v>38351.808268999986</v>
      </c>
      <c r="AO10" s="95">
        <f t="shared" si="19"/>
        <v>275911.96738163003</v>
      </c>
      <c r="AP10" s="96"/>
      <c r="AQ10" s="97">
        <f t="shared" si="6"/>
        <v>1323.3562962962956</v>
      </c>
      <c r="AR10" s="98">
        <f t="shared" si="7"/>
        <v>123.09</v>
      </c>
      <c r="AS10" s="98">
        <f t="shared" si="8"/>
        <v>498.02422733077822</v>
      </c>
      <c r="AT10" s="98">
        <f t="shared" si="9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352.37799154742021</v>
      </c>
      <c r="AW10" s="234">
        <f>IF(AQ10=0,0,AV10/AQ10)</f>
        <v>0.26627597762872157</v>
      </c>
      <c r="AX10" s="234">
        <f>IF(AR10=0,0,AV10/AR10)</f>
        <v>2.8627670123277293</v>
      </c>
      <c r="AY10" s="99"/>
      <c r="AZ10" s="94">
        <f t="shared" si="12"/>
        <v>3160478.2061888119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/>
      <c r="P11" s="89"/>
      <c r="Q11" s="233">
        <f t="shared" si="13"/>
        <v>92</v>
      </c>
      <c r="R11" s="92">
        <f t="shared" si="14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92">
        <f t="shared" si="15"/>
        <v>491575.83</v>
      </c>
      <c r="AB11" s="92">
        <f t="shared" si="16"/>
        <v>0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94">
        <f t="shared" si="17"/>
        <v>18106.670376000002</v>
      </c>
      <c r="AO11" s="95">
        <f t="shared" si="19"/>
        <v>144920.90614746176</v>
      </c>
      <c r="AP11" s="96"/>
      <c r="AQ11" s="97">
        <f t="shared" si="6"/>
        <v>1290.2252755905513</v>
      </c>
      <c r="AR11" s="98">
        <f t="shared" si="7"/>
        <v>123.09</v>
      </c>
      <c r="AS11" s="98">
        <f t="shared" si="8"/>
        <v>485.81866141732274</v>
      </c>
      <c r="AT11" s="98">
        <f t="shared" si="9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380.36983240803613</v>
      </c>
      <c r="AW11" s="234">
        <f t="shared" ref="AW11:AW28" si="26">IF(AQ11=0,0,AV11/AQ11)</f>
        <v>0.29480885206960189</v>
      </c>
      <c r="AX11" s="234">
        <f t="shared" ref="AX11:AX28" si="27">IF(AR11=0,0,AV11/AR11)</f>
        <v>3.0901765570561062</v>
      </c>
      <c r="AY11" s="99"/>
      <c r="AZ11" s="94">
        <f t="shared" si="12"/>
        <v>677058.30168630427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/>
      <c r="P12" s="89"/>
      <c r="Q12" s="233">
        <f t="shared" si="13"/>
        <v>157.85714285714286</v>
      </c>
      <c r="R12" s="92">
        <f t="shared" si="14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92">
        <f t="shared" si="15"/>
        <v>789688.92999999993</v>
      </c>
      <c r="AB12" s="92">
        <f t="shared" si="16"/>
        <v>0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94">
        <f t="shared" si="17"/>
        <v>29368.036297999999</v>
      </c>
      <c r="AO12" s="95">
        <f t="shared" si="19"/>
        <v>244429.67956371643</v>
      </c>
      <c r="AP12" s="96"/>
      <c r="AQ12" s="97">
        <f t="shared" si="6"/>
        <v>1345.2963032367973</v>
      </c>
      <c r="AR12" s="98">
        <f t="shared" si="7"/>
        <v>117.24</v>
      </c>
      <c r="AS12" s="98">
        <f t="shared" si="8"/>
        <v>505.41482112436137</v>
      </c>
      <c r="AT12" s="98">
        <f t="shared" si="9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416.40490555999395</v>
      </c>
      <c r="AW12" s="234">
        <f t="shared" si="26"/>
        <v>0.30952653668795438</v>
      </c>
      <c r="AX12" s="234">
        <f t="shared" si="27"/>
        <v>3.5517306854315418</v>
      </c>
      <c r="AY12" s="99"/>
      <c r="AZ12" s="94">
        <f t="shared" si="12"/>
        <v>2792411.2966853194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/>
      <c r="P13" s="89"/>
      <c r="Q13" s="233">
        <f t="shared" si="13"/>
        <v>274.28571428571428</v>
      </c>
      <c r="R13" s="92">
        <f t="shared" si="14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92">
        <f t="shared" si="15"/>
        <v>1502219.0999999996</v>
      </c>
      <c r="AB13" s="92">
        <f t="shared" si="16"/>
        <v>0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94">
        <f t="shared" si="17"/>
        <v>56994.467209000002</v>
      </c>
      <c r="AO13" s="95">
        <f t="shared" si="19"/>
        <v>417301.87945503241</v>
      </c>
      <c r="AP13" s="96"/>
      <c r="AQ13" s="97">
        <f t="shared" si="6"/>
        <v>1617.028094725511</v>
      </c>
      <c r="AR13" s="98">
        <f t="shared" si="7"/>
        <v>123.09</v>
      </c>
      <c r="AS13" s="98">
        <f t="shared" si="8"/>
        <v>609.79118406889097</v>
      </c>
      <c r="AT13" s="98">
        <f t="shared" si="9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449.19470339615975</v>
      </c>
      <c r="AW13" s="234">
        <f t="shared" si="26"/>
        <v>0.27779029001497352</v>
      </c>
      <c r="AX13" s="234">
        <f t="shared" si="27"/>
        <v>3.6493192249261495</v>
      </c>
      <c r="AY13" s="99"/>
      <c r="AZ13" s="94">
        <f t="shared" si="12"/>
        <v>1948606.623332541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/>
      <c r="P14" s="89"/>
      <c r="Q14" s="233">
        <f t="shared" si="13"/>
        <v>67.428571428571431</v>
      </c>
      <c r="R14" s="92">
        <f t="shared" si="14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92">
        <f t="shared" si="15"/>
        <v>347997.97</v>
      </c>
      <c r="AB14" s="92">
        <f t="shared" si="16"/>
        <v>0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94">
        <f t="shared" si="17"/>
        <v>12857.839668000001</v>
      </c>
      <c r="AO14" s="95">
        <f t="shared" si="19"/>
        <v>112101.36874406962</v>
      </c>
      <c r="AP14" s="96"/>
      <c r="AQ14" s="97">
        <f t="shared" si="6"/>
        <v>1270.0655839416058</v>
      </c>
      <c r="AR14" s="98">
        <f t="shared" si="7"/>
        <v>123.09</v>
      </c>
      <c r="AS14" s="98">
        <f t="shared" si="8"/>
        <v>479.21970802919714</v>
      </c>
      <c r="AT14" s="98">
        <f t="shared" si="9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409.12908300755339</v>
      </c>
      <c r="AW14" s="234">
        <f t="shared" si="26"/>
        <v>0.32213224905900922</v>
      </c>
      <c r="AX14" s="234">
        <f t="shared" si="27"/>
        <v>3.3238206434930002</v>
      </c>
      <c r="AY14" s="99"/>
      <c r="AZ14" s="94">
        <f t="shared" si="12"/>
        <v>1091556.3934641525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/>
      <c r="P15" s="89"/>
      <c r="Q15" s="233">
        <f t="shared" si="13"/>
        <v>57.428571428571431</v>
      </c>
      <c r="R15" s="92">
        <f t="shared" si="14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92">
        <f t="shared" si="15"/>
        <v>284115.46999999997</v>
      </c>
      <c r="AB15" s="92">
        <f t="shared" si="16"/>
        <v>0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94">
        <f t="shared" si="17"/>
        <v>10501.008618</v>
      </c>
      <c r="AO15" s="95">
        <f t="shared" si="19"/>
        <v>98410.120156245044</v>
      </c>
      <c r="AP15" s="96"/>
      <c r="AQ15" s="97">
        <f t="shared" si="6"/>
        <v>1279.7994144144143</v>
      </c>
      <c r="AR15" s="98">
        <f t="shared" si="7"/>
        <v>123.09</v>
      </c>
      <c r="AS15" s="98">
        <f t="shared" si="8"/>
        <v>481.36972972972967</v>
      </c>
      <c r="AT15" s="98">
        <f t="shared" si="9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443.28882953263536</v>
      </c>
      <c r="AW15" s="234">
        <f t="shared" si="26"/>
        <v>0.34637367742152536</v>
      </c>
      <c r="AX15" s="234">
        <f t="shared" si="27"/>
        <v>3.6013390976735344</v>
      </c>
      <c r="AY15" s="99"/>
      <c r="AZ15" s="94">
        <f t="shared" si="12"/>
        <v>2192949.8396979473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/>
      <c r="P16" s="89"/>
      <c r="Q16" s="233">
        <f t="shared" si="13"/>
        <v>197.14285714285714</v>
      </c>
      <c r="R16" s="92">
        <f t="shared" si="14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92">
        <f t="shared" si="15"/>
        <v>1131397.6899999997</v>
      </c>
      <c r="AB16" s="92">
        <f t="shared" si="16"/>
        <v>0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94">
        <f t="shared" si="17"/>
        <v>42479.850485000003</v>
      </c>
      <c r="AO16" s="95">
        <f t="shared" si="19"/>
        <v>357837.63235652918</v>
      </c>
      <c r="AP16" s="96"/>
      <c r="AQ16" s="97">
        <f t="shared" si="6"/>
        <v>1378.0727040194881</v>
      </c>
      <c r="AR16" s="98">
        <f t="shared" si="7"/>
        <v>117.24</v>
      </c>
      <c r="AS16" s="98">
        <f t="shared" si="8"/>
        <v>518.34138855054721</v>
      </c>
      <c r="AT16" s="98">
        <f t="shared" si="9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435.8558250384034</v>
      </c>
      <c r="AW16" s="234">
        <f t="shared" si="26"/>
        <v>0.31627926724556887</v>
      </c>
      <c r="AX16" s="234">
        <f t="shared" si="27"/>
        <v>3.7176375387103668</v>
      </c>
      <c r="AY16" s="99"/>
      <c r="AZ16" s="94">
        <f t="shared" si="12"/>
        <v>1590002.0497400956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/>
      <c r="P17" s="89"/>
      <c r="Q17" s="233">
        <f t="shared" si="13"/>
        <v>40</v>
      </c>
      <c r="R17" s="92">
        <f t="shared" si="14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92">
        <f t="shared" si="15"/>
        <v>168723.44</v>
      </c>
      <c r="AB17" s="92">
        <f t="shared" si="16"/>
        <v>0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94">
        <f t="shared" si="17"/>
        <v>6290.2856019999999</v>
      </c>
      <c r="AO17" s="95">
        <f t="shared" si="19"/>
        <v>43815.275483434714</v>
      </c>
      <c r="AP17" s="96"/>
      <c r="AQ17" s="97">
        <f t="shared" si="6"/>
        <v>1467.160347826087</v>
      </c>
      <c r="AR17" s="98">
        <f t="shared" si="7"/>
        <v>123.09</v>
      </c>
      <c r="AS17" s="98">
        <f t="shared" si="8"/>
        <v>552.91513043478278</v>
      </c>
      <c r="AT17" s="98">
        <f t="shared" si="9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381.00239550812796</v>
      </c>
      <c r="AW17" s="234">
        <f t="shared" si="26"/>
        <v>0.25968694974115458</v>
      </c>
      <c r="AX17" s="234">
        <f t="shared" si="27"/>
        <v>3.0953155862225032</v>
      </c>
      <c r="AY17" s="99"/>
      <c r="AZ17" s="94">
        <f t="shared" si="12"/>
        <v>788674.95870182489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/>
      <c r="P18" s="89"/>
      <c r="Q18" s="233">
        <f t="shared" si="13"/>
        <v>96.857142857142861</v>
      </c>
      <c r="R18" s="92">
        <f t="shared" si="14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92">
        <f t="shared" si="15"/>
        <v>445437.81000000006</v>
      </c>
      <c r="AB18" s="92">
        <f t="shared" si="16"/>
        <v>0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94">
        <f t="shared" si="17"/>
        <v>16925.273659999999</v>
      </c>
      <c r="AO18" s="95">
        <f t="shared" si="19"/>
        <v>113131.65041321362</v>
      </c>
      <c r="AP18" s="96"/>
      <c r="AQ18" s="97">
        <f t="shared" si="6"/>
        <v>1535.9924482758622</v>
      </c>
      <c r="AR18" s="98">
        <f t="shared" si="7"/>
        <v>123.09</v>
      </c>
      <c r="AS18" s="98">
        <f t="shared" si="8"/>
        <v>579.43086206896555</v>
      </c>
      <c r="AT18" s="98">
        <f t="shared" si="9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390.10913935590901</v>
      </c>
      <c r="AW18" s="234">
        <f t="shared" si="26"/>
        <v>0.25397855295044131</v>
      </c>
      <c r="AX18" s="234">
        <f t="shared" si="27"/>
        <v>3.1693000191397269</v>
      </c>
      <c r="AY18" s="99"/>
      <c r="AZ18" s="94">
        <f t="shared" si="12"/>
        <v>706097.54223419528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/>
      <c r="P19" s="89"/>
      <c r="Q19" s="233">
        <f t="shared" si="13"/>
        <v>0</v>
      </c>
      <c r="R19" s="92">
        <f t="shared" si="14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92">
        <f t="shared" si="15"/>
        <v>0</v>
      </c>
      <c r="AB19" s="92">
        <f t="shared" si="16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94">
        <f t="shared" si="17"/>
        <v>0</v>
      </c>
      <c r="AO19" s="95">
        <f t="shared" si="19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/>
      <c r="P20" s="89"/>
      <c r="Q20" s="233">
        <f t="shared" si="13"/>
        <v>0.8571428571428571</v>
      </c>
      <c r="R20" s="92">
        <f t="shared" si="14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92">
        <f t="shared" si="15"/>
        <v>2794</v>
      </c>
      <c r="AB20" s="92">
        <f t="shared" si="16"/>
        <v>0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94">
        <f t="shared" si="17"/>
        <v>101.52379999999999</v>
      </c>
      <c r="AO20" s="95">
        <f t="shared" si="19"/>
        <v>-182.53010951135286</v>
      </c>
      <c r="AP20" s="96"/>
      <c r="AQ20" s="97">
        <f t="shared" si="6"/>
        <v>1397</v>
      </c>
      <c r="AR20" s="98">
        <f>K20</f>
        <v>117.24</v>
      </c>
      <c r="AS20" s="98">
        <f t="shared" si="8"/>
        <v>528</v>
      </c>
      <c r="AT20" s="98">
        <f t="shared" si="9"/>
        <v>48.67</v>
      </c>
      <c r="AU20" s="98">
        <f t="shared" si="18"/>
        <v>716.5</v>
      </c>
      <c r="AV20" s="98">
        <f t="array" ref="AV20">_xlfn.IFS(U20=0,AO20,U20&lt;0,AO20/-U20,U20&gt;0,AO20/U20)</f>
        <v>-91.265054755676431</v>
      </c>
      <c r="AW20" s="234">
        <f t="shared" si="26"/>
        <v>-6.5329316217377545E-2</v>
      </c>
      <c r="AX20" s="234">
        <f t="shared" si="27"/>
        <v>-0.77844638993241588</v>
      </c>
      <c r="AY20" s="99"/>
      <c r="AZ20" s="94">
        <f t="shared" si="12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/>
      <c r="P21" s="89"/>
      <c r="Q21" s="233">
        <f t="shared" si="13"/>
        <v>0.8571428571428571</v>
      </c>
      <c r="R21" s="92">
        <f t="shared" si="14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92">
        <f t="shared" si="15"/>
        <v>0</v>
      </c>
      <c r="AB21" s="92">
        <f t="shared" si="16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94">
        <f t="shared" si="17"/>
        <v>0</v>
      </c>
      <c r="AO21" s="95">
        <f t="shared" si="19"/>
        <v>-2040.6397321335146</v>
      </c>
      <c r="AP21" s="96"/>
      <c r="AQ21" s="97">
        <f t="shared" si="6"/>
        <v>0</v>
      </c>
      <c r="AR21" s="98">
        <f t="shared" ref="AR21:AR98" si="29">K21</f>
        <v>117.24</v>
      </c>
      <c r="AS21" s="98">
        <f t="shared" si="8"/>
        <v>0</v>
      </c>
      <c r="AT21" s="98">
        <f t="shared" si="9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2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/>
      <c r="P22" s="89"/>
      <c r="Q22" s="233">
        <f t="shared" si="13"/>
        <v>0.7142857142857143</v>
      </c>
      <c r="R22" s="92">
        <f t="shared" si="14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92">
        <f t="shared" si="15"/>
        <v>2235</v>
      </c>
      <c r="AB22" s="92">
        <f t="shared" si="16"/>
        <v>0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94">
        <f t="shared" si="17"/>
        <v>81.881399999999999</v>
      </c>
      <c r="AO22" s="95">
        <f t="shared" si="19"/>
        <v>-1171.3044375640889</v>
      </c>
      <c r="AP22" s="96"/>
      <c r="AQ22" s="97">
        <f t="shared" si="6"/>
        <v>1117.5</v>
      </c>
      <c r="AR22" s="98">
        <f t="shared" si="29"/>
        <v>117.24</v>
      </c>
      <c r="AS22" s="98">
        <f t="shared" si="8"/>
        <v>422.59999999999997</v>
      </c>
      <c r="AT22" s="98">
        <f t="shared" si="9"/>
        <v>99.935000000000002</v>
      </c>
      <c r="AU22" s="98">
        <f t="shared" si="18"/>
        <v>1000</v>
      </c>
      <c r="AV22" s="98">
        <f t="array" ref="AV22">_xlfn.IFS(U22=0,AO22,U22&lt;0,AO22/-U22,U22&gt;0,AO22/U22)</f>
        <v>-585.65221878204443</v>
      </c>
      <c r="AW22" s="234">
        <f t="shared" si="26"/>
        <v>-0.52407357385417841</v>
      </c>
      <c r="AX22" s="234">
        <f t="shared" si="27"/>
        <v>-4.9953276934667725</v>
      </c>
      <c r="AY22" s="99"/>
      <c r="AZ22" s="94">
        <f t="shared" si="12"/>
        <v>-204392.6243549335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/>
      <c r="P23" s="89"/>
      <c r="Q23" s="233">
        <f t="shared" si="13"/>
        <v>0</v>
      </c>
      <c r="R23" s="92">
        <f t="shared" si="14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92">
        <f t="shared" si="15"/>
        <v>0</v>
      </c>
      <c r="AB23" s="92">
        <f t="shared" si="16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94">
        <f t="shared" si="17"/>
        <v>0</v>
      </c>
      <c r="AO23" s="95">
        <f t="shared" si="19"/>
        <v>0</v>
      </c>
      <c r="AP23" s="96"/>
      <c r="AQ23" s="97">
        <f t="shared" si="6"/>
        <v>0</v>
      </c>
      <c r="AR23" s="98">
        <f t="shared" si="29"/>
        <v>117.24</v>
      </c>
      <c r="AS23" s="98">
        <f t="shared" si="8"/>
        <v>0</v>
      </c>
      <c r="AT23" s="98">
        <f t="shared" si="9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/>
      <c r="P24" s="89"/>
      <c r="Q24" s="233">
        <f t="shared" si="13"/>
        <v>0.14285714285714285</v>
      </c>
      <c r="R24" s="92">
        <f t="shared" si="14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92">
        <f t="shared" si="15"/>
        <v>890.46</v>
      </c>
      <c r="AB24" s="92">
        <f t="shared" si="16"/>
        <v>0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94">
        <f t="shared" si="17"/>
        <v>33.060899999999997</v>
      </c>
      <c r="AO24" s="95">
        <f t="shared" si="19"/>
        <v>346.00909999999993</v>
      </c>
      <c r="AP24" s="96"/>
      <c r="AQ24" s="97">
        <f t="shared" si="6"/>
        <v>890.46</v>
      </c>
      <c r="AR24" s="98">
        <f t="shared" si="29"/>
        <v>117.24</v>
      </c>
      <c r="AS24" s="98">
        <f t="shared" si="8"/>
        <v>337.04000000000008</v>
      </c>
      <c r="AT24" s="98">
        <f t="shared" si="9"/>
        <v>57.11</v>
      </c>
      <c r="AU24" s="98">
        <f t="shared" si="18"/>
        <v>0</v>
      </c>
      <c r="AV24" s="98">
        <f t="array" ref="AV24">_xlfn.IFS(U24=0,AO24,U24&lt;0,AO24/-U24,U24&gt;0,AO24/U24)</f>
        <v>346.00909999999993</v>
      </c>
      <c r="AW24" s="234">
        <f t="shared" si="26"/>
        <v>0.3885734339554836</v>
      </c>
      <c r="AX24" s="234">
        <f t="shared" si="27"/>
        <v>2.9512888092801086</v>
      </c>
      <c r="AY24" s="99"/>
      <c r="AZ24" s="94">
        <f t="shared" si="12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/>
      <c r="P25" s="89"/>
      <c r="Q25" s="233">
        <f t="shared" si="13"/>
        <v>0</v>
      </c>
      <c r="R25" s="92">
        <f t="shared" si="14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92">
        <f t="shared" si="15"/>
        <v>0</v>
      </c>
      <c r="AB25" s="92">
        <f t="shared" si="16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94">
        <f t="shared" si="17"/>
        <v>0</v>
      </c>
      <c r="AO25" s="95">
        <f t="shared" si="19"/>
        <v>0</v>
      </c>
      <c r="AP25" s="96"/>
      <c r="AQ25" s="97">
        <f t="shared" si="6"/>
        <v>0</v>
      </c>
      <c r="AR25" s="98">
        <f t="shared" si="29"/>
        <v>117.24</v>
      </c>
      <c r="AS25" s="98">
        <f t="shared" si="8"/>
        <v>0</v>
      </c>
      <c r="AT25" s="98">
        <f t="shared" si="9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/>
      <c r="P26" s="89"/>
      <c r="Q26" s="233">
        <f t="shared" si="13"/>
        <v>63.142857142857146</v>
      </c>
      <c r="R26" s="92">
        <f t="shared" si="14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92">
        <f t="shared" si="15"/>
        <v>131472.53000000003</v>
      </c>
      <c r="AB26" s="92">
        <f t="shared" si="16"/>
        <v>0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94">
        <f t="shared" si="17"/>
        <v>4959.7351209999997</v>
      </c>
      <c r="AO26" s="95">
        <f t="shared" si="19"/>
        <v>-18406.12913320904</v>
      </c>
      <c r="AP26" s="96"/>
      <c r="AQ26" s="97">
        <f t="shared" si="6"/>
        <v>925.86288732394382</v>
      </c>
      <c r="AR26" s="98">
        <f t="shared" si="29"/>
        <v>123.09</v>
      </c>
      <c r="AS26" s="98">
        <f t="shared" si="8"/>
        <v>349.57760563380293</v>
      </c>
      <c r="AT26" s="98">
        <f t="shared" si="9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-129.62062769865523</v>
      </c>
      <c r="AW26" s="234">
        <f t="shared" si="26"/>
        <v>-0.13999980933818676</v>
      </c>
      <c r="AX26" s="234">
        <f t="shared" si="27"/>
        <v>-1.0530557128820799</v>
      </c>
      <c r="AY26" s="99"/>
      <c r="AZ26" s="94">
        <f t="shared" si="12"/>
        <v>-101492.95148804704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/>
      <c r="P27" s="89"/>
      <c r="Q27" s="233">
        <f t="shared" si="13"/>
        <v>8.8571428571428577</v>
      </c>
      <c r="R27" s="92">
        <f t="shared" si="14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92">
        <f t="shared" si="15"/>
        <v>18644.18</v>
      </c>
      <c r="AB27" s="92">
        <f t="shared" si="16"/>
        <v>0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94">
        <f t="shared" si="17"/>
        <v>656.453576</v>
      </c>
      <c r="AO27" s="95">
        <f t="shared" si="19"/>
        <v>-833.71369146405129</v>
      </c>
      <c r="AP27" s="96"/>
      <c r="AQ27" s="97">
        <f t="shared" si="6"/>
        <v>478.05589743589746</v>
      </c>
      <c r="AR27" s="98">
        <f t="shared" si="29"/>
        <v>181.59</v>
      </c>
      <c r="AS27" s="98">
        <f t="shared" si="8"/>
        <v>179.62</v>
      </c>
      <c r="AT27" s="98">
        <f t="shared" si="9"/>
        <v>120.87846153846155</v>
      </c>
      <c r="AU27" s="98">
        <f t="shared" si="18"/>
        <v>0</v>
      </c>
      <c r="AV27" s="98">
        <f t="array" ref="AV27">_xlfn.IFS(U27=0,AO27,U27&lt;0,AO27/-U27,U27&gt;0,AO27/U27)</f>
        <v>-21.377274140103879</v>
      </c>
      <c r="AW27" s="234">
        <f t="shared" si="26"/>
        <v>-4.4717101608333067E-2</v>
      </c>
      <c r="AX27" s="234">
        <f t="shared" si="27"/>
        <v>-0.11772274982159743</v>
      </c>
      <c r="AY27" s="99"/>
      <c r="AZ27" s="94">
        <f t="shared" si="12"/>
        <v>-15135.110091193546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/>
      <c r="P28" s="89"/>
      <c r="Q28" s="233">
        <f t="shared" si="13"/>
        <v>220.71428571428572</v>
      </c>
      <c r="R28" s="92">
        <f t="shared" si="14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92">
        <f t="shared" si="15"/>
        <v>813762.96999999986</v>
      </c>
      <c r="AB28" s="92">
        <f t="shared" si="16"/>
        <v>0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94">
        <f t="shared" si="17"/>
        <v>30684.747452</v>
      </c>
      <c r="AO28" s="95">
        <f t="shared" si="19"/>
        <v>188980.38870128061</v>
      </c>
      <c r="AP28" s="96"/>
      <c r="AQ28" s="97">
        <f t="shared" si="6"/>
        <v>1471.5424412296561</v>
      </c>
      <c r="AR28" s="98">
        <f t="shared" si="29"/>
        <v>133.62</v>
      </c>
      <c r="AS28" s="98">
        <f t="shared" si="8"/>
        <v>552.92779385171787</v>
      </c>
      <c r="AT28" s="98">
        <f t="shared" si="9"/>
        <v>237.5229381443302</v>
      </c>
      <c r="AU28" s="98">
        <f t="shared" si="18"/>
        <v>127.47079037800687</v>
      </c>
      <c r="AV28" s="98">
        <f>_xlfn.IFS(U28=0,AO28,U28&lt;0,AO28/-U28,U28&gt;0,AO28/U28)</f>
        <v>341.73668842907887</v>
      </c>
      <c r="AW28" s="234">
        <f t="shared" si="26"/>
        <v>0.23223026319479817</v>
      </c>
      <c r="AX28" s="234">
        <f t="shared" si="27"/>
        <v>2.557526481283332</v>
      </c>
      <c r="AY28" s="99"/>
      <c r="AZ28" s="94">
        <f t="shared" si="12"/>
        <v>350621.84232823492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/>
      <c r="P29" s="89"/>
      <c r="Q29" s="233">
        <f t="shared" si="13"/>
        <v>0</v>
      </c>
      <c r="R29" s="92">
        <f t="shared" si="14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92">
        <f t="shared" si="15"/>
        <v>0</v>
      </c>
      <c r="AB29" s="92">
        <f t="shared" si="16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94">
        <f t="shared" si="17"/>
        <v>0</v>
      </c>
      <c r="AO29" s="95">
        <f t="shared" si="19"/>
        <v>0</v>
      </c>
      <c r="AP29" s="96"/>
      <c r="AQ29" s="97">
        <f t="shared" si="6"/>
        <v>0</v>
      </c>
      <c r="AR29" s="98">
        <f t="shared" si="29"/>
        <v>111.39</v>
      </c>
      <c r="AS29" s="98">
        <f t="shared" si="8"/>
        <v>0</v>
      </c>
      <c r="AT29" s="98">
        <f t="shared" si="9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/>
      <c r="P30" s="89"/>
      <c r="Q30" s="233">
        <f t="shared" si="13"/>
        <v>0.14285714285714285</v>
      </c>
      <c r="R30" s="92">
        <f t="shared" si="14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92">
        <f t="shared" si="15"/>
        <v>558</v>
      </c>
      <c r="AB30" s="92">
        <f t="shared" si="16"/>
        <v>0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94">
        <f t="shared" si="17"/>
        <v>20.613099999999999</v>
      </c>
      <c r="AO30" s="95">
        <f t="shared" si="19"/>
        <v>53.413484926691268</v>
      </c>
      <c r="AP30" s="96"/>
      <c r="AQ30" s="97">
        <f t="shared" si="6"/>
        <v>558</v>
      </c>
      <c r="AR30" s="98">
        <f t="shared" si="29"/>
        <v>111.39</v>
      </c>
      <c r="AS30" s="98">
        <f t="shared" si="8"/>
        <v>211.14</v>
      </c>
      <c r="AT30" s="98">
        <f t="shared" si="9"/>
        <v>159.44</v>
      </c>
      <c r="AU30" s="98">
        <f t="shared" si="18"/>
        <v>47</v>
      </c>
      <c r="AV30" s="98">
        <f t="array" ref="AV30">_xlfn.IFS(U30=0,AO30,U30&lt;0,AO30/-U30,U30&gt;0,AO30/U30)</f>
        <v>53.413484926691268</v>
      </c>
      <c r="AW30" s="234">
        <f>IF(AQ30=0,0,AV30/AQ30)</f>
        <v>9.5723091266471813E-2</v>
      </c>
      <c r="AX30" s="234">
        <f>IF(AR30=0,0,AV30/AR30)</f>
        <v>0.47951777472565998</v>
      </c>
      <c r="AY30" s="99"/>
      <c r="AZ30" s="94">
        <f t="shared" si="12"/>
        <v>3258.2225805281673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/>
      <c r="P31" s="89"/>
      <c r="Q31" s="233">
        <f t="shared" si="13"/>
        <v>0</v>
      </c>
      <c r="R31" s="92">
        <f t="shared" si="14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92">
        <f t="shared" si="15"/>
        <v>499</v>
      </c>
      <c r="AB31" s="92">
        <f t="shared" si="16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94">
        <f t="shared" si="17"/>
        <v>15.074399999999999</v>
      </c>
      <c r="AO31" s="95">
        <f t="shared" si="19"/>
        <v>164.62559999999996</v>
      </c>
      <c r="AP31" s="96"/>
      <c r="AQ31" s="97">
        <f t="shared" si="6"/>
        <v>499</v>
      </c>
      <c r="AR31" s="98">
        <f t="shared" si="29"/>
        <v>105.54</v>
      </c>
      <c r="AS31" s="98">
        <f t="shared" si="8"/>
        <v>184.47000000000003</v>
      </c>
      <c r="AT31" s="98">
        <f t="shared" si="9"/>
        <v>29.29</v>
      </c>
      <c r="AU31" s="98">
        <f t="shared" si="18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/>
      <c r="P32" s="89"/>
      <c r="Q32" s="233">
        <f t="shared" si="13"/>
        <v>0</v>
      </c>
      <c r="R32" s="92">
        <f t="shared" si="14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92">
        <f t="shared" si="15"/>
        <v>0</v>
      </c>
      <c r="AB32" s="92">
        <f t="shared" si="16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94">
        <f t="shared" si="17"/>
        <v>0</v>
      </c>
      <c r="AO32" s="95">
        <f t="shared" si="19"/>
        <v>0</v>
      </c>
      <c r="AP32" s="96"/>
      <c r="AQ32" s="97">
        <f t="shared" si="6"/>
        <v>0</v>
      </c>
      <c r="AR32" s="98">
        <f t="shared" si="29"/>
        <v>140.63999999999999</v>
      </c>
      <c r="AS32" s="98">
        <f t="shared" si="8"/>
        <v>0</v>
      </c>
      <c r="AT32" s="98">
        <f t="shared" si="9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/>
      <c r="P33" s="89"/>
      <c r="Q33" s="233">
        <f t="shared" si="13"/>
        <v>7.5714285714285712</v>
      </c>
      <c r="R33" s="92">
        <f t="shared" si="14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92">
        <f t="shared" si="15"/>
        <v>15216</v>
      </c>
      <c r="AB33" s="92">
        <f t="shared" si="16"/>
        <v>0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94">
        <f t="shared" si="17"/>
        <v>559.80840000000001</v>
      </c>
      <c r="AO33" s="95">
        <f t="shared" si="19"/>
        <v>-7989.851058656056</v>
      </c>
      <c r="AP33" s="96"/>
      <c r="AQ33" s="97">
        <f t="shared" si="6"/>
        <v>1690.6666666666667</v>
      </c>
      <c r="AR33" s="98">
        <f t="shared" si="29"/>
        <v>123.09</v>
      </c>
      <c r="AS33" s="98">
        <f t="shared" si="8"/>
        <v>636.35111111111109</v>
      </c>
      <c r="AT33" s="98">
        <f t="shared" si="9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-887.76122873956183</v>
      </c>
      <c r="AW33" s="234">
        <f>IF(AQ33=0,0,AV33/AQ33)</f>
        <v>-0.52509536400210677</v>
      </c>
      <c r="AX33" s="234">
        <f>IF(AR33=0,0,AV33/AR33)</f>
        <v>-7.212293677305726</v>
      </c>
      <c r="AY33" s="99"/>
      <c r="AZ33" s="94">
        <f t="shared" si="12"/>
        <v>-238807.77053094213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/>
      <c r="P34" s="89"/>
      <c r="Q34" s="233">
        <f t="shared" si="13"/>
        <v>0.14285714285714285</v>
      </c>
      <c r="R34" s="92">
        <f t="shared" si="14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92">
        <f t="shared" si="15"/>
        <v>-439</v>
      </c>
      <c r="AB34" s="92">
        <f t="shared" si="16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94">
        <f t="shared" si="17"/>
        <v>-13.818199999999999</v>
      </c>
      <c r="AO34" s="95">
        <f t="shared" si="19"/>
        <v>4.6482000000000401</v>
      </c>
      <c r="AP34" s="96"/>
      <c r="AQ34" s="97">
        <f t="shared" si="6"/>
        <v>0</v>
      </c>
      <c r="AR34" s="98">
        <f t="shared" si="29"/>
        <v>117.24</v>
      </c>
      <c r="AS34" s="98">
        <f t="shared" si="8"/>
        <v>0</v>
      </c>
      <c r="AT34" s="98">
        <f t="shared" si="9"/>
        <v>169</v>
      </c>
      <c r="AU34" s="98">
        <f t="shared" si="18"/>
        <v>0</v>
      </c>
      <c r="AV34" s="98">
        <f t="array" ref="AV34">_xlfn.IFS(U34=0,AO34,U34&lt;0,AO34/-U34,U34&gt;0,AO34/U34)</f>
        <v>4.6482000000000401</v>
      </c>
      <c r="AW34" s="234">
        <f>IF(AQ34=0,0,AV34/AQ34)</f>
        <v>0</v>
      </c>
      <c r="AX34" s="234">
        <f>IF(AR34=0,0,AV34/AR34)</f>
        <v>3.9646878198567388E-2</v>
      </c>
      <c r="AY34" s="99"/>
      <c r="AZ34" s="94">
        <f t="shared" si="12"/>
        <v>553.13580000000479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/>
      <c r="P35" s="89"/>
      <c r="Q35" s="233">
        <f t="shared" si="13"/>
        <v>0</v>
      </c>
      <c r="R35" s="92">
        <f t="shared" si="14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92">
        <f t="shared" si="15"/>
        <v>0</v>
      </c>
      <c r="AB35" s="92">
        <f t="shared" si="16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94">
        <f t="shared" si="17"/>
        <v>0</v>
      </c>
      <c r="AO35" s="95">
        <f t="shared" si="19"/>
        <v>0</v>
      </c>
      <c r="AP35" s="96"/>
      <c r="AQ35" s="97">
        <f t="shared" si="6"/>
        <v>0</v>
      </c>
      <c r="AR35" s="98">
        <f t="shared" si="29"/>
        <v>128.94</v>
      </c>
      <c r="AS35" s="98">
        <f t="shared" si="8"/>
        <v>0</v>
      </c>
      <c r="AT35" s="98">
        <f t="shared" si="9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7">IF(AQ35=0,0,AV35/AQ35)</f>
        <v>0</v>
      </c>
      <c r="AX35" s="234">
        <f t="shared" ref="AX35:AX98" si="38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/>
      <c r="P36" s="89"/>
      <c r="Q36" s="233">
        <f t="shared" si="13"/>
        <v>0</v>
      </c>
      <c r="R36" s="92">
        <f t="shared" si="14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92">
        <f t="shared" si="15"/>
        <v>0</v>
      </c>
      <c r="AB36" s="92">
        <f t="shared" si="16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94">
        <f t="shared" si="17"/>
        <v>0</v>
      </c>
      <c r="AO36" s="95">
        <f t="shared" si="19"/>
        <v>0</v>
      </c>
      <c r="AP36" s="96"/>
      <c r="AQ36" s="97">
        <f t="shared" si="6"/>
        <v>0</v>
      </c>
      <c r="AR36" s="98">
        <f t="shared" si="29"/>
        <v>169.89</v>
      </c>
      <c r="AS36" s="98">
        <f t="shared" si="8"/>
        <v>0</v>
      </c>
      <c r="AT36" s="98">
        <f t="shared" si="9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7"/>
        <v>0</v>
      </c>
      <c r="AX36" s="234">
        <f t="shared" si="38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/>
      <c r="P37" s="89"/>
      <c r="Q37" s="233">
        <f t="shared" si="13"/>
        <v>1.1428571428571428</v>
      </c>
      <c r="R37" s="92">
        <f t="shared" si="14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92">
        <f t="shared" si="15"/>
        <v>5988</v>
      </c>
      <c r="AB37" s="92">
        <f t="shared" si="16"/>
        <v>0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94">
        <f t="shared" si="17"/>
        <v>230.113</v>
      </c>
      <c r="AO37" s="95">
        <f t="shared" si="19"/>
        <v>1554.2601698533826</v>
      </c>
      <c r="AP37" s="96"/>
      <c r="AQ37" s="97">
        <f t="shared" si="6"/>
        <v>998</v>
      </c>
      <c r="AR37" s="98">
        <f t="shared" si="29"/>
        <v>169.89</v>
      </c>
      <c r="AS37" s="98">
        <f t="shared" si="8"/>
        <v>380.71333333333331</v>
      </c>
      <c r="AT37" s="98">
        <f t="shared" si="9"/>
        <v>149.66666666666666</v>
      </c>
      <c r="AU37" s="98">
        <f t="shared" si="18"/>
        <v>0</v>
      </c>
      <c r="AV37" s="98">
        <f t="array" ref="AV37">_xlfn.IFS(U37=0,AO37,U37&lt;0,AO37/-U37,U37&gt;0,AO37/U37)</f>
        <v>259.04336164223042</v>
      </c>
      <c r="AW37" s="234">
        <f t="shared" si="37"/>
        <v>0.25956248661546133</v>
      </c>
      <c r="AX37" s="234">
        <f t="shared" si="38"/>
        <v>1.5247710968404877</v>
      </c>
      <c r="AY37" s="99"/>
      <c r="AZ37" s="94">
        <f t="shared" si="12"/>
        <v>6994.1707643402215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/>
      <c r="P38" s="89"/>
      <c r="Q38" s="233">
        <f t="shared" si="13"/>
        <v>3.2857142857142856</v>
      </c>
      <c r="R38" s="92">
        <f t="shared" si="14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92">
        <f t="shared" si="15"/>
        <v>3531.09</v>
      </c>
      <c r="AB38" s="92">
        <f t="shared" si="16"/>
        <v>0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94">
        <f t="shared" si="17"/>
        <v>124.87769999999999</v>
      </c>
      <c r="AO38" s="95">
        <f t="shared" si="19"/>
        <v>-633.56533143798129</v>
      </c>
      <c r="AP38" s="96"/>
      <c r="AQ38" s="97">
        <f t="shared" si="6"/>
        <v>1177.03</v>
      </c>
      <c r="AR38" s="98">
        <f t="shared" si="29"/>
        <v>105.54</v>
      </c>
      <c r="AS38" s="98">
        <f t="shared" si="8"/>
        <v>444.05999999999995</v>
      </c>
      <c r="AT38" s="98">
        <f t="shared" si="9"/>
        <v>745.25999999999988</v>
      </c>
      <c r="AU38" s="98">
        <f t="shared" si="18"/>
        <v>0</v>
      </c>
      <c r="AV38" s="98">
        <f t="array" ref="AV38">_xlfn.IFS(U38=0,AO38,U38&lt;0,AO38/-U38,U38&gt;0,AO38/U38)</f>
        <v>-211.18844381266044</v>
      </c>
      <c r="AW38" s="234">
        <f t="shared" si="37"/>
        <v>-0.17942486071948927</v>
      </c>
      <c r="AX38" s="234">
        <f t="shared" si="38"/>
        <v>-2.0010275138588254</v>
      </c>
      <c r="AY38" s="99"/>
      <c r="AZ38" s="94">
        <f t="shared" si="12"/>
        <v>-9503.4799715697191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/>
      <c r="P39" s="89"/>
      <c r="Q39" s="233">
        <f t="shared" si="13"/>
        <v>10.142857142857142</v>
      </c>
      <c r="R39" s="92">
        <f t="shared" si="14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92">
        <f t="shared" si="15"/>
        <v>26785.570000000003</v>
      </c>
      <c r="AB39" s="92">
        <f t="shared" si="16"/>
        <v>0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94">
        <f t="shared" si="17"/>
        <v>999.40188599999999</v>
      </c>
      <c r="AO39" s="95">
        <f t="shared" si="19"/>
        <v>2990.5657385845557</v>
      </c>
      <c r="AP39" s="96"/>
      <c r="AQ39" s="97">
        <f t="shared" si="6"/>
        <v>1071.4228000000001</v>
      </c>
      <c r="AR39" s="98">
        <f t="shared" si="29"/>
        <v>105.54</v>
      </c>
      <c r="AS39" s="98">
        <f t="shared" si="8"/>
        <v>403.49520000000012</v>
      </c>
      <c r="AT39" s="98">
        <f t="shared" si="9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119.62262954338223</v>
      </c>
      <c r="AW39" s="234">
        <f t="shared" si="37"/>
        <v>0.11164838898647875</v>
      </c>
      <c r="AX39" s="234">
        <f t="shared" si="38"/>
        <v>1.133434049112964</v>
      </c>
      <c r="AY39" s="99"/>
      <c r="AZ39" s="94">
        <f t="shared" si="12"/>
        <v>1555.0941840639689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/>
      <c r="P40" s="89"/>
      <c r="Q40" s="233">
        <f t="shared" si="13"/>
        <v>5.4285714285714288</v>
      </c>
      <c r="R40" s="92">
        <f t="shared" si="14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92">
        <f t="shared" si="15"/>
        <v>15536</v>
      </c>
      <c r="AB40" s="92">
        <f t="shared" si="16"/>
        <v>0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94">
        <f t="shared" si="17"/>
        <v>562.26369999999997</v>
      </c>
      <c r="AO40" s="95">
        <f t="shared" si="19"/>
        <v>4480.7890275836107</v>
      </c>
      <c r="AP40" s="96"/>
      <c r="AQ40" s="97">
        <f t="shared" si="6"/>
        <v>1195.0769230769231</v>
      </c>
      <c r="AR40" s="98">
        <f t="shared" si="29"/>
        <v>105.54</v>
      </c>
      <c r="AS40" s="98">
        <f t="shared" si="8"/>
        <v>450.34769230769234</v>
      </c>
      <c r="AT40" s="98">
        <f t="shared" si="9"/>
        <v>224.30571428571426</v>
      </c>
      <c r="AU40" s="98">
        <f t="shared" si="18"/>
        <v>0</v>
      </c>
      <c r="AV40" s="98">
        <f t="array" ref="AV40">_xlfn.IFS(U40=0,AO40,U40&lt;0,AO40/-U40,U40&gt;0,AO40/U40)</f>
        <v>344.67607904489313</v>
      </c>
      <c r="AW40" s="234">
        <f t="shared" si="37"/>
        <v>0.28841329992170511</v>
      </c>
      <c r="AX40" s="234">
        <f t="shared" si="38"/>
        <v>3.2658336085360347</v>
      </c>
      <c r="AY40" s="99"/>
      <c r="AZ40" s="94">
        <f t="shared" si="12"/>
        <v>11718.986687526367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/>
      <c r="P41" s="89"/>
      <c r="Q41" s="233">
        <f t="shared" si="13"/>
        <v>0.8571428571428571</v>
      </c>
      <c r="R41" s="92">
        <f t="shared" si="14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92">
        <f t="shared" si="15"/>
        <v>3629</v>
      </c>
      <c r="AB41" s="92">
        <f t="shared" si="16"/>
        <v>0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94">
        <f t="shared" si="17"/>
        <v>131.27289999999999</v>
      </c>
      <c r="AO41" s="95">
        <f t="shared" si="19"/>
        <v>1056.9455216254753</v>
      </c>
      <c r="AP41" s="96"/>
      <c r="AQ41" s="97">
        <f t="shared" si="6"/>
        <v>1209.6666666666667</v>
      </c>
      <c r="AR41" s="98">
        <f t="shared" si="29"/>
        <v>123.09</v>
      </c>
      <c r="AS41" s="98">
        <f t="shared" si="8"/>
        <v>457.06333333333333</v>
      </c>
      <c r="AT41" s="98">
        <f t="shared" si="9"/>
        <v>179.04666666666671</v>
      </c>
      <c r="AU41" s="98">
        <f t="shared" si="18"/>
        <v>0</v>
      </c>
      <c r="AV41" s="98">
        <f t="array" ref="AV41">_xlfn.IFS(U41=0,AO41,U41&lt;0,AO41/-U41,U41&gt;0,AO41/U41)</f>
        <v>352.31517387515845</v>
      </c>
      <c r="AW41" s="234">
        <f t="shared" si="37"/>
        <v>0.2912497992905691</v>
      </c>
      <c r="AX41" s="234">
        <f t="shared" si="38"/>
        <v>2.8622566729641599</v>
      </c>
      <c r="AY41" s="99"/>
      <c r="AZ41" s="94">
        <f t="shared" si="12"/>
        <v>15149.552476631814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/>
      <c r="P42" s="89"/>
      <c r="Q42" s="233">
        <f t="shared" si="13"/>
        <v>5.8571428571428568</v>
      </c>
      <c r="R42" s="92">
        <f t="shared" si="14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92">
        <f t="shared" si="15"/>
        <v>16392.910000000003</v>
      </c>
      <c r="AB42" s="92">
        <f t="shared" si="16"/>
        <v>0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94">
        <f t="shared" si="17"/>
        <v>611.18697999999995</v>
      </c>
      <c r="AO42" s="95">
        <f t="shared" si="19"/>
        <v>5006.0251310791755</v>
      </c>
      <c r="AP42" s="96"/>
      <c r="AQ42" s="97">
        <f t="shared" si="6"/>
        <v>1170.9221428571432</v>
      </c>
      <c r="AR42" s="98">
        <f t="shared" si="29"/>
        <v>123.09</v>
      </c>
      <c r="AS42" s="98">
        <f t="shared" si="8"/>
        <v>441.91785714285732</v>
      </c>
      <c r="AT42" s="98">
        <f t="shared" si="9"/>
        <v>196.65071428571426</v>
      </c>
      <c r="AU42" s="98">
        <f t="shared" si="18"/>
        <v>0</v>
      </c>
      <c r="AV42" s="98">
        <f t="array" ref="AV42">_xlfn.IFS(U42=0,AO42,U42&lt;0,AO42/-U42,U42&gt;0,AO42/U42)</f>
        <v>357.57322364851251</v>
      </c>
      <c r="AW42" s="234">
        <f t="shared" si="37"/>
        <v>0.30537745470933308</v>
      </c>
      <c r="AX42" s="234">
        <f t="shared" si="38"/>
        <v>2.9049737886791167</v>
      </c>
      <c r="AY42" s="99"/>
      <c r="AZ42" s="94">
        <f t="shared" si="12"/>
        <v>11799.916380400913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/>
      <c r="P43" s="89"/>
      <c r="Q43" s="233">
        <f t="shared" si="13"/>
        <v>8.7142857142857135</v>
      </c>
      <c r="R43" s="92">
        <f t="shared" si="14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92">
        <f t="shared" si="15"/>
        <v>37400.750000000007</v>
      </c>
      <c r="AB43" s="92">
        <f t="shared" si="16"/>
        <v>0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94">
        <f t="shared" si="17"/>
        <v>1406.450656</v>
      </c>
      <c r="AO43" s="95">
        <f t="shared" si="19"/>
        <v>8961.611856030635</v>
      </c>
      <c r="AP43" s="96"/>
      <c r="AQ43" s="97">
        <f t="shared" si="6"/>
        <v>1100.0220588235297</v>
      </c>
      <c r="AR43" s="98">
        <f t="shared" si="29"/>
        <v>123.09</v>
      </c>
      <c r="AS43" s="98">
        <f t="shared" si="8"/>
        <v>416.21470588235309</v>
      </c>
      <c r="AT43" s="98">
        <f t="shared" si="9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263.57681929501865</v>
      </c>
      <c r="AW43" s="234">
        <f t="shared" si="37"/>
        <v>0.23961048524509887</v>
      </c>
      <c r="AX43" s="234">
        <f t="shared" si="38"/>
        <v>2.1413341400196493</v>
      </c>
      <c r="AY43" s="99"/>
      <c r="AZ43" s="94">
        <f t="shared" si="12"/>
        <v>2372.1913736551678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/>
      <c r="P44" s="89"/>
      <c r="Q44" s="233">
        <f t="shared" si="13"/>
        <v>50.857142857142854</v>
      </c>
      <c r="R44" s="92">
        <f t="shared" si="14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92">
        <f t="shared" si="15"/>
        <v>176996.28999999998</v>
      </c>
      <c r="AB44" s="92">
        <f t="shared" si="16"/>
        <v>0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94">
        <f t="shared" si="17"/>
        <v>6734.0136990000001</v>
      </c>
      <c r="AO44" s="95">
        <f t="shared" si="19"/>
        <v>45849.037726959126</v>
      </c>
      <c r="AP44" s="96"/>
      <c r="AQ44" s="97">
        <f t="shared" si="6"/>
        <v>1141.9115483870967</v>
      </c>
      <c r="AR44" s="98">
        <f t="shared" si="29"/>
        <v>111.39</v>
      </c>
      <c r="AS44" s="98">
        <f t="shared" si="8"/>
        <v>431.35690322580649</v>
      </c>
      <c r="AT44" s="98">
        <f t="shared" si="9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295.8002433997363</v>
      </c>
      <c r="AW44" s="234">
        <f t="shared" si="37"/>
        <v>0.25903954103760668</v>
      </c>
      <c r="AX44" s="234">
        <f t="shared" si="38"/>
        <v>2.6555367932465779</v>
      </c>
      <c r="AY44" s="99"/>
      <c r="AZ44" s="94">
        <f t="shared" si="12"/>
        <v>378328.51130826271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/>
      <c r="P45" s="89"/>
      <c r="Q45" s="233">
        <f t="shared" si="13"/>
        <v>64.571428571428569</v>
      </c>
      <c r="R45" s="92">
        <f t="shared" si="14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92">
        <f t="shared" si="15"/>
        <v>285837.20999999996</v>
      </c>
      <c r="AB45" s="92">
        <f t="shared" si="16"/>
        <v>0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94">
        <f t="shared" si="17"/>
        <v>10821.264245999999</v>
      </c>
      <c r="AO45" s="95">
        <f t="shared" si="19"/>
        <v>69776.12002305247</v>
      </c>
      <c r="AP45" s="96"/>
      <c r="AQ45" s="97">
        <f t="shared" si="6"/>
        <v>1624.0750568181816</v>
      </c>
      <c r="AR45" s="98">
        <f t="shared" si="29"/>
        <v>107.88</v>
      </c>
      <c r="AS45" s="98">
        <f t="shared" si="8"/>
        <v>612.12465909090895</v>
      </c>
      <c r="AT45" s="98">
        <f t="shared" si="9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396.45522740370723</v>
      </c>
      <c r="AW45" s="234">
        <f t="shared" si="37"/>
        <v>0.24411139481473557</v>
      </c>
      <c r="AX45" s="234">
        <f t="shared" si="38"/>
        <v>3.6749650296969527</v>
      </c>
      <c r="AY45" s="99"/>
      <c r="AZ45" s="94">
        <f t="shared" si="12"/>
        <v>143120.33709273831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/>
      <c r="P46" s="89"/>
      <c r="Q46" s="233">
        <f t="shared" si="13"/>
        <v>0</v>
      </c>
      <c r="R46" s="92">
        <f t="shared" si="14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92">
        <f t="shared" si="15"/>
        <v>0</v>
      </c>
      <c r="AB46" s="92">
        <f t="shared" si="16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94">
        <f t="shared" si="17"/>
        <v>0</v>
      </c>
      <c r="AO46" s="95">
        <f t="shared" si="19"/>
        <v>0</v>
      </c>
      <c r="AP46" s="96"/>
      <c r="AQ46" s="97">
        <f t="shared" si="6"/>
        <v>0</v>
      </c>
      <c r="AR46" s="98">
        <f t="shared" si="29"/>
        <v>107.88</v>
      </c>
      <c r="AS46" s="98">
        <f t="shared" si="8"/>
        <v>0</v>
      </c>
      <c r="AT46" s="98">
        <f t="shared" si="9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7"/>
        <v>0</v>
      </c>
      <c r="AX46" s="234">
        <f t="shared" si="38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/>
      <c r="P47" s="89"/>
      <c r="Q47" s="233">
        <f t="shared" si="13"/>
        <v>17.142857142857142</v>
      </c>
      <c r="R47" s="92">
        <f t="shared" si="14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92">
        <f t="shared" si="15"/>
        <v>90990.84</v>
      </c>
      <c r="AB47" s="92">
        <f t="shared" si="16"/>
        <v>0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94">
        <f t="shared" si="17"/>
        <v>3378.2067289999995</v>
      </c>
      <c r="AO47" s="95">
        <f t="shared" si="19"/>
        <v>24769.070450998079</v>
      </c>
      <c r="AP47" s="96"/>
      <c r="AQ47" s="97">
        <f t="shared" si="6"/>
        <v>1229.6059459459459</v>
      </c>
      <c r="AR47" s="98">
        <f t="shared" si="29"/>
        <v>123.09</v>
      </c>
      <c r="AS47" s="98">
        <f t="shared" si="8"/>
        <v>462.5877027027027</v>
      </c>
      <c r="AT47" s="98">
        <f t="shared" si="9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334.71716825673082</v>
      </c>
      <c r="AW47" s="234">
        <f t="shared" si="37"/>
        <v>0.2722149883548507</v>
      </c>
      <c r="AX47" s="234">
        <f t="shared" si="38"/>
        <v>2.7192880677287414</v>
      </c>
      <c r="AY47" s="99"/>
      <c r="AZ47" s="94">
        <f t="shared" si="12"/>
        <v>23764.918946227888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/>
      <c r="P48" s="89"/>
      <c r="Q48" s="233">
        <f t="shared" si="13"/>
        <v>67.428571428571431</v>
      </c>
      <c r="R48" s="92">
        <f t="shared" si="14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92">
        <f t="shared" si="15"/>
        <v>278726.45000000007</v>
      </c>
      <c r="AB48" s="92">
        <f t="shared" si="16"/>
        <v>0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94">
        <f t="shared" si="17"/>
        <v>10283.821915999999</v>
      </c>
      <c r="AO48" s="95">
        <f t="shared" si="19"/>
        <v>73374.24587792762</v>
      </c>
      <c r="AP48" s="96"/>
      <c r="AQ48" s="97">
        <f t="shared" si="6"/>
        <v>1333.6193779904308</v>
      </c>
      <c r="AR48" s="98">
        <f t="shared" si="29"/>
        <v>107.88</v>
      </c>
      <c r="AS48" s="98">
        <f t="shared" si="8"/>
        <v>502.03803827751187</v>
      </c>
      <c r="AT48" s="98">
        <f t="shared" si="9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351.07294678434266</v>
      </c>
      <c r="AW48" s="234">
        <f t="shared" si="37"/>
        <v>0.26324823452502483</v>
      </c>
      <c r="AX48" s="234">
        <f t="shared" si="38"/>
        <v>3.2542913124243853</v>
      </c>
      <c r="AY48" s="99"/>
      <c r="AZ48" s="94">
        <f t="shared" si="12"/>
        <v>202218.01734778137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/>
      <c r="P49" s="89"/>
      <c r="Q49" s="233">
        <f t="shared" si="13"/>
        <v>84.571428571428569</v>
      </c>
      <c r="R49" s="92">
        <f t="shared" si="14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92">
        <f t="shared" si="15"/>
        <v>340017.48000000004</v>
      </c>
      <c r="AB49" s="92">
        <f t="shared" si="16"/>
        <v>0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94">
        <f t="shared" si="17"/>
        <v>13213.904989999999</v>
      </c>
      <c r="AO49" s="95">
        <f t="shared" si="19"/>
        <v>69396.753162490713</v>
      </c>
      <c r="AP49" s="96"/>
      <c r="AQ49" s="97">
        <f t="shared" si="6"/>
        <v>1658.6218536585368</v>
      </c>
      <c r="AR49" s="98">
        <f t="shared" si="29"/>
        <v>123.09</v>
      </c>
      <c r="AS49" s="98">
        <f t="shared" si="8"/>
        <v>616.82268292682943</v>
      </c>
      <c r="AT49" s="98">
        <f t="shared" si="9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338.52074713410104</v>
      </c>
      <c r="AW49" s="234">
        <f t="shared" si="37"/>
        <v>0.20409760451871681</v>
      </c>
      <c r="AX49" s="234">
        <f t="shared" si="38"/>
        <v>2.7501888628978879</v>
      </c>
      <c r="AY49" s="99"/>
      <c r="AZ49" s="94">
        <f t="shared" si="12"/>
        <v>553142.90081712115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/>
      <c r="P50" s="89"/>
      <c r="Q50" s="233">
        <f t="shared" si="13"/>
        <v>44.285714285714285</v>
      </c>
      <c r="R50" s="92">
        <f t="shared" si="14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92">
        <f t="shared" si="15"/>
        <v>195998.27000000002</v>
      </c>
      <c r="AB50" s="92">
        <f t="shared" si="16"/>
        <v>0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94">
        <f t="shared" si="17"/>
        <v>7508.0767159999996</v>
      </c>
      <c r="AO50" s="95">
        <f t="shared" si="19"/>
        <v>55726.671613991537</v>
      </c>
      <c r="AP50" s="96"/>
      <c r="AQ50" s="97">
        <f t="shared" si="6"/>
        <v>1306.6551333333334</v>
      </c>
      <c r="AR50" s="98">
        <f t="shared" si="29"/>
        <v>134.79</v>
      </c>
      <c r="AS50" s="98">
        <f t="shared" si="8"/>
        <v>493.51333333333315</v>
      </c>
      <c r="AT50" s="98">
        <f t="shared" si="9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371.51114409327693</v>
      </c>
      <c r="AW50" s="234">
        <f t="shared" si="37"/>
        <v>0.28432226271176542</v>
      </c>
      <c r="AX50" s="234">
        <f t="shared" si="38"/>
        <v>2.7562218569128047</v>
      </c>
      <c r="AY50" s="99"/>
      <c r="AZ50" s="94">
        <f t="shared" si="12"/>
        <v>473676.7087189281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/>
      <c r="P51" s="89"/>
      <c r="Q51" s="233">
        <f t="shared" si="13"/>
        <v>1</v>
      </c>
      <c r="R51" s="92">
        <f t="shared" si="14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92">
        <f t="shared" si="15"/>
        <v>3357</v>
      </c>
      <c r="AB51" s="92">
        <f t="shared" si="16"/>
        <v>0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94">
        <f t="shared" si="17"/>
        <v>118.4825</v>
      </c>
      <c r="AO51" s="95">
        <f t="shared" si="19"/>
        <v>842.93066985338282</v>
      </c>
      <c r="AP51" s="96"/>
      <c r="AQ51" s="97">
        <f t="shared" si="6"/>
        <v>1119</v>
      </c>
      <c r="AR51" s="98">
        <f t="shared" si="29"/>
        <v>144.15</v>
      </c>
      <c r="AS51" s="98">
        <f t="shared" si="8"/>
        <v>422.10666666666663</v>
      </c>
      <c r="AT51" s="98">
        <f t="shared" si="9"/>
        <v>173.70249999999999</v>
      </c>
      <c r="AU51" s="98">
        <f t="shared" si="18"/>
        <v>0</v>
      </c>
      <c r="AV51" s="98">
        <f t="array" ref="AV51">_xlfn.IFS(U51=0,AO51,U51&lt;0,AO51/-U51,U51&gt;0,AO51/U51)</f>
        <v>280.97688995112759</v>
      </c>
      <c r="AW51" s="234">
        <f t="shared" si="37"/>
        <v>0.2510964163995778</v>
      </c>
      <c r="AX51" s="234">
        <f t="shared" si="38"/>
        <v>1.9491979878676904</v>
      </c>
      <c r="AY51" s="99"/>
      <c r="AZ51" s="94">
        <f t="shared" si="12"/>
        <v>57881.239329932287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/>
      <c r="P52" s="89"/>
      <c r="Q52" s="233">
        <f t="shared" si="13"/>
        <v>11.714285714285714</v>
      </c>
      <c r="R52" s="92">
        <f t="shared" si="14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92">
        <f t="shared" si="15"/>
        <v>19955.8</v>
      </c>
      <c r="AB52" s="92">
        <f t="shared" si="16"/>
        <v>0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94">
        <f t="shared" si="17"/>
        <v>762.48884699999996</v>
      </c>
      <c r="AO52" s="95">
        <f t="shared" si="19"/>
        <v>-199.88086725895732</v>
      </c>
      <c r="AP52" s="96"/>
      <c r="AQ52" s="97">
        <f t="shared" si="6"/>
        <v>1173.870588235294</v>
      </c>
      <c r="AR52" s="98">
        <f t="shared" si="29"/>
        <v>96.18</v>
      </c>
      <c r="AS52" s="98">
        <f t="shared" si="8"/>
        <v>444.41705882352943</v>
      </c>
      <c r="AT52" s="98">
        <f t="shared" si="9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-11.757698074056313</v>
      </c>
      <c r="AW52" s="234">
        <f t="shared" si="37"/>
        <v>-1.0016179118800416E-2</v>
      </c>
      <c r="AX52" s="234">
        <f t="shared" si="38"/>
        <v>-0.12224680883818166</v>
      </c>
      <c r="AY52" s="99"/>
      <c r="AZ52" s="94">
        <f t="shared" si="12"/>
        <v>-388.0040364438583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/>
      <c r="P53" s="89"/>
      <c r="Q53" s="233">
        <f t="shared" si="13"/>
        <v>6</v>
      </c>
      <c r="R53" s="92">
        <f t="shared" si="14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92">
        <f t="shared" si="15"/>
        <v>7642.5199999999986</v>
      </c>
      <c r="AB53" s="92">
        <f t="shared" si="16"/>
        <v>0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94">
        <f t="shared" si="17"/>
        <v>286.21317899999997</v>
      </c>
      <c r="AO53" s="95">
        <f t="shared" si="19"/>
        <v>-2117.7826572632703</v>
      </c>
      <c r="AP53" s="96"/>
      <c r="AQ53" s="97">
        <f t="shared" si="6"/>
        <v>1091.7885714285712</v>
      </c>
      <c r="AR53" s="98">
        <f t="shared" si="29"/>
        <v>96.18</v>
      </c>
      <c r="AS53" s="98">
        <f t="shared" si="8"/>
        <v>410.9371428571427</v>
      </c>
      <c r="AT53" s="98">
        <f t="shared" si="9"/>
        <v>291.39</v>
      </c>
      <c r="AU53" s="98">
        <f t="shared" si="18"/>
        <v>431</v>
      </c>
      <c r="AV53" s="98">
        <f t="array" ref="AV53">_xlfn.IFS(U53=0,AO53,U53&lt;0,AO53/-U53,U53&gt;0,AO53/U53)</f>
        <v>-302.54037960903861</v>
      </c>
      <c r="AW53" s="234">
        <f t="shared" si="37"/>
        <v>-0.2771052816693016</v>
      </c>
      <c r="AX53" s="234">
        <f t="shared" si="38"/>
        <v>-3.1455643544295966</v>
      </c>
      <c r="AY53" s="99"/>
      <c r="AZ53" s="94">
        <f t="shared" si="12"/>
        <v>-12101.615184361544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9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/>
      <c r="P54" s="89"/>
      <c r="Q54" s="233">
        <f t="shared" si="13"/>
        <v>7.4285714285714288</v>
      </c>
      <c r="R54" s="92">
        <f t="shared" si="14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92">
        <f t="shared" si="15"/>
        <v>15836.489999999998</v>
      </c>
      <c r="AB54" s="92">
        <f t="shared" si="16"/>
        <v>0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94">
        <f t="shared" si="17"/>
        <v>605.20575499999995</v>
      </c>
      <c r="AO54" s="95">
        <f t="shared" si="19"/>
        <v>4208.782456359766</v>
      </c>
      <c r="AP54" s="96"/>
      <c r="AQ54" s="97">
        <f t="shared" si="6"/>
        <v>989.78062499999987</v>
      </c>
      <c r="AR54" s="98">
        <f t="shared" si="29"/>
        <v>123.09</v>
      </c>
      <c r="AS54" s="98">
        <f t="shared" si="8"/>
        <v>375.5581249999999</v>
      </c>
      <c r="AT54" s="98">
        <f t="shared" si="9"/>
        <v>162.94722222222222</v>
      </c>
      <c r="AU54" s="98">
        <f t="shared" si="18"/>
        <v>0</v>
      </c>
      <c r="AV54" s="98">
        <f t="array" ref="AV54">_xlfn.IFS(U54=0,AO54,U54&lt;0,AO54/-U54,U54&gt;0,AO54/U54)</f>
        <v>263.04890352248538</v>
      </c>
      <c r="AW54" s="234">
        <f t="shared" si="37"/>
        <v>0.26576485422967883</v>
      </c>
      <c r="AX54" s="234">
        <f t="shared" si="38"/>
        <v>2.1370452800591875</v>
      </c>
      <c r="AY54" s="99"/>
      <c r="AZ54" s="94">
        <f t="shared" si="12"/>
        <v>8417.564912719532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9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/>
      <c r="P55" s="89"/>
      <c r="Q55" s="233">
        <f t="shared" si="13"/>
        <v>0.14285714285714285</v>
      </c>
      <c r="R55" s="92">
        <f t="shared" si="14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92">
        <f t="shared" si="15"/>
        <v>0</v>
      </c>
      <c r="AB55" s="92">
        <f t="shared" si="16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94">
        <f t="shared" si="17"/>
        <v>0</v>
      </c>
      <c r="AO55" s="95">
        <f t="shared" si="19"/>
        <v>0</v>
      </c>
      <c r="AP55" s="96"/>
      <c r="AQ55" s="97">
        <f t="shared" si="6"/>
        <v>0</v>
      </c>
      <c r="AR55" s="98">
        <f t="shared" si="29"/>
        <v>158.19</v>
      </c>
      <c r="AS55" s="98">
        <f t="shared" si="8"/>
        <v>0</v>
      </c>
      <c r="AT55" s="98">
        <f t="shared" si="9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7"/>
        <v>0</v>
      </c>
      <c r="AX55" s="234">
        <f t="shared" si="38"/>
        <v>0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9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/>
      <c r="P56" s="89"/>
      <c r="Q56" s="233">
        <f t="shared" si="13"/>
        <v>0</v>
      </c>
      <c r="R56" s="92">
        <f t="shared" si="14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92">
        <f t="shared" si="15"/>
        <v>0</v>
      </c>
      <c r="AB56" s="92">
        <f t="shared" si="16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94">
        <f t="shared" si="17"/>
        <v>0</v>
      </c>
      <c r="AO56" s="95">
        <f t="shared" si="19"/>
        <v>0</v>
      </c>
      <c r="AP56" s="96"/>
      <c r="AQ56" s="97">
        <f t="shared" si="6"/>
        <v>0</v>
      </c>
      <c r="AR56" s="98">
        <f t="shared" si="29"/>
        <v>152.34</v>
      </c>
      <c r="AS56" s="98">
        <f t="shared" si="8"/>
        <v>0</v>
      </c>
      <c r="AT56" s="98">
        <f t="shared" si="9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7"/>
        <v>0</v>
      </c>
      <c r="AX56" s="234">
        <f t="shared" si="38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9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/>
      <c r="P57" s="89"/>
      <c r="Q57" s="233">
        <f t="shared" si="13"/>
        <v>0</v>
      </c>
      <c r="R57" s="92">
        <f t="shared" si="14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92">
        <f t="shared" si="15"/>
        <v>0</v>
      </c>
      <c r="AB57" s="92">
        <f t="shared" si="16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94">
        <f t="shared" si="17"/>
        <v>0</v>
      </c>
      <c r="AO57" s="95">
        <f t="shared" si="19"/>
        <v>0</v>
      </c>
      <c r="AP57" s="96"/>
      <c r="AQ57" s="97">
        <f t="shared" si="6"/>
        <v>0</v>
      </c>
      <c r="AR57" s="98">
        <f t="shared" si="29"/>
        <v>93.84</v>
      </c>
      <c r="AS57" s="98">
        <f t="shared" si="8"/>
        <v>0</v>
      </c>
      <c r="AT57" s="98">
        <f t="shared" si="9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7"/>
        <v>0</v>
      </c>
      <c r="AX57" s="234">
        <f t="shared" si="38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9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/>
      <c r="P58" s="89"/>
      <c r="Q58" s="233">
        <f t="shared" si="13"/>
        <v>6.8571428571428568</v>
      </c>
      <c r="R58" s="92">
        <f t="shared" si="14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92">
        <f t="shared" si="15"/>
        <v>15500.369999999999</v>
      </c>
      <c r="AB58" s="92">
        <f t="shared" si="16"/>
        <v>0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94">
        <f t="shared" si="17"/>
        <v>564.66760999999997</v>
      </c>
      <c r="AO58" s="95">
        <f t="shared" si="19"/>
        <v>-2667.9502160665193</v>
      </c>
      <c r="AP58" s="96"/>
      <c r="AQ58" s="97">
        <f t="shared" si="6"/>
        <v>1033.3579999999999</v>
      </c>
      <c r="AR58" s="98">
        <f t="shared" si="29"/>
        <v>169.89</v>
      </c>
      <c r="AS58" s="98">
        <f t="shared" si="8"/>
        <v>389.11200000000002</v>
      </c>
      <c r="AT58" s="98">
        <f t="shared" si="9"/>
        <v>290.27812499999999</v>
      </c>
      <c r="AU58" s="98">
        <f t="shared" si="18"/>
        <v>281.8125</v>
      </c>
      <c r="AV58" s="98">
        <f t="array" ref="AV58">_xlfn.IFS(U58=0,AO58,U58&lt;0,AO58/-U58,U58&gt;0,AO58/U58)</f>
        <v>-177.86334773776795</v>
      </c>
      <c r="AW58" s="234">
        <f t="shared" si="37"/>
        <v>-0.17212171167956117</v>
      </c>
      <c r="AX58" s="234">
        <f t="shared" si="38"/>
        <v>-1.0469324135485782</v>
      </c>
      <c r="AY58" s="99"/>
      <c r="AZ58" s="94">
        <f t="shared" si="12"/>
        <v>-4446.5836934441986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9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/>
      <c r="P59" s="89"/>
      <c r="Q59" s="233">
        <f t="shared" si="13"/>
        <v>0</v>
      </c>
      <c r="R59" s="92">
        <f t="shared" si="14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92">
        <f t="shared" si="15"/>
        <v>0</v>
      </c>
      <c r="AB59" s="92">
        <f t="shared" si="16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94">
        <f t="shared" si="17"/>
        <v>0</v>
      </c>
      <c r="AO59" s="95">
        <f t="shared" si="19"/>
        <v>0</v>
      </c>
      <c r="AP59" s="96"/>
      <c r="AQ59" s="97">
        <f t="shared" si="6"/>
        <v>0</v>
      </c>
      <c r="AR59" s="98">
        <f t="shared" si="29"/>
        <v>158.19</v>
      </c>
      <c r="AS59" s="98">
        <f t="shared" si="8"/>
        <v>0</v>
      </c>
      <c r="AT59" s="98">
        <f t="shared" si="9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7"/>
        <v>0</v>
      </c>
      <c r="AX59" s="234">
        <f t="shared" si="38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9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/>
      <c r="P60" s="89"/>
      <c r="Q60" s="233">
        <f t="shared" si="13"/>
        <v>2.7142857142857144</v>
      </c>
      <c r="R60" s="92">
        <f t="shared" si="14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92">
        <f t="shared" si="15"/>
        <v>5213.53</v>
      </c>
      <c r="AB60" s="92">
        <f t="shared" si="16"/>
        <v>0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94">
        <f t="shared" si="17"/>
        <v>193.2835</v>
      </c>
      <c r="AO60" s="95">
        <f t="shared" si="19"/>
        <v>514.47818704794349</v>
      </c>
      <c r="AP60" s="96"/>
      <c r="AQ60" s="97">
        <f t="shared" si="6"/>
        <v>1042.7059999999999</v>
      </c>
      <c r="AR60" s="98">
        <f t="shared" si="29"/>
        <v>158.19</v>
      </c>
      <c r="AS60" s="98">
        <f t="shared" si="8"/>
        <v>397.09199999999998</v>
      </c>
      <c r="AT60" s="98">
        <f t="shared" si="9"/>
        <v>330.42600000000004</v>
      </c>
      <c r="AU60" s="98">
        <f t="shared" si="18"/>
        <v>0</v>
      </c>
      <c r="AV60" s="98">
        <f t="array" ref="AV60">_xlfn.IFS(U60=0,AO60,U60&lt;0,AO60/-U60,U60&gt;0,AO60/U60)</f>
        <v>102.8956374095887</v>
      </c>
      <c r="AW60" s="234">
        <f t="shared" si="37"/>
        <v>9.8681351607824944E-2</v>
      </c>
      <c r="AX60" s="234">
        <f t="shared" si="38"/>
        <v>0.65045601750798854</v>
      </c>
      <c r="AY60" s="99"/>
      <c r="AZ60" s="94">
        <f t="shared" si="12"/>
        <v>6585.3207942136769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9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/>
      <c r="P61" s="89"/>
      <c r="Q61" s="233">
        <f t="shared" si="13"/>
        <v>2.2857142857142856</v>
      </c>
      <c r="R61" s="92">
        <f t="shared" si="14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92">
        <f t="shared" si="15"/>
        <v>1896</v>
      </c>
      <c r="AB61" s="92">
        <f t="shared" si="16"/>
        <v>0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94">
        <f t="shared" si="17"/>
        <v>75.486199999999997</v>
      </c>
      <c r="AO61" s="95">
        <f t="shared" si="19"/>
        <v>-533.21323068350057</v>
      </c>
      <c r="AP61" s="96"/>
      <c r="AQ61" s="97">
        <f t="shared" si="6"/>
        <v>948</v>
      </c>
      <c r="AR61" s="98">
        <f t="shared" si="29"/>
        <v>128.94</v>
      </c>
      <c r="AS61" s="98">
        <f t="shared" si="8"/>
        <v>360.61</v>
      </c>
      <c r="AT61" s="98">
        <f t="shared" si="9"/>
        <v>372.89</v>
      </c>
      <c r="AU61" s="98">
        <f t="shared" si="18"/>
        <v>0</v>
      </c>
      <c r="AV61" s="98">
        <f t="array" ref="AV61">_xlfn.IFS(U61=0,AO61,U61&lt;0,AO61/-U61,U61&gt;0,AO61/U61)</f>
        <v>-266.60661534175028</v>
      </c>
      <c r="AW61" s="234">
        <f t="shared" si="37"/>
        <v>-0.28123060690058049</v>
      </c>
      <c r="AX61" s="234">
        <f t="shared" si="38"/>
        <v>-2.0676796598553615</v>
      </c>
      <c r="AY61" s="99"/>
      <c r="AZ61" s="94">
        <f t="shared" si="12"/>
        <v>-128504.38859472364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9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/>
      <c r="P62" s="89"/>
      <c r="Q62" s="233">
        <f t="shared" si="13"/>
        <v>0</v>
      </c>
      <c r="R62" s="92">
        <f t="shared" si="14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92">
        <f t="shared" si="15"/>
        <v>0</v>
      </c>
      <c r="AB62" s="92">
        <f t="shared" si="16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94">
        <f t="shared" si="17"/>
        <v>0</v>
      </c>
      <c r="AO62" s="95">
        <f t="shared" si="19"/>
        <v>0</v>
      </c>
      <c r="AP62" s="96"/>
      <c r="AQ62" s="97">
        <f t="shared" si="6"/>
        <v>0</v>
      </c>
      <c r="AR62" s="98">
        <f t="shared" si="29"/>
        <v>175.74</v>
      </c>
      <c r="AS62" s="98">
        <f t="shared" si="8"/>
        <v>0</v>
      </c>
      <c r="AT62" s="98">
        <f t="shared" si="9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7"/>
        <v>0</v>
      </c>
      <c r="AX62" s="234">
        <f t="shared" si="38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9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/>
      <c r="P63" s="89"/>
      <c r="Q63" s="233">
        <f t="shared" si="13"/>
        <v>0</v>
      </c>
      <c r="R63" s="92">
        <f t="shared" si="14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92">
        <f t="shared" si="15"/>
        <v>0</v>
      </c>
      <c r="AB63" s="92">
        <f t="shared" si="16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94">
        <f t="shared" si="17"/>
        <v>0</v>
      </c>
      <c r="AO63" s="95">
        <f t="shared" si="19"/>
        <v>0</v>
      </c>
      <c r="AP63" s="96"/>
      <c r="AQ63" s="97">
        <f t="shared" si="6"/>
        <v>0</v>
      </c>
      <c r="AR63" s="98">
        <f t="shared" si="29"/>
        <v>140.63999999999999</v>
      </c>
      <c r="AS63" s="98">
        <f t="shared" si="8"/>
        <v>0</v>
      </c>
      <c r="AT63" s="98">
        <f t="shared" si="9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7"/>
        <v>0</v>
      </c>
      <c r="AX63" s="234">
        <f t="shared" si="38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9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/>
      <c r="P64" s="89"/>
      <c r="Q64" s="233">
        <f t="shared" si="13"/>
        <v>0</v>
      </c>
      <c r="R64" s="92">
        <f t="shared" si="14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92">
        <f t="shared" si="15"/>
        <v>0</v>
      </c>
      <c r="AB64" s="92">
        <f t="shared" si="16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94">
        <f t="shared" si="17"/>
        <v>0</v>
      </c>
      <c r="AO64" s="95">
        <f t="shared" si="19"/>
        <v>0</v>
      </c>
      <c r="AP64" s="96"/>
      <c r="AQ64" s="97">
        <f t="shared" si="6"/>
        <v>0</v>
      </c>
      <c r="AR64" s="98">
        <f t="shared" si="29"/>
        <v>99.69</v>
      </c>
      <c r="AS64" s="98">
        <f t="shared" si="8"/>
        <v>0</v>
      </c>
      <c r="AT64" s="98">
        <f t="shared" si="9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7"/>
        <v>0</v>
      </c>
      <c r="AX64" s="234">
        <f t="shared" si="38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9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/>
      <c r="P65" s="89"/>
      <c r="Q65" s="233">
        <f t="shared" si="13"/>
        <v>0.14285714285714285</v>
      </c>
      <c r="R65" s="92">
        <f t="shared" si="14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92">
        <f t="shared" si="15"/>
        <v>0</v>
      </c>
      <c r="AB65" s="92">
        <f t="shared" si="16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94">
        <f t="shared" si="17"/>
        <v>0</v>
      </c>
      <c r="AO65" s="95">
        <f t="shared" si="19"/>
        <v>-177.25716111607446</v>
      </c>
      <c r="AP65" s="96"/>
      <c r="AQ65" s="97">
        <f t="shared" si="6"/>
        <v>0</v>
      </c>
      <c r="AR65" s="98">
        <f t="shared" si="29"/>
        <v>99.69</v>
      </c>
      <c r="AS65" s="98">
        <f t="shared" si="8"/>
        <v>0</v>
      </c>
      <c r="AT65" s="98">
        <f t="shared" si="9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7"/>
        <v>0</v>
      </c>
      <c r="AX65" s="234">
        <f t="shared" si="38"/>
        <v>-1.7780836705394167</v>
      </c>
      <c r="AY65" s="99"/>
      <c r="AZ65" s="94">
        <f t="shared" si="12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9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/>
      <c r="P66" s="89"/>
      <c r="Q66" s="233">
        <f t="shared" si="13"/>
        <v>0</v>
      </c>
      <c r="R66" s="92">
        <f t="shared" si="14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92">
        <f t="shared" si="15"/>
        <v>0</v>
      </c>
      <c r="AB66" s="92">
        <f t="shared" si="16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94">
        <f t="shared" si="17"/>
        <v>0</v>
      </c>
      <c r="AO66" s="95">
        <f t="shared" si="19"/>
        <v>-6.9109071588401365</v>
      </c>
      <c r="AP66" s="96"/>
      <c r="AQ66" s="97">
        <f t="shared" si="6"/>
        <v>0</v>
      </c>
      <c r="AR66" s="98">
        <f t="shared" si="29"/>
        <v>97.35</v>
      </c>
      <c r="AS66" s="98">
        <f t="shared" si="8"/>
        <v>0</v>
      </c>
      <c r="AT66" s="98">
        <f t="shared" si="9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7"/>
        <v>0</v>
      </c>
      <c r="AX66" s="234">
        <f t="shared" si="38"/>
        <v>-7.0990314934156515E-2</v>
      </c>
      <c r="AY66" s="99"/>
      <c r="AZ66" s="94">
        <f t="shared" si="12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9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/>
      <c r="P67" s="89"/>
      <c r="Q67" s="233">
        <f t="shared" si="13"/>
        <v>0.2857142857142857</v>
      </c>
      <c r="R67" s="92">
        <f t="shared" si="14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0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1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92">
        <f t="shared" si="15"/>
        <v>2066.5299999999997</v>
      </c>
      <c r="AB67" s="92">
        <f t="shared" si="16"/>
        <v>0</v>
      </c>
      <c r="AC67" s="234">
        <f t="shared" ref="AC67:AC103" si="42">AA67/$AA$126</f>
        <v>1.1350527210576208E-4</v>
      </c>
      <c r="AD67" s="92">
        <f t="shared" ref="AD67:AD103" si="43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4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94">
        <f t="shared" si="17"/>
        <v>69.661999999999992</v>
      </c>
      <c r="AO67" s="95">
        <f t="shared" si="19"/>
        <v>689.47799999999961</v>
      </c>
      <c r="AP67" s="96"/>
      <c r="AQ67" s="97">
        <f t="shared" si="6"/>
        <v>1033.2649999999999</v>
      </c>
      <c r="AR67" s="98">
        <f t="shared" si="29"/>
        <v>161.69999999999999</v>
      </c>
      <c r="AS67" s="98">
        <f t="shared" si="8"/>
        <v>388.62</v>
      </c>
      <c r="AT67" s="98">
        <f t="shared" si="9"/>
        <v>103.375</v>
      </c>
      <c r="AU67" s="98">
        <f t="shared" si="18"/>
        <v>0</v>
      </c>
      <c r="AV67" s="98">
        <f t="array" ref="AV67">_xlfn.IFS(U67=0,AO67,U67&lt;0,AO67/-U67,U67&gt;0,AO67/U67)</f>
        <v>344.73899999999981</v>
      </c>
      <c r="AW67" s="234">
        <f t="shared" si="37"/>
        <v>0.33364045041688228</v>
      </c>
      <c r="AX67" s="234">
        <f t="shared" si="38"/>
        <v>2.1319666048237464</v>
      </c>
      <c r="AY67" s="99"/>
      <c r="AZ67" s="94">
        <f t="shared" si="12"/>
        <v>344.73899999999981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9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/>
      <c r="P68" s="89"/>
      <c r="Q68" s="233">
        <f t="shared" ref="Q68:Q103" si="45">N68/7</f>
        <v>0</v>
      </c>
      <c r="R68" s="92">
        <f t="shared" ref="R68:R103" si="46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0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1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92">
        <f t="shared" ref="AA68:AA103" si="47">Y68+Z68</f>
        <v>0</v>
      </c>
      <c r="AB68" s="92">
        <f t="shared" ref="AB68:AB103" si="48">N68*O68*P68/100</f>
        <v>0</v>
      </c>
      <c r="AC68" s="234">
        <f t="shared" si="42"/>
        <v>0</v>
      </c>
      <c r="AD68" s="92">
        <f t="shared" si="43"/>
        <v>0</v>
      </c>
      <c r="AE68" s="89">
        <f>'Юнит 10'!AE68+'Юнит 11'!AE68+'Юнит 12'!AE68+'Юнит 13'!AE68</f>
        <v>0</v>
      </c>
      <c r="AF68" s="234">
        <f t="shared" si="44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94">
        <f t="shared" ref="AN68:AN103" si="49">X68*5.71%</f>
        <v>0</v>
      </c>
      <c r="AO68" s="95">
        <f t="shared" si="19"/>
        <v>0</v>
      </c>
      <c r="AP68" s="96"/>
      <c r="AQ68" s="97">
        <f t="shared" si="6"/>
        <v>0</v>
      </c>
      <c r="AR68" s="98">
        <f t="shared" si="29"/>
        <v>161.69999999999999</v>
      </c>
      <c r="AS68" s="98">
        <f t="shared" si="8"/>
        <v>0</v>
      </c>
      <c r="AT68" s="98">
        <f t="shared" si="9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7"/>
        <v>0</v>
      </c>
      <c r="AX68" s="234">
        <f t="shared" si="38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9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/>
      <c r="P69" s="89"/>
      <c r="Q69" s="233">
        <f t="shared" si="45"/>
        <v>1.2857142857142858</v>
      </c>
      <c r="R69" s="92">
        <f t="shared" si="46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0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1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92">
        <f t="shared" si="47"/>
        <v>2993.88</v>
      </c>
      <c r="AB69" s="92">
        <f t="shared" si="48"/>
        <v>0</v>
      </c>
      <c r="AC69" s="234">
        <f t="shared" si="42"/>
        <v>1.6444046979816361E-4</v>
      </c>
      <c r="AD69" s="92">
        <f t="shared" si="43"/>
        <v>421.91999999999996</v>
      </c>
      <c r="AE69" s="89">
        <f>'Юнит 10'!AE69+'Юнит 11'!AE69+'Юнит 12'!AE69+'Юнит 13'!AE69</f>
        <v>1124.67</v>
      </c>
      <c r="AF69" s="234">
        <f t="shared" si="44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94">
        <f t="shared" si="49"/>
        <v>117.45698399999999</v>
      </c>
      <c r="AO69" s="95">
        <f t="shared" ref="AO69:AO103" si="50">AA69-AD69-AE69-AG69-AH69-AI69-AK69-AL69-AN69-AM69</f>
        <v>766.70147964088562</v>
      </c>
      <c r="AP69" s="96"/>
      <c r="AQ69" s="97">
        <f t="shared" si="6"/>
        <v>997.96</v>
      </c>
      <c r="AR69" s="98">
        <f t="shared" si="29"/>
        <v>140.63999999999999</v>
      </c>
      <c r="AS69" s="98">
        <f t="shared" si="8"/>
        <v>374.89000000000004</v>
      </c>
      <c r="AT69" s="98">
        <f t="shared" si="9"/>
        <v>177.82000000000002</v>
      </c>
      <c r="AU69" s="98">
        <f t="shared" si="18"/>
        <v>0</v>
      </c>
      <c r="AV69" s="98">
        <f t="array" ref="AV69">_xlfn.IFS(U69=0,AO69,U69&lt;0,AO69/-U69,U69&gt;0,AO69/U69)</f>
        <v>255.56715988029521</v>
      </c>
      <c r="AW69" s="234">
        <f t="shared" si="37"/>
        <v>0.25608958262885806</v>
      </c>
      <c r="AX69" s="234">
        <f t="shared" si="38"/>
        <v>1.8171726385117692</v>
      </c>
      <c r="AY69" s="99"/>
      <c r="AZ69" s="94">
        <f t="shared" si="12"/>
        <v>2555.6715988029518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9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/>
      <c r="P70" s="89"/>
      <c r="Q70" s="233">
        <f t="shared" si="45"/>
        <v>1.5714285714285714</v>
      </c>
      <c r="R70" s="92">
        <f t="shared" si="46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0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1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92">
        <f t="shared" si="47"/>
        <v>4192</v>
      </c>
      <c r="AB70" s="92">
        <f t="shared" si="48"/>
        <v>0</v>
      </c>
      <c r="AC70" s="234">
        <f t="shared" si="42"/>
        <v>2.3024785542303023E-4</v>
      </c>
      <c r="AD70" s="92">
        <f t="shared" si="43"/>
        <v>468.96</v>
      </c>
      <c r="AE70" s="89">
        <f>'Юнит 10'!AE70+'Юнит 11'!AE70+'Юнит 12'!AE70+'Юнит 13'!AE70</f>
        <v>1582.96</v>
      </c>
      <c r="AF70" s="234">
        <f t="shared" si="44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94">
        <f t="shared" si="49"/>
        <v>150.28719999999998</v>
      </c>
      <c r="AO70" s="95">
        <f t="shared" si="50"/>
        <v>1009.348384866772</v>
      </c>
      <c r="AP70" s="96"/>
      <c r="AQ70" s="97">
        <f t="shared" si="6"/>
        <v>1048</v>
      </c>
      <c r="AR70" s="98">
        <f t="shared" si="29"/>
        <v>117.24</v>
      </c>
      <c r="AS70" s="98">
        <f t="shared" si="8"/>
        <v>395.74</v>
      </c>
      <c r="AT70" s="98">
        <f t="shared" si="9"/>
        <v>243.30500000000001</v>
      </c>
      <c r="AU70" s="98">
        <f t="shared" si="18"/>
        <v>0</v>
      </c>
      <c r="AV70" s="98">
        <f t="array" ref="AV70">_xlfn.IFS(U70=0,AO70,U70&lt;0,AO70/-U70,U70&gt;0,AO70/U70)</f>
        <v>252.337096216693</v>
      </c>
      <c r="AW70" s="234">
        <f t="shared" si="37"/>
        <v>0.24077967196249331</v>
      </c>
      <c r="AX70" s="234">
        <f t="shared" si="38"/>
        <v>2.1523123184637751</v>
      </c>
      <c r="AY70" s="99"/>
      <c r="AZ70" s="94">
        <f t="shared" si="12"/>
        <v>757.011288650079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9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/>
      <c r="P71" s="89"/>
      <c r="Q71" s="233">
        <f t="shared" si="45"/>
        <v>4.7142857142857144</v>
      </c>
      <c r="R71" s="92">
        <f t="shared" si="46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0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1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92">
        <f t="shared" si="47"/>
        <v>7679.9700000000012</v>
      </c>
      <c r="AB71" s="92">
        <f t="shared" si="48"/>
        <v>0</v>
      </c>
      <c r="AC71" s="234">
        <f t="shared" si="42"/>
        <v>4.218264843065863E-4</v>
      </c>
      <c r="AD71" s="92">
        <f t="shared" si="43"/>
        <v>1353.99</v>
      </c>
      <c r="AE71" s="89">
        <f>'Юнит 10'!AE71+'Юнит 11'!AE71+'Юнит 12'!AE71+'Юнит 13'!AE71</f>
        <v>2907.6300000000006</v>
      </c>
      <c r="AF71" s="234">
        <f t="shared" si="44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94">
        <f t="shared" si="49"/>
        <v>296.82178799999997</v>
      </c>
      <c r="AO71" s="95">
        <f t="shared" si="50"/>
        <v>90.142100451702106</v>
      </c>
      <c r="AP71" s="96"/>
      <c r="AQ71" s="97">
        <f t="shared" si="6"/>
        <v>698.17909090909097</v>
      </c>
      <c r="AR71" s="98">
        <f t="shared" si="29"/>
        <v>123.09</v>
      </c>
      <c r="AS71" s="98">
        <f t="shared" si="8"/>
        <v>264.33000000000004</v>
      </c>
      <c r="AT71" s="98">
        <f t="shared" si="9"/>
        <v>275.18636363636364</v>
      </c>
      <c r="AU71" s="98">
        <f t="shared" ref="AU71:AU103" si="51">IF(S71=0,0,(AH71+AI71+AJ71)/S71)</f>
        <v>0</v>
      </c>
      <c r="AV71" s="98">
        <f t="array" ref="AV71">_xlfn.IFS(U71=0,AO71,U71&lt;0,AO71/-U71,U71&gt;0,AO71/U71)</f>
        <v>8.1947364047001923</v>
      </c>
      <c r="AW71" s="234">
        <f t="shared" si="37"/>
        <v>1.1737298511804356E-2</v>
      </c>
      <c r="AX71" s="234">
        <f t="shared" si="38"/>
        <v>6.6575159677473322E-2</v>
      </c>
      <c r="AY71" s="99"/>
      <c r="AZ71" s="94">
        <f t="shared" si="12"/>
        <v>229.45261933160538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9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/>
      <c r="P72" s="89"/>
      <c r="Q72" s="233">
        <f t="shared" si="45"/>
        <v>1</v>
      </c>
      <c r="R72" s="92">
        <f t="shared" si="46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0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1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92">
        <f t="shared" si="47"/>
        <v>4971.78</v>
      </c>
      <c r="AB72" s="92">
        <f t="shared" si="48"/>
        <v>0</v>
      </c>
      <c r="AC72" s="234">
        <f t="shared" si="42"/>
        <v>2.7307769146829992E-4</v>
      </c>
      <c r="AD72" s="92">
        <f t="shared" si="43"/>
        <v>738.54</v>
      </c>
      <c r="AE72" s="89">
        <f>'Юнит 10'!AE72+'Юнит 11'!AE72+'Юнит 12'!AE72+'Юнит 13'!AE72</f>
        <v>1874.4599999999996</v>
      </c>
      <c r="AF72" s="234">
        <f t="shared" si="44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94">
        <f t="shared" si="49"/>
        <v>179.5795</v>
      </c>
      <c r="AO72" s="95">
        <f t="shared" si="50"/>
        <v>1397.0905</v>
      </c>
      <c r="AP72" s="96"/>
      <c r="AQ72" s="97">
        <f t="shared" si="6"/>
        <v>828.63</v>
      </c>
      <c r="AR72" s="98">
        <f t="shared" si="29"/>
        <v>123.09</v>
      </c>
      <c r="AS72" s="98">
        <f t="shared" si="8"/>
        <v>312.40999999999991</v>
      </c>
      <c r="AT72" s="98">
        <f t="shared" si="9"/>
        <v>130.35166666666666</v>
      </c>
      <c r="AU72" s="98">
        <f t="shared" si="51"/>
        <v>0</v>
      </c>
      <c r="AV72" s="98">
        <f t="array" ref="AV72">_xlfn.IFS(U72=0,AO72,U72&lt;0,AO72/-U72,U72&gt;0,AO72/U72)</f>
        <v>232.84841666666668</v>
      </c>
      <c r="AW72" s="234">
        <f t="shared" si="37"/>
        <v>0.28100408706740848</v>
      </c>
      <c r="AX72" s="234">
        <f t="shared" si="38"/>
        <v>1.8916923930998999</v>
      </c>
      <c r="AY72" s="99"/>
      <c r="AZ72" s="94">
        <f t="shared" si="12"/>
        <v>465.69683333333336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9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/>
      <c r="P73" s="89"/>
      <c r="Q73" s="233">
        <f t="shared" si="45"/>
        <v>2.5714285714285716</v>
      </c>
      <c r="R73" s="92">
        <f t="shared" si="46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0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1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92">
        <f t="shared" si="47"/>
        <v>2421.21</v>
      </c>
      <c r="AB73" s="92">
        <f t="shared" si="48"/>
        <v>0</v>
      </c>
      <c r="AC73" s="234">
        <f t="shared" si="42"/>
        <v>1.3298626193434997E-4</v>
      </c>
      <c r="AD73" s="92">
        <f t="shared" si="43"/>
        <v>369.27</v>
      </c>
      <c r="AE73" s="89">
        <f>'Юнит 10'!AE73+'Юнит 11'!AE73+'Юнит 12'!AE73+'Юнит 13'!AE73</f>
        <v>912.74</v>
      </c>
      <c r="AF73" s="234">
        <f t="shared" si="44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94">
        <f t="shared" si="49"/>
        <v>98.30792799999999</v>
      </c>
      <c r="AO73" s="95">
        <f t="shared" si="50"/>
        <v>-914.97817321992625</v>
      </c>
      <c r="AP73" s="96"/>
      <c r="AQ73" s="97">
        <f t="shared" si="6"/>
        <v>807.07</v>
      </c>
      <c r="AR73" s="98">
        <f t="shared" si="29"/>
        <v>123.09</v>
      </c>
      <c r="AS73" s="98">
        <f t="shared" si="8"/>
        <v>304.24666666666667</v>
      </c>
      <c r="AT73" s="98">
        <f t="shared" si="9"/>
        <v>488.21500000000003</v>
      </c>
      <c r="AU73" s="98">
        <f t="shared" si="51"/>
        <v>0</v>
      </c>
      <c r="AV73" s="98">
        <f t="array" ref="AV73">_xlfn.IFS(U73=0,AO73,U73&lt;0,AO73/-U73,U73&gt;0,AO73/U73)</f>
        <v>-304.99272440664208</v>
      </c>
      <c r="AW73" s="234">
        <f t="shared" si="37"/>
        <v>-0.37790120362129936</v>
      </c>
      <c r="AX73" s="234">
        <f t="shared" si="38"/>
        <v>-2.477802619275669</v>
      </c>
      <c r="AY73" s="99"/>
      <c r="AZ73" s="94">
        <f t="shared" si="12"/>
        <v>-1829.9563464398525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9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/>
      <c r="P74" s="89"/>
      <c r="Q74" s="233">
        <f t="shared" si="45"/>
        <v>0.2857142857142857</v>
      </c>
      <c r="R74" s="92">
        <f t="shared" si="46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0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1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92">
        <f t="shared" si="47"/>
        <v>0</v>
      </c>
      <c r="AB74" s="92">
        <f t="shared" si="48"/>
        <v>0</v>
      </c>
      <c r="AC74" s="234">
        <f t="shared" si="42"/>
        <v>0</v>
      </c>
      <c r="AD74" s="92">
        <f t="shared" si="43"/>
        <v>0</v>
      </c>
      <c r="AE74" s="89">
        <f>'Юнит 10'!AE74+'Юнит 11'!AE74+'Юнит 12'!AE74+'Юнит 13'!AE74</f>
        <v>0</v>
      </c>
      <c r="AF74" s="234">
        <f t="shared" si="44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94">
        <f t="shared" si="49"/>
        <v>0</v>
      </c>
      <c r="AO74" s="95">
        <f t="shared" si="50"/>
        <v>-204.83</v>
      </c>
      <c r="AP74" s="96"/>
      <c r="AQ74" s="97">
        <f t="shared" si="6"/>
        <v>0</v>
      </c>
      <c r="AR74" s="98">
        <f t="shared" si="29"/>
        <v>134.79</v>
      </c>
      <c r="AS74" s="98">
        <f t="shared" si="8"/>
        <v>0</v>
      </c>
      <c r="AT74" s="98">
        <f t="shared" si="9"/>
        <v>204.83</v>
      </c>
      <c r="AU74" s="98">
        <f t="shared" si="51"/>
        <v>0</v>
      </c>
      <c r="AV74" s="98">
        <f t="array" ref="AV74">_xlfn.IFS(U74=0,AO74,U74&lt;0,AO74/-U74,U74&gt;0,AO74/U74)</f>
        <v>-204.83</v>
      </c>
      <c r="AW74" s="234">
        <f t="shared" si="37"/>
        <v>0</v>
      </c>
      <c r="AX74" s="234">
        <f t="shared" si="38"/>
        <v>-1.519623117441947</v>
      </c>
      <c r="AY74" s="99"/>
      <c r="AZ74" s="94">
        <f t="shared" si="12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9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/>
      <c r="P75" s="89"/>
      <c r="Q75" s="233">
        <f t="shared" si="45"/>
        <v>8.8571428571428577</v>
      </c>
      <c r="R75" s="92">
        <f t="shared" si="46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0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1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92">
        <f t="shared" si="47"/>
        <v>8359.17</v>
      </c>
      <c r="AB75" s="92">
        <f t="shared" si="48"/>
        <v>0</v>
      </c>
      <c r="AC75" s="234">
        <f t="shared" si="42"/>
        <v>4.5913190973676806E-4</v>
      </c>
      <c r="AD75" s="92">
        <f t="shared" si="43"/>
        <v>1482.6899999999998</v>
      </c>
      <c r="AE75" s="89">
        <f>'Юнит 10'!AE75+'Юнит 11'!AE75+'Юнит 12'!AE75+'Юнит 13'!AE75</f>
        <v>3161.68</v>
      </c>
      <c r="AF75" s="234">
        <f t="shared" si="44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94">
        <f t="shared" si="49"/>
        <v>327.34002499999997</v>
      </c>
      <c r="AO75" s="95">
        <f t="shared" si="50"/>
        <v>-1378.3265277077546</v>
      </c>
      <c r="AP75" s="96"/>
      <c r="AQ75" s="97">
        <f t="shared" si="6"/>
        <v>759.92454545454541</v>
      </c>
      <c r="AR75" s="98">
        <f t="shared" si="29"/>
        <v>134.79</v>
      </c>
      <c r="AS75" s="98">
        <f t="shared" si="8"/>
        <v>287.42545454545456</v>
      </c>
      <c r="AT75" s="98">
        <f t="shared" si="9"/>
        <v>337.60928571428565</v>
      </c>
      <c r="AU75" s="98">
        <f t="shared" si="51"/>
        <v>0</v>
      </c>
      <c r="AV75" s="98">
        <f t="array" ref="AV75">_xlfn.IFS(U75=0,AO75,U75&lt;0,AO75/-U75,U75&gt;0,AO75/U75)</f>
        <v>-125.30241160979587</v>
      </c>
      <c r="AW75" s="234">
        <f t="shared" si="37"/>
        <v>-0.16488796467923905</v>
      </c>
      <c r="AX75" s="234">
        <f t="shared" si="38"/>
        <v>-0.92961207515242883</v>
      </c>
      <c r="AY75" s="99"/>
      <c r="AZ75" s="94">
        <f t="shared" si="12"/>
        <v>-2631.3506438057134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9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/>
      <c r="P76" s="89"/>
      <c r="Q76" s="233">
        <f t="shared" si="45"/>
        <v>6.8571428571428568</v>
      </c>
      <c r="R76" s="92">
        <f t="shared" si="46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0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1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92">
        <f t="shared" si="47"/>
        <v>7350</v>
      </c>
      <c r="AB76" s="92">
        <f t="shared" si="48"/>
        <v>0</v>
      </c>
      <c r="AC76" s="234">
        <f t="shared" si="42"/>
        <v>4.0370270452272719E-4</v>
      </c>
      <c r="AD76" s="92">
        <f t="shared" si="43"/>
        <v>861.63</v>
      </c>
      <c r="AE76" s="89">
        <f>'Юнит 10'!AE76+'Юнит 11'!AE76+'Юнит 12'!AE76+'Юнит 13'!AE76</f>
        <v>2744.0799999999995</v>
      </c>
      <c r="AF76" s="234">
        <f t="shared" si="44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94">
        <f t="shared" si="49"/>
        <v>267.97030000000001</v>
      </c>
      <c r="AO76" s="95">
        <f t="shared" si="50"/>
        <v>-4009.17236992879</v>
      </c>
      <c r="AP76" s="96"/>
      <c r="AQ76" s="97">
        <f t="shared" si="6"/>
        <v>1050</v>
      </c>
      <c r="AR76" s="98">
        <f t="shared" si="29"/>
        <v>123.09</v>
      </c>
      <c r="AS76" s="98">
        <f t="shared" si="8"/>
        <v>392.0114285714285</v>
      </c>
      <c r="AT76" s="98">
        <f t="shared" si="9"/>
        <v>316.74714285714282</v>
      </c>
      <c r="AU76" s="98">
        <f t="shared" si="51"/>
        <v>730.71428571428567</v>
      </c>
      <c r="AV76" s="98">
        <f t="array" ref="AV76">_xlfn.IFS(U76=0,AO76,U76&lt;0,AO76/-U76,U76&gt;0,AO76/U76)</f>
        <v>-572.73890998982711</v>
      </c>
      <c r="AW76" s="234">
        <f t="shared" si="37"/>
        <v>-0.54546562856174008</v>
      </c>
      <c r="AX76" s="234">
        <f t="shared" si="38"/>
        <v>-4.6530092614333176</v>
      </c>
      <c r="AY76" s="99"/>
      <c r="AZ76" s="94">
        <f t="shared" si="12"/>
        <v>-24627.773129562567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9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/>
      <c r="P77" s="89"/>
      <c r="Q77" s="233">
        <f t="shared" si="45"/>
        <v>3.8571428571428572</v>
      </c>
      <c r="R77" s="92">
        <f t="shared" si="46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0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1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92">
        <f t="shared" si="47"/>
        <v>3450</v>
      </c>
      <c r="AB77" s="92">
        <f t="shared" si="48"/>
        <v>0</v>
      </c>
      <c r="AC77" s="234">
        <f t="shared" si="42"/>
        <v>1.894931062045454E-4</v>
      </c>
      <c r="AD77" s="92">
        <f t="shared" si="43"/>
        <v>369.27</v>
      </c>
      <c r="AE77" s="89">
        <f>'Юнит 10'!AE77+'Юнит 11'!AE77+'Юнит 12'!AE77+'Юнит 13'!AE77</f>
        <v>1302.1799999999998</v>
      </c>
      <c r="AF77" s="234">
        <f t="shared" si="44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94">
        <f t="shared" si="49"/>
        <v>122.82209999999999</v>
      </c>
      <c r="AO77" s="95">
        <f t="shared" si="50"/>
        <v>-1491.9307024852756</v>
      </c>
      <c r="AP77" s="96"/>
      <c r="AQ77" s="97">
        <f t="shared" si="6"/>
        <v>1150</v>
      </c>
      <c r="AR77" s="98">
        <f t="shared" si="29"/>
        <v>123.09</v>
      </c>
      <c r="AS77" s="98">
        <f t="shared" si="8"/>
        <v>434.05999999999995</v>
      </c>
      <c r="AT77" s="98">
        <f t="shared" si="9"/>
        <v>449.41</v>
      </c>
      <c r="AU77" s="98">
        <f t="shared" si="51"/>
        <v>557.33333333333337</v>
      </c>
      <c r="AV77" s="98">
        <f t="array" ref="AV77">_xlfn.IFS(U77=0,AO77,U77&lt;0,AO77/-U77,U77&gt;0,AO77/U77)</f>
        <v>-497.3102341617585</v>
      </c>
      <c r="AW77" s="234">
        <f t="shared" si="37"/>
        <v>-0.43244368187978999</v>
      </c>
      <c r="AX77" s="234">
        <f t="shared" si="38"/>
        <v>-4.0402163795739581</v>
      </c>
      <c r="AY77" s="99"/>
      <c r="AZ77" s="94">
        <f t="shared" si="12"/>
        <v>-19892.40936647034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9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/>
      <c r="P78" s="89"/>
      <c r="Q78" s="233">
        <f t="shared" si="45"/>
        <v>3.4285714285714284</v>
      </c>
      <c r="R78" s="92">
        <f t="shared" si="46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0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1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92">
        <f t="shared" si="47"/>
        <v>3980</v>
      </c>
      <c r="AB78" s="92">
        <f t="shared" si="48"/>
        <v>0</v>
      </c>
      <c r="AC78" s="234">
        <f t="shared" si="42"/>
        <v>2.18603641360606E-4</v>
      </c>
      <c r="AD78" s="92">
        <f t="shared" si="43"/>
        <v>492.36</v>
      </c>
      <c r="AE78" s="89">
        <f>'Юнит 10'!AE78+'Юнит 11'!AE78+'Юнит 12'!AE78+'Юнит 13'!AE78</f>
        <v>1500.67</v>
      </c>
      <c r="AF78" s="234">
        <f t="shared" si="44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94">
        <f t="shared" si="49"/>
        <v>139.49529999999999</v>
      </c>
      <c r="AO78" s="95">
        <f t="shared" si="50"/>
        <v>-3030.7803625032889</v>
      </c>
      <c r="AP78" s="96"/>
      <c r="AQ78" s="97">
        <f t="shared" si="6"/>
        <v>995</v>
      </c>
      <c r="AR78" s="98">
        <f t="shared" si="29"/>
        <v>123.09</v>
      </c>
      <c r="AS78" s="98">
        <f t="shared" si="8"/>
        <v>375.16750000000002</v>
      </c>
      <c r="AT78" s="98">
        <f t="shared" si="9"/>
        <v>624.33499999999992</v>
      </c>
      <c r="AU78" s="98">
        <f t="shared" si="51"/>
        <v>580</v>
      </c>
      <c r="AV78" s="98">
        <f t="array" ref="AV78">_xlfn.IFS(U78=0,AO78,U78&lt;0,AO78/-U78,U78&gt;0,AO78/U78)</f>
        <v>-757.69509062582222</v>
      </c>
      <c r="AW78" s="234">
        <f t="shared" si="37"/>
        <v>-0.76150260364404243</v>
      </c>
      <c r="AX78" s="234">
        <f t="shared" si="38"/>
        <v>-6.1556185768610137</v>
      </c>
      <c r="AY78" s="99"/>
      <c r="AZ78" s="94">
        <f t="shared" si="12"/>
        <v>-16669.291993768089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9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/>
      <c r="P79" s="89"/>
      <c r="Q79" s="233">
        <f t="shared" si="45"/>
        <v>3.5714285714285716</v>
      </c>
      <c r="R79" s="92">
        <f t="shared" si="46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0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1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92">
        <f t="shared" si="47"/>
        <v>4500</v>
      </c>
      <c r="AB79" s="92">
        <f t="shared" si="48"/>
        <v>0</v>
      </c>
      <c r="AC79" s="234">
        <f t="shared" si="42"/>
        <v>2.4716492113636355E-4</v>
      </c>
      <c r="AD79" s="92">
        <f t="shared" si="43"/>
        <v>492.12</v>
      </c>
      <c r="AE79" s="89">
        <f>'Юнит 10'!AE79+'Юнит 11'!AE79+'Юнит 12'!AE79+'Юнит 13'!AE79</f>
        <v>1713.82</v>
      </c>
      <c r="AF79" s="234">
        <f t="shared" si="44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94">
        <f t="shared" si="49"/>
        <v>169.3586</v>
      </c>
      <c r="AO79" s="95">
        <f t="shared" si="50"/>
        <v>-1905.5562087143153</v>
      </c>
      <c r="AP79" s="96"/>
      <c r="AQ79" s="97">
        <f t="shared" si="6"/>
        <v>1500</v>
      </c>
      <c r="AR79" s="98">
        <f t="shared" si="29"/>
        <v>164.04</v>
      </c>
      <c r="AS79" s="98">
        <f t="shared" si="8"/>
        <v>571.27333333333331</v>
      </c>
      <c r="AT79" s="98">
        <f t="shared" si="9"/>
        <v>499.74333333333334</v>
      </c>
      <c r="AU79" s="98">
        <f t="shared" si="51"/>
        <v>786.66666666666663</v>
      </c>
      <c r="AV79" s="98">
        <f t="array" ref="AV79">_xlfn.IFS(U79=0,AO79,U79&lt;0,AO79/-U79,U79&gt;0,AO79/U79)</f>
        <v>-635.18540290477176</v>
      </c>
      <c r="AW79" s="234">
        <f t="shared" si="37"/>
        <v>-0.42345693526984785</v>
      </c>
      <c r="AX79" s="234">
        <f t="shared" si="38"/>
        <v>-3.8721373012970726</v>
      </c>
      <c r="AY79" s="99"/>
      <c r="AZ79" s="94">
        <f t="shared" si="12"/>
        <v>-29853.713936524273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9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/>
      <c r="P80" s="89"/>
      <c r="Q80" s="233">
        <f t="shared" si="45"/>
        <v>8.1428571428571423</v>
      </c>
      <c r="R80" s="92">
        <f t="shared" si="46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0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1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92">
        <f t="shared" si="47"/>
        <v>10735.73</v>
      </c>
      <c r="AB80" s="92">
        <f t="shared" si="48"/>
        <v>0</v>
      </c>
      <c r="AC80" s="234">
        <f t="shared" si="42"/>
        <v>5.8966574639806495E-4</v>
      </c>
      <c r="AD80" s="92">
        <f t="shared" si="43"/>
        <v>1804.4399999999998</v>
      </c>
      <c r="AE80" s="89">
        <f>'Юнит 10'!AE80+'Юнит 11'!AE80+'Юнит 12'!AE80+'Юнит 13'!AE80</f>
        <v>4052.4899999999989</v>
      </c>
      <c r="AF80" s="234">
        <f t="shared" si="44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94">
        <f t="shared" si="49"/>
        <v>419.68214500000005</v>
      </c>
      <c r="AO80" s="95">
        <f t="shared" si="50"/>
        <v>-882.67115919559592</v>
      </c>
      <c r="AP80" s="96"/>
      <c r="AQ80" s="97">
        <f t="shared" si="6"/>
        <v>975.97545454545445</v>
      </c>
      <c r="AR80" s="98">
        <f t="shared" si="29"/>
        <v>164.04</v>
      </c>
      <c r="AS80" s="98">
        <f t="shared" si="8"/>
        <v>368.40818181818173</v>
      </c>
      <c r="AT80" s="98">
        <f t="shared" si="9"/>
        <v>349.50133333333326</v>
      </c>
      <c r="AU80" s="98">
        <f t="shared" si="51"/>
        <v>0</v>
      </c>
      <c r="AV80" s="98">
        <f t="array" ref="AV80">_xlfn.IFS(U80=0,AO80,U80&lt;0,AO80/-U80,U80&gt;0,AO80/U80)</f>
        <v>-80.24283265414509</v>
      </c>
      <c r="AW80" s="234">
        <f t="shared" si="37"/>
        <v>-8.221808476886025E-2</v>
      </c>
      <c r="AX80" s="234">
        <f t="shared" si="38"/>
        <v>-0.4891662561213429</v>
      </c>
      <c r="AY80" s="99"/>
      <c r="AZ80" s="94">
        <f t="shared" si="12"/>
        <v>-2567.7706449326429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9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/>
      <c r="P81" s="89"/>
      <c r="Q81" s="233">
        <f t="shared" si="45"/>
        <v>6.5714285714285712</v>
      </c>
      <c r="R81" s="92">
        <f t="shared" si="46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0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1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92">
        <f t="shared" si="47"/>
        <v>20922.32</v>
      </c>
      <c r="AB81" s="92">
        <f t="shared" si="48"/>
        <v>0</v>
      </c>
      <c r="AC81" s="234">
        <f t="shared" si="42"/>
        <v>1.1491696828421693E-3</v>
      </c>
      <c r="AD81" s="92">
        <f t="shared" si="43"/>
        <v>2320.92</v>
      </c>
      <c r="AE81" s="89">
        <f>'Юнит 10'!AE81+'Юнит 11'!AE81+'Юнит 12'!AE81+'Юнит 13'!AE81</f>
        <v>7936.0399999999991</v>
      </c>
      <c r="AF81" s="234">
        <f t="shared" si="44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94">
        <f t="shared" si="49"/>
        <v>771.92405099999996</v>
      </c>
      <c r="AO81" s="95">
        <f t="shared" si="50"/>
        <v>42.004176850884164</v>
      </c>
      <c r="AP81" s="96"/>
      <c r="AQ81" s="97">
        <f t="shared" si="6"/>
        <v>1162.3511111111111</v>
      </c>
      <c r="AR81" s="98">
        <f t="shared" si="29"/>
        <v>128.94</v>
      </c>
      <c r="AS81" s="98">
        <f t="shared" si="8"/>
        <v>440.89111111111106</v>
      </c>
      <c r="AT81" s="98">
        <f t="shared" si="9"/>
        <v>226.43473684210522</v>
      </c>
      <c r="AU81" s="98">
        <f t="shared" si="51"/>
        <v>289.36842105263156</v>
      </c>
      <c r="AV81" s="98">
        <f t="array" ref="AV81">_xlfn.IFS(U81=0,AO81,U81&lt;0,AO81/-U81,U81&gt;0,AO81/U81)</f>
        <v>2.3335653806046759</v>
      </c>
      <c r="AW81" s="234">
        <f t="shared" si="37"/>
        <v>2.0076251988729817E-3</v>
      </c>
      <c r="AX81" s="234">
        <f t="shared" si="38"/>
        <v>1.8098071821038279E-2</v>
      </c>
      <c r="AY81" s="99"/>
      <c r="AZ81" s="94">
        <f t="shared" si="12"/>
        <v>37.337046089674814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9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/>
      <c r="P82" s="89"/>
      <c r="Q82" s="233">
        <f t="shared" si="45"/>
        <v>1.2857142857142858</v>
      </c>
      <c r="R82" s="92">
        <f t="shared" si="46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0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1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92">
        <f t="shared" si="47"/>
        <v>3499</v>
      </c>
      <c r="AB82" s="92">
        <f t="shared" si="48"/>
        <v>0</v>
      </c>
      <c r="AC82" s="234">
        <f t="shared" si="42"/>
        <v>1.9218445756803026E-4</v>
      </c>
      <c r="AD82" s="92">
        <f t="shared" si="43"/>
        <v>386.82</v>
      </c>
      <c r="AE82" s="89">
        <f>'Юнит 10'!AE82+'Юнит 11'!AE82+'Юнит 12'!AE82+'Юнит 13'!AE82</f>
        <v>1304.8399999999997</v>
      </c>
      <c r="AF82" s="234">
        <f t="shared" si="44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94">
        <f t="shared" si="49"/>
        <v>130.1309</v>
      </c>
      <c r="AO82" s="95">
        <f t="shared" si="50"/>
        <v>864.07299409115024</v>
      </c>
      <c r="AP82" s="96"/>
      <c r="AQ82" s="97">
        <f t="shared" si="6"/>
        <v>1166.3333333333333</v>
      </c>
      <c r="AR82" s="98">
        <f t="shared" si="29"/>
        <v>128.94</v>
      </c>
      <c r="AS82" s="98">
        <f t="shared" si="8"/>
        <v>434.94666666666654</v>
      </c>
      <c r="AT82" s="98">
        <f t="shared" si="9"/>
        <v>211.77999999999997</v>
      </c>
      <c r="AU82" s="98">
        <f t="shared" si="51"/>
        <v>0</v>
      </c>
      <c r="AV82" s="98">
        <f t="array" ref="AV82">_xlfn.IFS(U82=0,AO82,U82&lt;0,AO82/-U82,U82&gt;0,AO82/U82)</f>
        <v>288.02433136371673</v>
      </c>
      <c r="AW82" s="234">
        <f t="shared" si="37"/>
        <v>0.24694855504176916</v>
      </c>
      <c r="AX82" s="234">
        <f t="shared" si="38"/>
        <v>2.2337857248620812</v>
      </c>
      <c r="AY82" s="99"/>
      <c r="AZ82" s="94">
        <f t="shared" si="12"/>
        <v>13249.119242730969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9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/>
      <c r="P83" s="89"/>
      <c r="Q83" s="233">
        <f t="shared" si="45"/>
        <v>2.5714285714285716</v>
      </c>
      <c r="R83" s="92">
        <f t="shared" si="46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0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1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92">
        <f t="shared" si="47"/>
        <v>4125</v>
      </c>
      <c r="AB83" s="92">
        <f t="shared" si="48"/>
        <v>0</v>
      </c>
      <c r="AC83" s="234">
        <f t="shared" si="42"/>
        <v>2.2656784437499993E-4</v>
      </c>
      <c r="AD83" s="92">
        <f t="shared" si="43"/>
        <v>369.27</v>
      </c>
      <c r="AE83" s="89">
        <f>'Юнит 10'!AE83+'Юнит 11'!AE83+'Юнит 12'!AE83+'Юнит 13'!AE83</f>
        <v>1559.28</v>
      </c>
      <c r="AF83" s="234">
        <f t="shared" si="44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94">
        <f t="shared" si="49"/>
        <v>150.23009999999999</v>
      </c>
      <c r="AO83" s="95">
        <f t="shared" si="50"/>
        <v>178.52926290831033</v>
      </c>
      <c r="AP83" s="96"/>
      <c r="AQ83" s="97">
        <f t="shared" si="6"/>
        <v>1375</v>
      </c>
      <c r="AR83" s="98">
        <f t="shared" si="29"/>
        <v>123.09</v>
      </c>
      <c r="AS83" s="98">
        <f t="shared" si="8"/>
        <v>519.76</v>
      </c>
      <c r="AT83" s="98">
        <f t="shared" si="9"/>
        <v>566.43666666666661</v>
      </c>
      <c r="AU83" s="98">
        <f t="shared" si="51"/>
        <v>0</v>
      </c>
      <c r="AV83" s="98">
        <f t="array" ref="AV83">_xlfn.IFS(U83=0,AO83,U83&lt;0,AO83/-U83,U83&gt;0,AO83/U83)</f>
        <v>59.509754302770112</v>
      </c>
      <c r="AW83" s="234">
        <f t="shared" si="37"/>
        <v>4.3279821311105533E-2</v>
      </c>
      <c r="AX83" s="234">
        <f t="shared" si="38"/>
        <v>0.48346538551279639</v>
      </c>
      <c r="AY83" s="99"/>
      <c r="AZ83" s="94">
        <f t="shared" si="12"/>
        <v>2677.9389436246552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9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/>
      <c r="P84" s="89"/>
      <c r="Q84" s="233">
        <f t="shared" si="45"/>
        <v>4.1428571428571432</v>
      </c>
      <c r="R84" s="92">
        <f t="shared" si="46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0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1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92">
        <f t="shared" si="47"/>
        <v>1438</v>
      </c>
      <c r="AB84" s="92">
        <f t="shared" si="48"/>
        <v>0</v>
      </c>
      <c r="AC84" s="234">
        <f t="shared" si="42"/>
        <v>7.8982923687575737E-5</v>
      </c>
      <c r="AD84" s="92">
        <f t="shared" si="43"/>
        <v>146.49</v>
      </c>
      <c r="AE84" s="89">
        <f>'Юнит 10'!AE84+'Юнит 11'!AE84+'Юнит 12'!AE84+'Юнит 13'!AE84</f>
        <v>545.17999999999995</v>
      </c>
      <c r="AF84" s="234">
        <f t="shared" si="44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94">
        <f t="shared" si="49"/>
        <v>54.6447</v>
      </c>
      <c r="AO84" s="95">
        <f t="shared" si="50"/>
        <v>-5480.6255065770583</v>
      </c>
      <c r="AP84" s="96"/>
      <c r="AQ84" s="97">
        <f t="shared" si="6"/>
        <v>1438</v>
      </c>
      <c r="AR84" s="98">
        <f t="shared" si="29"/>
        <v>146.49</v>
      </c>
      <c r="AS84" s="98">
        <f t="shared" si="8"/>
        <v>545.17999999999995</v>
      </c>
      <c r="AT84" s="98">
        <f t="shared" si="9"/>
        <v>1502.89</v>
      </c>
      <c r="AU84" s="98">
        <f t="shared" si="51"/>
        <v>4500</v>
      </c>
      <c r="AV84" s="98">
        <f t="array" ref="AV84">_xlfn.IFS(U84=0,AO84,U84&lt;0,AO84/-U84,U84&gt;0,AO84/U84)</f>
        <v>-5480.6255065770583</v>
      </c>
      <c r="AW84" s="234">
        <f t="shared" si="37"/>
        <v>-3.8112833842677736</v>
      </c>
      <c r="AX84" s="234">
        <f t="shared" si="38"/>
        <v>-37.412966800307586</v>
      </c>
      <c r="AY84" s="99"/>
      <c r="AZ84" s="94">
        <f t="shared" si="12"/>
        <v>-263070.02431569877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9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/>
      <c r="P85" s="89"/>
      <c r="Q85" s="233">
        <f t="shared" si="45"/>
        <v>4.7142857142857144</v>
      </c>
      <c r="R85" s="92">
        <f t="shared" si="46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0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1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92">
        <f t="shared" si="47"/>
        <v>8003.52</v>
      </c>
      <c r="AB85" s="92">
        <f t="shared" si="48"/>
        <v>0</v>
      </c>
      <c r="AC85" s="234">
        <f t="shared" si="42"/>
        <v>4.3959764213629082E-4</v>
      </c>
      <c r="AD85" s="92">
        <f t="shared" si="43"/>
        <v>825.6</v>
      </c>
      <c r="AE85" s="89">
        <f>'Юнит 10'!AE85+'Юнит 11'!AE85+'Юнит 12'!AE85+'Юнит 13'!AE85</f>
        <v>3034.8</v>
      </c>
      <c r="AF85" s="234">
        <f t="shared" si="44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94">
        <f t="shared" si="49"/>
        <v>288.75470000000001</v>
      </c>
      <c r="AO85" s="95">
        <f t="shared" si="50"/>
        <v>-2697.9025042520607</v>
      </c>
      <c r="AP85" s="96"/>
      <c r="AQ85" s="97">
        <f t="shared" si="6"/>
        <v>1000.44</v>
      </c>
      <c r="AR85" s="98">
        <f t="shared" si="29"/>
        <v>103.2</v>
      </c>
      <c r="AS85" s="98">
        <f t="shared" si="8"/>
        <v>379.35</v>
      </c>
      <c r="AT85" s="98">
        <f t="shared" si="9"/>
        <v>289.99555555555554</v>
      </c>
      <c r="AU85" s="98">
        <f t="shared" si="51"/>
        <v>424.88888888888891</v>
      </c>
      <c r="AV85" s="98">
        <f t="array" ref="AV85">_xlfn.IFS(U85=0,AO85,U85&lt;0,AO85/-U85,U85&gt;0,AO85/U85)</f>
        <v>-337.23781303150759</v>
      </c>
      <c r="AW85" s="234">
        <f t="shared" si="37"/>
        <v>-0.33708949365429969</v>
      </c>
      <c r="AX85" s="234">
        <f t="shared" si="38"/>
        <v>-3.2678082658091818</v>
      </c>
      <c r="AY85" s="99"/>
      <c r="AZ85" s="94">
        <f t="shared" si="12"/>
        <v>-12140.561269134272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9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/>
      <c r="P86" s="89"/>
      <c r="Q86" s="233">
        <f t="shared" si="45"/>
        <v>2.8571428571428572</v>
      </c>
      <c r="R86" s="92">
        <f t="shared" si="46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0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1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92">
        <f t="shared" si="47"/>
        <v>4176</v>
      </c>
      <c r="AB86" s="92">
        <f t="shared" si="48"/>
        <v>0</v>
      </c>
      <c r="AC86" s="234">
        <f t="shared" si="42"/>
        <v>2.293690468145454E-4</v>
      </c>
      <c r="AD86" s="92">
        <f t="shared" si="43"/>
        <v>450</v>
      </c>
      <c r="AE86" s="89">
        <f>'Юнит 10'!AE86+'Юнит 11'!AE86+'Юнит 12'!AE86+'Юнит 13'!AE86</f>
        <v>1585.5699999999997</v>
      </c>
      <c r="AF86" s="234">
        <f t="shared" si="44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94">
        <f t="shared" si="49"/>
        <v>150.80109999999999</v>
      </c>
      <c r="AO86" s="95">
        <f t="shared" si="50"/>
        <v>-1946.8320177934038</v>
      </c>
      <c r="AP86" s="96"/>
      <c r="AQ86" s="97">
        <f t="shared" si="6"/>
        <v>1392</v>
      </c>
      <c r="AR86" s="98">
        <f t="shared" si="29"/>
        <v>150</v>
      </c>
      <c r="AS86" s="98">
        <f t="shared" si="8"/>
        <v>528.5233333333332</v>
      </c>
      <c r="AT86" s="98">
        <f t="shared" si="9"/>
        <v>366.74333333333334</v>
      </c>
      <c r="AU86" s="98">
        <f t="shared" si="51"/>
        <v>895</v>
      </c>
      <c r="AV86" s="98">
        <f t="array" ref="AV86">_xlfn.IFS(U86=0,AO86,U86&lt;0,AO86/-U86,U86&gt;0,AO86/U86)</f>
        <v>-648.9440059311346</v>
      </c>
      <c r="AW86" s="234">
        <f t="shared" si="37"/>
        <v>-0.46619540655972314</v>
      </c>
      <c r="AX86" s="234">
        <f t="shared" si="38"/>
        <v>-4.3262933728742308</v>
      </c>
      <c r="AY86" s="99"/>
      <c r="AZ86" s="94">
        <f t="shared" si="12"/>
        <v>-28553.536260969922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9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/>
      <c r="P87" s="89"/>
      <c r="Q87" s="233">
        <f t="shared" si="45"/>
        <v>14.714285714285714</v>
      </c>
      <c r="R87" s="92">
        <f t="shared" si="46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0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1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92">
        <f t="shared" si="47"/>
        <v>29023.86</v>
      </c>
      <c r="AB87" s="92">
        <f t="shared" si="48"/>
        <v>0</v>
      </c>
      <c r="AC87" s="234">
        <f t="shared" si="42"/>
        <v>1.5941511262161905E-3</v>
      </c>
      <c r="AD87" s="92">
        <f t="shared" si="43"/>
        <v>4200</v>
      </c>
      <c r="AE87" s="89">
        <f>'Юнит 10'!AE87+'Юнит 11'!AE87+'Юнит 12'!AE87+'Юнит 13'!AE87</f>
        <v>11011.799999999997</v>
      </c>
      <c r="AF87" s="234">
        <f t="shared" si="44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94">
        <f t="shared" si="49"/>
        <v>1131.8984390000001</v>
      </c>
      <c r="AO87" s="95">
        <f t="shared" si="50"/>
        <v>-3671.7877965611001</v>
      </c>
      <c r="AP87" s="96"/>
      <c r="AQ87" s="97">
        <f t="shared" si="6"/>
        <v>1036.5664285714286</v>
      </c>
      <c r="AR87" s="98">
        <f t="shared" si="29"/>
        <v>150</v>
      </c>
      <c r="AS87" s="98">
        <f t="shared" si="8"/>
        <v>393.27857142857135</v>
      </c>
      <c r="AT87" s="98">
        <f t="shared" si="9"/>
        <v>301.54096774193545</v>
      </c>
      <c r="AU87" s="98">
        <f t="shared" si="51"/>
        <v>225.80645161290323</v>
      </c>
      <c r="AV87" s="98">
        <f t="array" ref="AV87">_xlfn.IFS(U87=0,AO87,U87&lt;0,AO87/-U87,U87&gt;0,AO87/U87)</f>
        <v>-131.13527844861071</v>
      </c>
      <c r="AW87" s="234">
        <f t="shared" si="37"/>
        <v>-0.12650928568981176</v>
      </c>
      <c r="AX87" s="234">
        <f t="shared" si="38"/>
        <v>-0.87423518965740465</v>
      </c>
      <c r="AY87" s="99"/>
      <c r="AZ87" s="94">
        <f t="shared" si="12"/>
        <v>-2098.1644551777713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9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/>
      <c r="P88" s="89"/>
      <c r="Q88" s="233">
        <f t="shared" si="45"/>
        <v>3.2857142857142856</v>
      </c>
      <c r="R88" s="92">
        <f t="shared" si="46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0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1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92">
        <f t="shared" si="47"/>
        <v>11237.580000000002</v>
      </c>
      <c r="AB88" s="92">
        <f t="shared" si="48"/>
        <v>0</v>
      </c>
      <c r="AC88" s="234">
        <f t="shared" si="42"/>
        <v>6.172301276585727E-4</v>
      </c>
      <c r="AD88" s="92">
        <f t="shared" si="43"/>
        <v>1350</v>
      </c>
      <c r="AE88" s="89">
        <f>'Юнит 10'!AE88+'Юнит 11'!AE88+'Юнит 12'!AE88+'Юнит 13'!AE88</f>
        <v>4220.3099999999995</v>
      </c>
      <c r="AF88" s="234">
        <f t="shared" si="44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94">
        <f t="shared" si="49"/>
        <v>407.52269999999999</v>
      </c>
      <c r="AO88" s="95">
        <f t="shared" si="50"/>
        <v>2767.2935539572368</v>
      </c>
      <c r="AP88" s="96"/>
      <c r="AQ88" s="97">
        <f t="shared" si="6"/>
        <v>1248.6200000000001</v>
      </c>
      <c r="AR88" s="98">
        <f t="shared" si="29"/>
        <v>150</v>
      </c>
      <c r="AS88" s="98">
        <f t="shared" si="8"/>
        <v>468.92333333333329</v>
      </c>
      <c r="AT88" s="98">
        <f t="shared" si="9"/>
        <v>247.95</v>
      </c>
      <c r="AU88" s="98">
        <f t="shared" si="51"/>
        <v>0</v>
      </c>
      <c r="AV88" s="98">
        <f t="array" ref="AV88">_xlfn.IFS(U88=0,AO88,U88&lt;0,AO88/-U88,U88&gt;0,AO88/U88)</f>
        <v>307.47706155080408</v>
      </c>
      <c r="AW88" s="234">
        <f t="shared" si="37"/>
        <v>0.24625351311912674</v>
      </c>
      <c r="AX88" s="234">
        <f t="shared" si="38"/>
        <v>2.0498470770053605</v>
      </c>
      <c r="AY88" s="99"/>
      <c r="AZ88" s="94">
        <f t="shared" si="12"/>
        <v>1229.9082462032163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9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/>
      <c r="P89" s="89"/>
      <c r="Q89" s="233">
        <f t="shared" si="45"/>
        <v>7.1428571428571432</v>
      </c>
      <c r="R89" s="92">
        <f t="shared" si="46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0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1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92">
        <f t="shared" si="47"/>
        <v>25337.46</v>
      </c>
      <c r="AB89" s="92">
        <f t="shared" si="48"/>
        <v>0</v>
      </c>
      <c r="AC89" s="234">
        <f t="shared" si="42"/>
        <v>1.3916736228212815E-3</v>
      </c>
      <c r="AD89" s="92">
        <f t="shared" si="43"/>
        <v>2888.1299999999997</v>
      </c>
      <c r="AE89" s="89">
        <f>'Юнит 10'!AE89+'Юнит 11'!AE89+'Юнит 12'!AE89+'Юнит 13'!AE89</f>
        <v>9571.119999999999</v>
      </c>
      <c r="AF89" s="234">
        <f t="shared" si="44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94">
        <f t="shared" si="49"/>
        <v>949.13390099999981</v>
      </c>
      <c r="AO89" s="95">
        <f t="shared" si="50"/>
        <v>8797.7487346857979</v>
      </c>
      <c r="AP89" s="96"/>
      <c r="AQ89" s="97">
        <f t="shared" si="6"/>
        <v>1490.4388235294118</v>
      </c>
      <c r="AR89" s="98">
        <f t="shared" si="29"/>
        <v>169.89</v>
      </c>
      <c r="AS89" s="98">
        <f t="shared" si="8"/>
        <v>563.00705882352941</v>
      </c>
      <c r="AT89" s="98">
        <f t="shared" si="9"/>
        <v>168.85999999999999</v>
      </c>
      <c r="AU89" s="98">
        <f t="shared" si="51"/>
        <v>0</v>
      </c>
      <c r="AV89" s="98">
        <f t="array" ref="AV89">_xlfn.IFS(U89=0,AO89,U89&lt;0,AO89/-U89,U89&gt;0,AO89/U89)</f>
        <v>517.51463145210573</v>
      </c>
      <c r="AW89" s="234">
        <f t="shared" si="37"/>
        <v>0.34722299451822702</v>
      </c>
      <c r="AX89" s="234">
        <f t="shared" si="38"/>
        <v>3.0461747686862428</v>
      </c>
      <c r="AY89" s="99"/>
      <c r="AZ89" s="94">
        <f t="shared" si="12"/>
        <v>11385.321891946325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9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/>
      <c r="P90" s="89"/>
      <c r="Q90" s="233">
        <f t="shared" si="45"/>
        <v>0.14285714285714285</v>
      </c>
      <c r="R90" s="92">
        <f t="shared" si="46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0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1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92">
        <f t="shared" si="47"/>
        <v>0</v>
      </c>
      <c r="AB90" s="92">
        <f t="shared" si="48"/>
        <v>0</v>
      </c>
      <c r="AC90" s="234">
        <f t="shared" si="42"/>
        <v>0</v>
      </c>
      <c r="AD90" s="92">
        <f t="shared" si="43"/>
        <v>0</v>
      </c>
      <c r="AE90" s="89">
        <f>'Юнит 10'!AE90+'Юнит 11'!AE90+'Юнит 12'!AE90+'Юнит 13'!AE90</f>
        <v>0</v>
      </c>
      <c r="AF90" s="234">
        <f t="shared" si="44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94">
        <f t="shared" si="49"/>
        <v>0</v>
      </c>
      <c r="AO90" s="95">
        <f t="shared" si="50"/>
        <v>-197.0113947176074</v>
      </c>
      <c r="AP90" s="96"/>
      <c r="AQ90" s="97">
        <f t="shared" si="6"/>
        <v>0</v>
      </c>
      <c r="AR90" s="98">
        <f t="shared" si="29"/>
        <v>107.88</v>
      </c>
      <c r="AS90" s="98">
        <f t="shared" si="8"/>
        <v>0</v>
      </c>
      <c r="AT90" s="98">
        <f t="shared" si="9"/>
        <v>0</v>
      </c>
      <c r="AU90" s="98">
        <f t="shared" si="51"/>
        <v>0</v>
      </c>
      <c r="AV90" s="98">
        <f t="array" ref="AV90">_xlfn.IFS(U90=0,AO90,U90&lt;0,AO90/-U90,U90&gt;0,AO90/U90)</f>
        <v>-197.0113947176074</v>
      </c>
      <c r="AW90" s="234">
        <f t="shared" si="37"/>
        <v>0</v>
      </c>
      <c r="AX90" s="234">
        <f t="shared" si="38"/>
        <v>-1.8262087014980295</v>
      </c>
      <c r="AY90" s="99"/>
      <c r="AZ90" s="94">
        <f t="shared" si="12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9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/>
      <c r="P91" s="89"/>
      <c r="Q91" s="233">
        <f t="shared" si="45"/>
        <v>6.1428571428571432</v>
      </c>
      <c r="R91" s="92">
        <f t="shared" si="46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0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1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92">
        <f t="shared" si="47"/>
        <v>5374.75</v>
      </c>
      <c r="AB91" s="92">
        <f t="shared" si="48"/>
        <v>0</v>
      </c>
      <c r="AC91" s="234">
        <f t="shared" si="42"/>
        <v>2.9521103552837113E-4</v>
      </c>
      <c r="AD91" s="92">
        <f t="shared" si="43"/>
        <v>469.20000000000005</v>
      </c>
      <c r="AE91" s="89">
        <f>'Юнит 10'!AE91+'Юнит 11'!AE91+'Юнит 12'!AE91+'Юнит 13'!AE91</f>
        <v>2024.3400000000001</v>
      </c>
      <c r="AF91" s="234">
        <f t="shared" si="44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94">
        <f t="shared" si="49"/>
        <v>202.67873399999999</v>
      </c>
      <c r="AO91" s="95">
        <f t="shared" si="50"/>
        <v>-1708.4474452079392</v>
      </c>
      <c r="AP91" s="96"/>
      <c r="AQ91" s="97">
        <f t="shared" si="6"/>
        <v>1074.95</v>
      </c>
      <c r="AR91" s="98">
        <f t="shared" si="29"/>
        <v>93.84</v>
      </c>
      <c r="AS91" s="98">
        <f t="shared" si="8"/>
        <v>404.86800000000005</v>
      </c>
      <c r="AT91" s="98">
        <f t="shared" si="9"/>
        <v>550.67666666666662</v>
      </c>
      <c r="AU91" s="98">
        <f t="shared" si="51"/>
        <v>166.66666666666666</v>
      </c>
      <c r="AV91" s="98">
        <f t="array" ref="AV91">_xlfn.IFS(U91=0,AO91,U91&lt;0,AO91/-U91,U91&gt;0,AO91/U91)</f>
        <v>-341.68948904158782</v>
      </c>
      <c r="AW91" s="234">
        <f t="shared" si="37"/>
        <v>-0.31786547192110126</v>
      </c>
      <c r="AX91" s="234">
        <f t="shared" si="38"/>
        <v>-3.6411923384653431</v>
      </c>
      <c r="AY91" s="99"/>
      <c r="AZ91" s="94">
        <f t="shared" si="12"/>
        <v>-11617.442627413986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9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/>
      <c r="P92" s="89"/>
      <c r="Q92" s="233">
        <f t="shared" si="45"/>
        <v>1</v>
      </c>
      <c r="R92" s="92">
        <f t="shared" si="46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0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1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92">
        <f t="shared" si="47"/>
        <v>0</v>
      </c>
      <c r="AB92" s="92">
        <f t="shared" si="48"/>
        <v>0</v>
      </c>
      <c r="AC92" s="234">
        <f t="shared" si="42"/>
        <v>0</v>
      </c>
      <c r="AD92" s="92">
        <f t="shared" si="43"/>
        <v>0</v>
      </c>
      <c r="AE92" s="89">
        <f>'Юнит 10'!AE92+'Юнит 11'!AE92+'Юнит 12'!AE92+'Юнит 13'!AE92</f>
        <v>0</v>
      </c>
      <c r="AF92" s="234">
        <f t="shared" si="44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94">
        <f t="shared" si="49"/>
        <v>0</v>
      </c>
      <c r="AO92" s="95">
        <f t="shared" si="50"/>
        <v>-729.07805716151574</v>
      </c>
      <c r="AP92" s="96"/>
      <c r="AQ92" s="97">
        <f t="shared" si="6"/>
        <v>0</v>
      </c>
      <c r="AR92" s="98">
        <f t="shared" si="29"/>
        <v>139.47</v>
      </c>
      <c r="AS92" s="98">
        <f t="shared" si="8"/>
        <v>0</v>
      </c>
      <c r="AT92" s="98">
        <f t="shared" si="9"/>
        <v>539.27</v>
      </c>
      <c r="AU92" s="98">
        <f t="shared" si="51"/>
        <v>0</v>
      </c>
      <c r="AV92" s="98">
        <f t="array" ref="AV92">_xlfn.IFS(U92=0,AO92,U92&lt;0,AO92/-U92,U92&gt;0,AO92/U92)</f>
        <v>-729.07805716151574</v>
      </c>
      <c r="AW92" s="234">
        <f t="shared" si="37"/>
        <v>0</v>
      </c>
      <c r="AX92" s="234">
        <f t="shared" si="38"/>
        <v>-5.2274901925970871</v>
      </c>
      <c r="AY92" s="99"/>
      <c r="AZ92" s="94">
        <f t="shared" si="12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9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/>
      <c r="P93" s="89"/>
      <c r="Q93" s="233">
        <f t="shared" si="45"/>
        <v>2.4285714285714284</v>
      </c>
      <c r="R93" s="92">
        <f t="shared" si="46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0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1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92">
        <f t="shared" si="47"/>
        <v>7698.18</v>
      </c>
      <c r="AB93" s="92">
        <f t="shared" si="48"/>
        <v>0</v>
      </c>
      <c r="AC93" s="234">
        <f t="shared" si="42"/>
        <v>4.2282667835411811E-4</v>
      </c>
      <c r="AD93" s="92">
        <f t="shared" si="43"/>
        <v>836.81999999999994</v>
      </c>
      <c r="AE93" s="89">
        <f>'Юнит 10'!AE93+'Юнит 11'!AE93+'Юнит 12'!AE93+'Юнит 13'!AE93</f>
        <v>2921.829999999999</v>
      </c>
      <c r="AF93" s="234">
        <f t="shared" si="44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94">
        <f t="shared" si="49"/>
        <v>292.52158700000001</v>
      </c>
      <c r="AO93" s="95">
        <f t="shared" si="50"/>
        <v>2166.3949524082482</v>
      </c>
      <c r="AP93" s="96"/>
      <c r="AQ93" s="97">
        <f t="shared" si="6"/>
        <v>1283.03</v>
      </c>
      <c r="AR93" s="98">
        <f t="shared" si="29"/>
        <v>139.47</v>
      </c>
      <c r="AS93" s="98">
        <f t="shared" si="8"/>
        <v>486.97166666666652</v>
      </c>
      <c r="AT93" s="98">
        <f t="shared" si="9"/>
        <v>188.81428571428569</v>
      </c>
      <c r="AU93" s="98">
        <f t="shared" si="51"/>
        <v>0</v>
      </c>
      <c r="AV93" s="98">
        <f t="array" ref="AV93">_xlfn.IFS(U93=0,AO93,U93&lt;0,AO93/-U93,U93&gt;0,AO93/U93)</f>
        <v>361.0658254013747</v>
      </c>
      <c r="AW93" s="234">
        <f t="shared" si="37"/>
        <v>0.28141651044899552</v>
      </c>
      <c r="AX93" s="234">
        <f t="shared" si="38"/>
        <v>2.5888422270120794</v>
      </c>
      <c r="AY93" s="99"/>
      <c r="AZ93" s="94">
        <f t="shared" si="12"/>
        <v>15525.830492259112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9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/>
      <c r="P94" s="89"/>
      <c r="Q94" s="233">
        <f t="shared" si="45"/>
        <v>0</v>
      </c>
      <c r="R94" s="92">
        <f t="shared" si="46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0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1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92">
        <f t="shared" si="47"/>
        <v>1297</v>
      </c>
      <c r="AB94" s="92">
        <f t="shared" si="48"/>
        <v>0</v>
      </c>
      <c r="AC94" s="234">
        <f t="shared" si="42"/>
        <v>7.1238422825303007E-5</v>
      </c>
      <c r="AD94" s="92">
        <f t="shared" si="43"/>
        <v>400.08</v>
      </c>
      <c r="AE94" s="89">
        <f>'Юнит 10'!AE94+'Юнит 11'!AE94+'Юнит 12'!AE94+'Юнит 13'!AE94</f>
        <v>490.39</v>
      </c>
      <c r="AF94" s="234">
        <f t="shared" si="44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94">
        <f t="shared" si="49"/>
        <v>47.393000000000001</v>
      </c>
      <c r="AO94" s="95">
        <f t="shared" si="50"/>
        <v>311.81700000000012</v>
      </c>
      <c r="AP94" s="96"/>
      <c r="AQ94" s="97">
        <f t="shared" si="6"/>
        <v>1297</v>
      </c>
      <c r="AR94" s="98">
        <f t="shared" si="29"/>
        <v>400.08</v>
      </c>
      <c r="AS94" s="98">
        <f t="shared" si="8"/>
        <v>490.39</v>
      </c>
      <c r="AT94" s="98">
        <f t="shared" si="9"/>
        <v>47.32</v>
      </c>
      <c r="AU94" s="98">
        <f t="shared" si="51"/>
        <v>0</v>
      </c>
      <c r="AV94" s="98">
        <f t="array" ref="AV94">_xlfn.IFS(U94=0,AO94,U94&lt;0,AO94/-U94,U94&gt;0,AO94/U94)</f>
        <v>311.81700000000012</v>
      </c>
      <c r="AW94" s="234">
        <f t="shared" si="37"/>
        <v>0.24041403238242107</v>
      </c>
      <c r="AX94" s="234">
        <f t="shared" si="38"/>
        <v>0.77938662267546521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9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/>
      <c r="P95" s="89"/>
      <c r="Q95" s="233">
        <f t="shared" si="45"/>
        <v>0</v>
      </c>
      <c r="R95" s="92">
        <f t="shared" si="46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0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1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92">
        <f t="shared" si="47"/>
        <v>0</v>
      </c>
      <c r="AB95" s="92">
        <f t="shared" si="48"/>
        <v>0</v>
      </c>
      <c r="AC95" s="234">
        <f t="shared" si="42"/>
        <v>0</v>
      </c>
      <c r="AD95" s="92">
        <f t="shared" si="43"/>
        <v>0</v>
      </c>
      <c r="AE95" s="89">
        <f>'Юнит 10'!AE95+'Юнит 11'!AE95+'Юнит 12'!AE95+'Юнит 13'!AE95</f>
        <v>0</v>
      </c>
      <c r="AF95" s="234">
        <f t="shared" si="44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94">
        <f t="shared" si="49"/>
        <v>0</v>
      </c>
      <c r="AO95" s="95">
        <f t="shared" si="50"/>
        <v>0</v>
      </c>
      <c r="AP95" s="96"/>
      <c r="AQ95" s="97">
        <f t="shared" si="6"/>
        <v>0</v>
      </c>
      <c r="AR95" s="98">
        <f t="shared" si="29"/>
        <v>400.08</v>
      </c>
      <c r="AS95" s="98">
        <f t="shared" si="8"/>
        <v>0</v>
      </c>
      <c r="AT95" s="98">
        <f t="shared" si="9"/>
        <v>0</v>
      </c>
      <c r="AU95" s="98">
        <f t="shared" si="51"/>
        <v>0</v>
      </c>
      <c r="AV95" s="98">
        <f t="array" ref="AV95">_xlfn.IFS(U95=0,AO95,U95&lt;0,AO95/-U95,U95&gt;0,AO95/U95)</f>
        <v>0</v>
      </c>
      <c r="AW95" s="234">
        <f t="shared" si="37"/>
        <v>0</v>
      </c>
      <c r="AX95" s="234">
        <f t="shared" si="38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9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/>
      <c r="P96" s="89"/>
      <c r="Q96" s="233">
        <f t="shared" si="45"/>
        <v>0</v>
      </c>
      <c r="R96" s="92">
        <f t="shared" si="46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0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1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92">
        <f t="shared" si="47"/>
        <v>0</v>
      </c>
      <c r="AB96" s="92">
        <f t="shared" si="48"/>
        <v>0</v>
      </c>
      <c r="AC96" s="234">
        <f t="shared" si="42"/>
        <v>0</v>
      </c>
      <c r="AD96" s="92">
        <f t="shared" si="43"/>
        <v>0</v>
      </c>
      <c r="AE96" s="89">
        <f>'Юнит 10'!AE96+'Юнит 11'!AE96+'Юнит 12'!AE96+'Юнит 13'!AE96</f>
        <v>0</v>
      </c>
      <c r="AF96" s="234">
        <f t="shared" si="44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94">
        <f t="shared" si="49"/>
        <v>0</v>
      </c>
      <c r="AO96" s="95">
        <f t="shared" si="50"/>
        <v>0</v>
      </c>
      <c r="AP96" s="96"/>
      <c r="AQ96" s="97">
        <f t="shared" si="6"/>
        <v>0</v>
      </c>
      <c r="AR96" s="98">
        <f t="shared" si="29"/>
        <v>300.08</v>
      </c>
      <c r="AS96" s="98">
        <f t="shared" si="8"/>
        <v>0</v>
      </c>
      <c r="AT96" s="98">
        <f t="shared" si="9"/>
        <v>0</v>
      </c>
      <c r="AU96" s="98">
        <f t="shared" si="51"/>
        <v>0</v>
      </c>
      <c r="AV96" s="98">
        <f t="array" ref="AV96">_xlfn.IFS(U96=0,AO96,U96&lt;0,AO96/-U96,U96&gt;0,AO96/U96)</f>
        <v>0</v>
      </c>
      <c r="AW96" s="234">
        <f t="shared" si="37"/>
        <v>0</v>
      </c>
      <c r="AX96" s="234">
        <f t="shared" si="38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9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/>
      <c r="P97" s="89"/>
      <c r="Q97" s="233">
        <f t="shared" si="45"/>
        <v>1</v>
      </c>
      <c r="R97" s="92">
        <f t="shared" si="46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0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1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92">
        <f t="shared" si="47"/>
        <v>2988</v>
      </c>
      <c r="AB97" s="92">
        <f t="shared" si="48"/>
        <v>0</v>
      </c>
      <c r="AC97" s="234">
        <f t="shared" si="42"/>
        <v>1.641175076345454E-4</v>
      </c>
      <c r="AD97" s="92">
        <f t="shared" si="43"/>
        <v>800.16</v>
      </c>
      <c r="AE97" s="89">
        <f>'Юнит 10'!AE97+'Юнит 11'!AE97+'Юнит 12'!AE97+'Юнит 13'!AE97</f>
        <v>1111.8899999999999</v>
      </c>
      <c r="AF97" s="234">
        <f t="shared" si="44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94">
        <f t="shared" si="49"/>
        <v>107.348</v>
      </c>
      <c r="AO97" s="95">
        <f t="shared" si="50"/>
        <v>537.51109695731691</v>
      </c>
      <c r="AP97" s="96"/>
      <c r="AQ97" s="97">
        <f t="shared" si="6"/>
        <v>1494</v>
      </c>
      <c r="AR97" s="98">
        <f t="shared" si="29"/>
        <v>400.08</v>
      </c>
      <c r="AS97" s="98">
        <f t="shared" si="8"/>
        <v>555.94499999999994</v>
      </c>
      <c r="AT97" s="98">
        <f t="shared" si="9"/>
        <v>213.375</v>
      </c>
      <c r="AU97" s="98">
        <f t="shared" si="51"/>
        <v>0</v>
      </c>
      <c r="AV97" s="98">
        <f t="array" ref="AV97">_xlfn.IFS(U97=0,AO97,U97&lt;0,AO97/-U97,U97&gt;0,AO97/U97)</f>
        <v>268.75554847865845</v>
      </c>
      <c r="AW97" s="234">
        <f t="shared" si="37"/>
        <v>0.1798899253538544</v>
      </c>
      <c r="AX97" s="234">
        <f t="shared" si="38"/>
        <v>0.67175452029258764</v>
      </c>
      <c r="AY97" s="99"/>
      <c r="AZ97" s="94">
        <f t="shared" si="12"/>
        <v>537.51109695731691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9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/>
      <c r="P98" s="89"/>
      <c r="Q98" s="233">
        <f t="shared" si="45"/>
        <v>0.5714285714285714</v>
      </c>
      <c r="R98" s="92">
        <f t="shared" si="46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0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1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92">
        <f t="shared" si="47"/>
        <v>878</v>
      </c>
      <c r="AB98" s="92">
        <f t="shared" si="48"/>
        <v>0</v>
      </c>
      <c r="AC98" s="234">
        <f t="shared" si="42"/>
        <v>4.8224622390606044E-5</v>
      </c>
      <c r="AD98" s="92">
        <f t="shared" si="43"/>
        <v>300.08</v>
      </c>
      <c r="AE98" s="89">
        <f>'Юнит 10'!AE98+'Юнит 11'!AE98+'Юнит 12'!AE98+'Юнит 13'!AE98</f>
        <v>331.74</v>
      </c>
      <c r="AF98" s="234">
        <f t="shared" si="44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94">
        <f t="shared" si="49"/>
        <v>31.747599999999998</v>
      </c>
      <c r="AO98" s="95">
        <f t="shared" si="50"/>
        <v>-261.70687230677839</v>
      </c>
      <c r="AP98" s="96"/>
      <c r="AQ98" s="97">
        <f t="shared" ref="AQ98:AQ103" si="52">IF(U98=0,0,AA98/U98)</f>
        <v>878</v>
      </c>
      <c r="AR98" s="98">
        <f t="shared" si="29"/>
        <v>300.08</v>
      </c>
      <c r="AS98" s="98">
        <f t="shared" ref="AS98:AS103" si="53">IF(U98=0,0,AE98/U98)</f>
        <v>331.74</v>
      </c>
      <c r="AT98" s="98">
        <f t="shared" ref="AT98:AT103" si="54">IF(S98=0,AG98/1,AG98/S98)</f>
        <v>429.5</v>
      </c>
      <c r="AU98" s="98">
        <f t="shared" si="51"/>
        <v>0</v>
      </c>
      <c r="AV98" s="98">
        <f t="array" ref="AV98">_xlfn.IFS(U98=0,AO98,U98&lt;0,AO98/-U98,U98&gt;0,AO98/U98)</f>
        <v>-261.70687230677839</v>
      </c>
      <c r="AW98" s="234">
        <f t="shared" si="37"/>
        <v>-0.29807160854986148</v>
      </c>
      <c r="AX98" s="234">
        <f t="shared" si="38"/>
        <v>-0.87212367470933883</v>
      </c>
      <c r="AY98" s="99"/>
      <c r="AZ98" s="94">
        <f t="shared" ref="AZ98:AZ103" si="55">AV98*E98</f>
        <v>-3140.4824676813405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9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6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/>
      <c r="P99" s="89"/>
      <c r="Q99" s="233">
        <f t="shared" si="45"/>
        <v>0</v>
      </c>
      <c r="R99" s="92">
        <f t="shared" si="46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0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1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92">
        <f t="shared" si="47"/>
        <v>0</v>
      </c>
      <c r="AB99" s="92">
        <f t="shared" si="48"/>
        <v>0</v>
      </c>
      <c r="AC99" s="234">
        <f t="shared" si="42"/>
        <v>0</v>
      </c>
      <c r="AD99" s="92">
        <f t="shared" si="43"/>
        <v>0</v>
      </c>
      <c r="AE99" s="89">
        <f>'Юнит 10'!AE99+'Юнит 11'!AE99+'Юнит 12'!AE99+'Юнит 13'!AE99</f>
        <v>0</v>
      </c>
      <c r="AF99" s="234">
        <f t="shared" si="44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94">
        <f t="shared" si="49"/>
        <v>0</v>
      </c>
      <c r="AO99" s="95">
        <f t="shared" si="50"/>
        <v>0</v>
      </c>
      <c r="AP99" s="96"/>
      <c r="AQ99" s="97">
        <f t="shared" si="52"/>
        <v>0</v>
      </c>
      <c r="AR99" s="98">
        <f t="shared" ref="AR99:AR103" si="57">K99</f>
        <v>142.97999999999999</v>
      </c>
      <c r="AS99" s="98">
        <f t="shared" si="53"/>
        <v>0</v>
      </c>
      <c r="AT99" s="98">
        <f t="shared" si="54"/>
        <v>0</v>
      </c>
      <c r="AU99" s="98">
        <f t="shared" si="51"/>
        <v>0</v>
      </c>
      <c r="AV99" s="98">
        <f t="array" ref="AV99">_xlfn.IFS(U99=0,AO99,U99&lt;0,AO99/-U99,U99&gt;0,AO99/U99)</f>
        <v>0</v>
      </c>
      <c r="AW99" s="234">
        <f t="shared" ref="AW99:AW103" si="58">IF(AQ99=0,0,AV99/AQ99)</f>
        <v>0</v>
      </c>
      <c r="AX99" s="234">
        <f t="shared" ref="AX99:AX103" si="59">IF(AR99=0,0,AV99/AR99)</f>
        <v>0</v>
      </c>
      <c r="AY99" s="99"/>
      <c r="AZ99" s="94">
        <f t="shared" si="55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9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6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/>
      <c r="P100" s="89"/>
      <c r="Q100" s="233">
        <f t="shared" si="45"/>
        <v>3.2857142857142856</v>
      </c>
      <c r="R100" s="92">
        <f t="shared" si="46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0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1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92">
        <f t="shared" si="47"/>
        <v>13300</v>
      </c>
      <c r="AB100" s="92">
        <f t="shared" si="48"/>
        <v>0</v>
      </c>
      <c r="AC100" s="234">
        <f t="shared" si="42"/>
        <v>7.3050965580303011E-4</v>
      </c>
      <c r="AD100" s="92">
        <f t="shared" si="43"/>
        <v>1286.82</v>
      </c>
      <c r="AE100" s="89">
        <f>'Юнит 10'!AE100+'Юнит 11'!AE100+'Юнит 12'!AE100+'Юнит 13'!AE100</f>
        <v>5029.0499999999993</v>
      </c>
      <c r="AF100" s="234">
        <f t="shared" si="44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94">
        <f t="shared" si="49"/>
        <v>486.49199999999996</v>
      </c>
      <c r="AO100" s="95">
        <f t="shared" si="50"/>
        <v>473.12475797660727</v>
      </c>
      <c r="AP100" s="96"/>
      <c r="AQ100" s="97">
        <f t="shared" si="52"/>
        <v>1477.7777777777778</v>
      </c>
      <c r="AR100" s="98">
        <f t="shared" si="57"/>
        <v>142.97999999999999</v>
      </c>
      <c r="AS100" s="98">
        <f t="shared" si="53"/>
        <v>558.7833333333333</v>
      </c>
      <c r="AT100" s="98">
        <f t="shared" si="54"/>
        <v>151.12888888888887</v>
      </c>
      <c r="AU100" s="98">
        <f t="shared" si="51"/>
        <v>500</v>
      </c>
      <c r="AV100" s="98">
        <f t="array" ref="AV100">_xlfn.IFS(U100=0,AO100,U100&lt;0,AO100/-U100,U100&gt;0,AO100/U100)</f>
        <v>52.569417552956367</v>
      </c>
      <c r="AW100" s="234">
        <f t="shared" si="58"/>
        <v>3.5573290073429117E-2</v>
      </c>
      <c r="AX100" s="234">
        <f t="shared" si="59"/>
        <v>0.36766972690555583</v>
      </c>
      <c r="AY100" s="99"/>
      <c r="AZ100" s="94">
        <f t="shared" si="55"/>
        <v>2155.346119671211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9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6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/>
      <c r="P101" s="89"/>
      <c r="Q101" s="233">
        <f t="shared" si="45"/>
        <v>0</v>
      </c>
      <c r="R101" s="92">
        <f t="shared" si="46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0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1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92">
        <f t="shared" si="47"/>
        <v>0</v>
      </c>
      <c r="AB101" s="92">
        <f t="shared" si="48"/>
        <v>0</v>
      </c>
      <c r="AC101" s="234">
        <f t="shared" si="42"/>
        <v>0</v>
      </c>
      <c r="AD101" s="92">
        <f t="shared" si="43"/>
        <v>0</v>
      </c>
      <c r="AE101" s="89">
        <f>'Юнит 10'!AE101+'Юнит 11'!AE101+'Юнит 12'!AE101+'Юнит 13'!AE101</f>
        <v>0</v>
      </c>
      <c r="AF101" s="234">
        <f t="shared" si="44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94">
        <f t="shared" si="49"/>
        <v>0</v>
      </c>
      <c r="AO101" s="95">
        <f t="shared" si="50"/>
        <v>0</v>
      </c>
      <c r="AP101" s="96"/>
      <c r="AQ101" s="97">
        <f t="shared" si="52"/>
        <v>0</v>
      </c>
      <c r="AR101" s="98">
        <f t="shared" si="57"/>
        <v>123.09</v>
      </c>
      <c r="AS101" s="98">
        <f t="shared" si="53"/>
        <v>0</v>
      </c>
      <c r="AT101" s="98">
        <f t="shared" si="54"/>
        <v>0</v>
      </c>
      <c r="AU101" s="98">
        <f t="shared" si="51"/>
        <v>0</v>
      </c>
      <c r="AV101" s="98">
        <f t="array" ref="AV101">_xlfn.IFS(U101=0,AO101,U101&lt;0,AO101/-U101,U101&gt;0,AO101/U101)</f>
        <v>0</v>
      </c>
      <c r="AW101" s="234">
        <f t="shared" si="58"/>
        <v>0</v>
      </c>
      <c r="AX101" s="234">
        <f t="shared" si="59"/>
        <v>0</v>
      </c>
      <c r="AY101" s="99"/>
      <c r="AZ101" s="94">
        <f t="shared" si="55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9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6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/>
      <c r="P102" s="89"/>
      <c r="Q102" s="233">
        <f t="shared" si="45"/>
        <v>21.285714285714285</v>
      </c>
      <c r="R102" s="92">
        <f t="shared" si="46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0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1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92">
        <f t="shared" si="47"/>
        <v>57200.2</v>
      </c>
      <c r="AB102" s="92">
        <f t="shared" si="48"/>
        <v>0</v>
      </c>
      <c r="AC102" s="234">
        <f t="shared" si="42"/>
        <v>3.1417517604409384E-3</v>
      </c>
      <c r="AD102" s="92">
        <f t="shared" si="43"/>
        <v>5415.96</v>
      </c>
      <c r="AE102" s="89">
        <f>'Юнит 10'!AE102+'Юнит 11'!AE102+'Юнит 12'!AE102+'Юнит 13'!AE102</f>
        <v>21585.8</v>
      </c>
      <c r="AF102" s="234">
        <f t="shared" si="44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94">
        <f t="shared" si="49"/>
        <v>2177.0048779999997</v>
      </c>
      <c r="AO102" s="95">
        <f t="shared" si="50"/>
        <v>2431.7275070123505</v>
      </c>
      <c r="AP102" s="96"/>
      <c r="AQ102" s="97">
        <f t="shared" si="52"/>
        <v>1300.0045454545455</v>
      </c>
      <c r="AR102" s="98">
        <f t="shared" si="57"/>
        <v>123.09</v>
      </c>
      <c r="AS102" s="98">
        <f t="shared" si="53"/>
        <v>490.58636363636361</v>
      </c>
      <c r="AT102" s="98">
        <f t="shared" si="54"/>
        <v>179.85956521739129</v>
      </c>
      <c r="AU102" s="98">
        <f t="shared" si="51"/>
        <v>372.23913043478262</v>
      </c>
      <c r="AV102" s="98">
        <f t="array" ref="AV102">_xlfn.IFS(U102=0,AO102,U102&lt;0,AO102/-U102,U102&gt;0,AO102/U102)</f>
        <v>55.266534250280692</v>
      </c>
      <c r="AW102" s="234">
        <f t="shared" si="58"/>
        <v>4.2512570008712391E-2</v>
      </c>
      <c r="AX102" s="234">
        <f t="shared" si="59"/>
        <v>0.44899288528946862</v>
      </c>
      <c r="AY102" s="99"/>
      <c r="AZ102" s="94">
        <f t="shared" si="55"/>
        <v>8621.579343043788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9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6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/>
      <c r="P103" s="89"/>
      <c r="Q103" s="233">
        <f t="shared" si="45"/>
        <v>0</v>
      </c>
      <c r="R103" s="92">
        <f t="shared" si="46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0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1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92">
        <f t="shared" si="47"/>
        <v>0</v>
      </c>
      <c r="AB103" s="92">
        <f t="shared" si="48"/>
        <v>0</v>
      </c>
      <c r="AC103" s="234">
        <f t="shared" si="42"/>
        <v>0</v>
      </c>
      <c r="AD103" s="92">
        <f t="shared" si="43"/>
        <v>0</v>
      </c>
      <c r="AE103" s="89">
        <f>'Юнит 10'!AE103+'Юнит 11'!AE103+'Юнит 12'!AE103+'Юнит 13'!AE103</f>
        <v>0</v>
      </c>
      <c r="AF103" s="234">
        <f t="shared" si="44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94">
        <f t="shared" si="49"/>
        <v>0</v>
      </c>
      <c r="AO103" s="95">
        <f t="shared" si="50"/>
        <v>0</v>
      </c>
      <c r="AP103" s="96"/>
      <c r="AQ103" s="97">
        <f t="shared" si="52"/>
        <v>0</v>
      </c>
      <c r="AR103" s="98">
        <f t="shared" si="57"/>
        <v>107.88</v>
      </c>
      <c r="AS103" s="98">
        <f t="shared" si="53"/>
        <v>0</v>
      </c>
      <c r="AT103" s="98">
        <f t="shared" si="54"/>
        <v>0</v>
      </c>
      <c r="AU103" s="98">
        <f t="shared" si="51"/>
        <v>0</v>
      </c>
      <c r="AV103" s="98">
        <f t="array" ref="AV103">_xlfn.IFS(U103=0,AO103,U103&lt;0,AO103/-U103,U103&gt;0,AO103/U103)</f>
        <v>0</v>
      </c>
      <c r="AW103" s="234">
        <f t="shared" si="58"/>
        <v>0</v>
      </c>
      <c r="AX103" s="234">
        <f t="shared" si="59"/>
        <v>0</v>
      </c>
      <c r="AY103" s="99"/>
      <c r="AZ103" s="94">
        <f t="shared" si="55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0">AVERAGE(AQ7:AQ98)</f>
        <v>856.6107474160284</v>
      </c>
      <c r="AR104" s="111">
        <f t="shared" si="60"/>
        <v>141.22217391304349</v>
      </c>
      <c r="AS104" s="111">
        <f t="shared" si="60"/>
        <v>323.04147902601778</v>
      </c>
      <c r="AT104" s="111">
        <f t="shared" si="60"/>
        <v>196.02642985629498</v>
      </c>
      <c r="AU104" s="111">
        <f t="shared" si="60"/>
        <v>180.06933909375516</v>
      </c>
      <c r="AV104" s="111">
        <f t="shared" si="60"/>
        <v>-29.59915432925732</v>
      </c>
      <c r="AW104" s="112">
        <f t="shared" si="60"/>
        <v>5.849733386317427E-3</v>
      </c>
      <c r="AX104" s="112">
        <f t="shared" si="60"/>
        <v>-0.2137617788134443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1">SUM(E3:E103)</f>
        <v>91055</v>
      </c>
      <c r="F105" s="116">
        <f t="shared" si="61"/>
        <v>3894</v>
      </c>
      <c r="G105" s="116">
        <f t="shared" si="61"/>
        <v>1299</v>
      </c>
      <c r="H105" s="116">
        <f t="shared" si="61"/>
        <v>9557</v>
      </c>
      <c r="I105" s="116">
        <f t="shared" si="61"/>
        <v>1461</v>
      </c>
      <c r="J105" s="116">
        <f t="shared" si="61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2">SUM(S3:S103)</f>
        <v>13213</v>
      </c>
      <c r="T105" s="116">
        <f t="shared" si="62"/>
        <v>-304</v>
      </c>
      <c r="U105" s="116">
        <f t="shared" si="62"/>
        <v>12909</v>
      </c>
      <c r="V105" s="116">
        <f t="shared" si="62"/>
        <v>12210305.429999998</v>
      </c>
      <c r="W105" s="116">
        <f t="shared" si="62"/>
        <v>-273683.21999999997</v>
      </c>
      <c r="X105" s="116">
        <f t="shared" si="62"/>
        <v>11936622.209999999</v>
      </c>
      <c r="Y105" s="116">
        <f t="shared" si="62"/>
        <v>18627467.790000003</v>
      </c>
      <c r="Z105" s="116">
        <f t="shared" si="62"/>
        <v>-421000.7099999999</v>
      </c>
      <c r="AA105" s="116">
        <f t="shared" si="62"/>
        <v>18206467.080000002</v>
      </c>
      <c r="AB105" s="116">
        <f t="shared" si="62"/>
        <v>0</v>
      </c>
      <c r="AC105" s="239">
        <f t="shared" si="62"/>
        <v>1</v>
      </c>
      <c r="AD105" s="117">
        <f t="shared" si="62"/>
        <v>1602704.03</v>
      </c>
      <c r="AE105" s="116">
        <f t="shared" si="62"/>
        <v>6851388.7999999989</v>
      </c>
      <c r="AF105" s="239">
        <f>AE105/AA105</f>
        <v>0.3763162160947921</v>
      </c>
      <c r="AG105" s="116">
        <f t="shared" ref="AG105:AO105" si="63">SUM(AG3:AG103)</f>
        <v>1746311.8200000022</v>
      </c>
      <c r="AH105" s="117">
        <f t="shared" si="63"/>
        <v>515858</v>
      </c>
      <c r="AI105" s="117">
        <f t="shared" si="63"/>
        <v>1364049</v>
      </c>
      <c r="AJ105" s="117">
        <f t="shared" si="63"/>
        <v>46</v>
      </c>
      <c r="AK105" s="117">
        <f t="shared" si="63"/>
        <v>0</v>
      </c>
      <c r="AL105" s="117">
        <f t="shared" si="63"/>
        <v>36082.619999999988</v>
      </c>
      <c r="AM105" s="116">
        <f t="shared" si="63"/>
        <v>899</v>
      </c>
      <c r="AN105" s="117">
        <f t="shared" si="63"/>
        <v>681581.12819099997</v>
      </c>
      <c r="AO105" s="117">
        <f t="shared" si="63"/>
        <v>5407592.6818089997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34182214.034898378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4">AVERAGE(AS107:AS111)</f>
        <v>#DIV/0!</v>
      </c>
      <c r="AT112" s="245" t="e">
        <f t="shared" si="64"/>
        <v>#DIV/0!</v>
      </c>
      <c r="AU112" s="245" t="e">
        <f t="shared" si="64"/>
        <v>#DIV/0!</v>
      </c>
      <c r="AV112" s="245" t="e">
        <f t="shared" si="64"/>
        <v>#DIV/0!</v>
      </c>
      <c r="AW112" s="246" t="e">
        <f t="shared" si="64"/>
        <v>#DIV/0!</v>
      </c>
      <c r="AX112" s="246" t="e">
        <f t="shared" si="64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5">SUM(E107:E111)</f>
        <v>0</v>
      </c>
      <c r="F113" s="249">
        <f t="shared" si="65"/>
        <v>0</v>
      </c>
      <c r="G113" s="249">
        <f t="shared" si="65"/>
        <v>0</v>
      </c>
      <c r="H113" s="249">
        <f t="shared" si="65"/>
        <v>0</v>
      </c>
      <c r="I113" s="249">
        <f t="shared" si="65"/>
        <v>0</v>
      </c>
      <c r="J113" s="249">
        <f t="shared" si="65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6">SUM(S107:S111)</f>
        <v>0</v>
      </c>
      <c r="T113" s="249">
        <f t="shared" si="66"/>
        <v>0</v>
      </c>
      <c r="U113" s="249">
        <f t="shared" si="66"/>
        <v>0</v>
      </c>
      <c r="V113" s="249">
        <f t="shared" si="66"/>
        <v>0</v>
      </c>
      <c r="W113" s="249">
        <f t="shared" si="66"/>
        <v>0</v>
      </c>
      <c r="X113" s="249">
        <f t="shared" si="66"/>
        <v>0</v>
      </c>
      <c r="Y113" s="249">
        <f t="shared" si="66"/>
        <v>0</v>
      </c>
      <c r="Z113" s="249">
        <f t="shared" si="66"/>
        <v>0</v>
      </c>
      <c r="AA113" s="249">
        <f t="shared" si="66"/>
        <v>0</v>
      </c>
      <c r="AB113" s="249">
        <f t="shared" si="66"/>
        <v>0</v>
      </c>
      <c r="AC113" s="252">
        <f t="shared" si="66"/>
        <v>0</v>
      </c>
      <c r="AD113" s="253">
        <f t="shared" si="66"/>
        <v>0</v>
      </c>
      <c r="AE113" s="249">
        <f t="shared" si="66"/>
        <v>0</v>
      </c>
      <c r="AF113" s="252" t="e">
        <f>AE113/AA113</f>
        <v>#DIV/0!</v>
      </c>
      <c r="AG113" s="249">
        <f t="shared" ref="AG113:AO113" si="67">SUM(AG107:AG111)</f>
        <v>0</v>
      </c>
      <c r="AH113" s="253">
        <f t="shared" si="67"/>
        <v>0</v>
      </c>
      <c r="AI113" s="253">
        <f t="shared" si="67"/>
        <v>0</v>
      </c>
      <c r="AJ113" s="253">
        <f t="shared" si="67"/>
        <v>0</v>
      </c>
      <c r="AK113" s="253">
        <f t="shared" si="67"/>
        <v>0</v>
      </c>
      <c r="AL113" s="253">
        <f t="shared" si="67"/>
        <v>0</v>
      </c>
      <c r="AM113" s="249">
        <f t="shared" si="67"/>
        <v>0</v>
      </c>
      <c r="AN113" s="253">
        <f t="shared" si="67"/>
        <v>0</v>
      </c>
      <c r="AO113" s="253">
        <f t="shared" si="67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8">AVERAGE(AQ115:AQ122)</f>
        <v>#DIV/0!</v>
      </c>
      <c r="AR123" s="130" t="e">
        <f t="shared" si="68"/>
        <v>#DIV/0!</v>
      </c>
      <c r="AS123" s="130" t="e">
        <f t="shared" si="68"/>
        <v>#DIV/0!</v>
      </c>
      <c r="AT123" s="130" t="e">
        <f t="shared" si="68"/>
        <v>#DIV/0!</v>
      </c>
      <c r="AU123" s="130" t="e">
        <f t="shared" si="68"/>
        <v>#DIV/0!</v>
      </c>
      <c r="AV123" s="130" t="e">
        <f t="shared" si="68"/>
        <v>#DIV/0!</v>
      </c>
      <c r="AW123" s="131" t="e">
        <f t="shared" si="68"/>
        <v>#DIV/0!</v>
      </c>
      <c r="AX123" s="131" t="e">
        <f t="shared" si="68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9">SUM(E115:E122)</f>
        <v>0</v>
      </c>
      <c r="F124" s="134">
        <f t="shared" si="69"/>
        <v>0</v>
      </c>
      <c r="G124" s="134">
        <f t="shared" si="69"/>
        <v>0</v>
      </c>
      <c r="H124" s="134">
        <f t="shared" si="69"/>
        <v>0</v>
      </c>
      <c r="I124" s="134">
        <f t="shared" si="69"/>
        <v>0</v>
      </c>
      <c r="J124" s="134">
        <f t="shared" si="69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0">SUM(S115:S122)</f>
        <v>0</v>
      </c>
      <c r="T124" s="134">
        <f t="shared" si="70"/>
        <v>0</v>
      </c>
      <c r="U124" s="134">
        <f t="shared" si="70"/>
        <v>0</v>
      </c>
      <c r="V124" s="134">
        <f t="shared" si="70"/>
        <v>0</v>
      </c>
      <c r="W124" s="134">
        <f t="shared" si="70"/>
        <v>0</v>
      </c>
      <c r="X124" s="134">
        <f t="shared" si="70"/>
        <v>0</v>
      </c>
      <c r="Y124" s="134">
        <f t="shared" si="70"/>
        <v>0</v>
      </c>
      <c r="Z124" s="134">
        <f t="shared" si="70"/>
        <v>0</v>
      </c>
      <c r="AA124" s="134">
        <f t="shared" si="70"/>
        <v>0</v>
      </c>
      <c r="AB124" s="134">
        <f t="shared" si="70"/>
        <v>0</v>
      </c>
      <c r="AC124" s="265">
        <f t="shared" si="70"/>
        <v>0</v>
      </c>
      <c r="AD124" s="135">
        <f t="shared" si="70"/>
        <v>0</v>
      </c>
      <c r="AE124" s="134">
        <f t="shared" si="70"/>
        <v>0</v>
      </c>
      <c r="AF124" s="265" t="e">
        <f>AE124/AA124</f>
        <v>#DIV/0!</v>
      </c>
      <c r="AG124" s="134">
        <f t="shared" ref="AG124:AO124" si="71">SUM(AG115:AG122)</f>
        <v>0</v>
      </c>
      <c r="AH124" s="134">
        <f t="shared" si="71"/>
        <v>0</v>
      </c>
      <c r="AI124" s="134">
        <f t="shared" si="71"/>
        <v>0</v>
      </c>
      <c r="AJ124" s="134">
        <f t="shared" si="71"/>
        <v>0</v>
      </c>
      <c r="AK124" s="134">
        <f t="shared" si="71"/>
        <v>0</v>
      </c>
      <c r="AL124" s="136">
        <f t="shared" si="71"/>
        <v>0</v>
      </c>
      <c r="AM124" s="134">
        <f t="shared" si="71"/>
        <v>0</v>
      </c>
      <c r="AN124" s="134">
        <f t="shared" si="71"/>
        <v>0</v>
      </c>
      <c r="AO124" s="134">
        <f t="shared" si="71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2">E105+E113+E124</f>
        <v>91055</v>
      </c>
      <c r="F126" s="267">
        <f t="shared" si="72"/>
        <v>3894</v>
      </c>
      <c r="G126" s="267">
        <f t="shared" si="72"/>
        <v>1299</v>
      </c>
      <c r="H126" s="267">
        <f t="shared" si="72"/>
        <v>9557</v>
      </c>
      <c r="I126" s="267">
        <f t="shared" si="72"/>
        <v>1461</v>
      </c>
      <c r="J126" s="267">
        <f t="shared" si="72"/>
        <v>74844</v>
      </c>
      <c r="K126" s="267">
        <f t="shared" si="72"/>
        <v>0</v>
      </c>
      <c r="L126" s="267">
        <f t="shared" si="72"/>
        <v>11268240.420000004</v>
      </c>
      <c r="M126" s="267">
        <f t="shared" si="72"/>
        <v>0</v>
      </c>
      <c r="N126" s="267">
        <f t="shared" si="72"/>
        <v>25647</v>
      </c>
      <c r="O126" s="267">
        <f t="shared" si="72"/>
        <v>0</v>
      </c>
      <c r="P126" s="267">
        <f t="shared" si="72"/>
        <v>0</v>
      </c>
      <c r="Q126" s="215">
        <f t="shared" si="72"/>
        <v>0</v>
      </c>
      <c r="R126" s="267">
        <f t="shared" si="72"/>
        <v>0</v>
      </c>
      <c r="S126" s="267">
        <f t="shared" si="72"/>
        <v>13213</v>
      </c>
      <c r="T126" s="267">
        <f t="shared" si="72"/>
        <v>-304</v>
      </c>
      <c r="U126" s="267">
        <f t="shared" si="72"/>
        <v>12909</v>
      </c>
      <c r="V126" s="267">
        <f t="shared" si="72"/>
        <v>12210305.429999998</v>
      </c>
      <c r="W126" s="267">
        <f t="shared" si="72"/>
        <v>-273683.21999999997</v>
      </c>
      <c r="X126" s="267">
        <f t="shared" si="72"/>
        <v>11936622.209999999</v>
      </c>
      <c r="Y126" s="267">
        <f t="shared" si="72"/>
        <v>18627467.790000003</v>
      </c>
      <c r="Z126" s="267">
        <f t="shared" si="72"/>
        <v>-421000.7099999999</v>
      </c>
      <c r="AA126" s="267">
        <f t="shared" si="72"/>
        <v>18206467.080000002</v>
      </c>
      <c r="AB126" s="267">
        <f t="shared" si="72"/>
        <v>0</v>
      </c>
      <c r="AC126" s="267">
        <f t="shared" si="72"/>
        <v>1</v>
      </c>
      <c r="AD126" s="267">
        <f t="shared" si="72"/>
        <v>1602704.03</v>
      </c>
      <c r="AE126" s="267">
        <f t="shared" si="72"/>
        <v>6851388.7999999989</v>
      </c>
      <c r="AF126" s="268">
        <f>AE126/AA126</f>
        <v>0.3763162160947921</v>
      </c>
      <c r="AG126" s="267">
        <f t="shared" ref="AG126:AO126" si="73">AG105+AG113+AG124</f>
        <v>1746311.8200000022</v>
      </c>
      <c r="AH126" s="267">
        <f t="shared" si="73"/>
        <v>515858</v>
      </c>
      <c r="AI126" s="267">
        <f t="shared" si="73"/>
        <v>1364049</v>
      </c>
      <c r="AJ126" s="267">
        <f t="shared" si="73"/>
        <v>46</v>
      </c>
      <c r="AK126" s="267">
        <f t="shared" si="73"/>
        <v>0</v>
      </c>
      <c r="AL126" s="267">
        <f t="shared" si="73"/>
        <v>36082.619999999988</v>
      </c>
      <c r="AM126" s="267">
        <f t="shared" si="73"/>
        <v>899</v>
      </c>
      <c r="AN126" s="267">
        <f t="shared" si="73"/>
        <v>681581.12819099997</v>
      </c>
      <c r="AO126" s="267">
        <f t="shared" si="73"/>
        <v>5407592.6818089997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34182214.034898378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Сводная!AC42+Сводная!T42+Сводная!V42</f>
        <v>5407592.6818090025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15" operator="greaterThan">
      <formula>0.23</formula>
    </cfRule>
  </conditionalFormatting>
  <conditionalFormatting sqref="M123:O123 M106:M112 M3:M104">
    <cfRule type="cellIs" dxfId="99" priority="26" operator="greaterThan">
      <formula>120</formula>
    </cfRule>
  </conditionalFormatting>
  <conditionalFormatting sqref="AC125 AC127">
    <cfRule type="cellIs" dxfId="9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9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G129" sqref="G12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309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402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401"/>
      <c r="AL1" s="403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404"/>
      <c r="AK106" s="40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4"/>
      <c r="AI112" s="404"/>
      <c r="AJ112" s="404"/>
      <c r="AK112" s="40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40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406"/>
      <c r="AK125" s="40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6"/>
      <c r="AK127" s="4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1" priority="15" operator="greaterThan">
      <formula>0.23</formula>
    </cfRule>
  </conditionalFormatting>
  <conditionalFormatting sqref="M123:O123 M3:M104 M106:M112">
    <cfRule type="cellIs" dxfId="10" priority="26" operator="greaterThan">
      <formula>120</formula>
    </cfRule>
  </conditionalFormatting>
  <conditionalFormatting sqref="AC125 AC127">
    <cfRule type="cellIs" dxfId="9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7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6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50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49"/>
      <c r="AL1" s="351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:U66" si="1">S3+T3</f>
        <v>173</v>
      </c>
      <c r="V3" s="93">
        <v>179919.41999999998</v>
      </c>
      <c r="W3" s="93">
        <v>-2022</v>
      </c>
      <c r="X3" s="92">
        <f t="shared" ref="X3:X66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:AC66" si="3">AA3/$AA$126</f>
        <v>5.1847437248137562E-2</v>
      </c>
      <c r="AD3" s="92">
        <f t="shared" ref="AD3:AD66" si="4">U3*K3</f>
        <v>24735.539999999997</v>
      </c>
      <c r="AE3" s="93">
        <v>102125.22000000002</v>
      </c>
      <c r="AF3" s="234">
        <f t="shared" ref="AF3:AF66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:AL66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5 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50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49"/>
      <c r="AL1" s="351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5 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50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49"/>
      <c r="AL1" s="351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350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349"/>
      <c r="AL1" s="351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60"/>
      <c r="AI125" s="460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60">
        <f>AH106+AH114+AH125</f>
        <v>0</v>
      </c>
      <c r="AI127" s="460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111" activePane="bottomRight" state="frozen"/>
      <selection pane="topRight" activeCell="D1" sqref="D1"/>
      <selection pane="bottomLeft" activeCell="A3" sqref="A3"/>
      <selection pane="bottomRight" activeCell="AO128" sqref="AO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99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301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95"/>
      <c r="AL1" s="300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>307190.66*X3/$X$126</f>
        <v>15635.173232254239</v>
      </c>
      <c r="AO3" s="95">
        <f>AA3-AD3-AE3-AG3-AH3-AI3-AK3-AL3-AN3-AM3</f>
        <v>54019.436767745749</v>
      </c>
      <c r="AP3" s="96"/>
      <c r="AQ3" s="97">
        <f t="shared" ref="AQ3:AQ97" si="8">IF(U3=0,0,AA3/U3)</f>
        <v>1355.1211490683229</v>
      </c>
      <c r="AR3" s="98">
        <f t="shared" ref="AR3:AR19" si="9">K3</f>
        <v>142.97999999999999</v>
      </c>
      <c r="AS3" s="98">
        <f t="shared" ref="AS3:AS97" si="10">IF(U3=0,0,AE3/U3)</f>
        <v>504.59409937888194</v>
      </c>
      <c r="AT3" s="98">
        <f t="shared" ref="AT3:AT97" si="11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167.76222598678805</v>
      </c>
      <c r="AW3" s="234">
        <f t="shared" ref="AW3" si="12">IF(AQ3=0,0,AV3/AQ3)</f>
        <v>0.12379869217016387</v>
      </c>
      <c r="AX3" s="234">
        <f t="shared" ref="AX3" si="13">IF(AR3=0,0,AV3/AR3)</f>
        <v>1.1733265210993711</v>
      </c>
      <c r="AY3" s="99"/>
      <c r="AZ3" s="94">
        <f t="shared" ref="AZ3:AZ97" si="14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5">N4/32</f>
        <v>91.3125</v>
      </c>
      <c r="R4" s="92">
        <f t="shared" ref="R4:R67" si="16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7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ref="AN4:AN67" si="18">307190.66*X4/$X$126</f>
        <v>67453.403956044145</v>
      </c>
      <c r="AO4" s="95">
        <f>AA4-AD4-AE4-AG4-AH4-AI4-AK4-AL4-AN4-AM4</f>
        <v>642945.9660439553</v>
      </c>
      <c r="AP4" s="96"/>
      <c r="AQ4" s="97">
        <f t="shared" si="8"/>
        <v>937.79372872614772</v>
      </c>
      <c r="AR4" s="98">
        <f t="shared" si="9"/>
        <v>123.09</v>
      </c>
      <c r="AS4" s="98">
        <f t="shared" si="10"/>
        <v>350.58998968540516</v>
      </c>
      <c r="AT4" s="98">
        <f t="shared" si="11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331.58636722225646</v>
      </c>
      <c r="AW4" s="234">
        <f>IF(AQ4=0,0,AV4/AQ4)</f>
        <v>0.35358134423938498</v>
      </c>
      <c r="AX4" s="234">
        <f>IF(AR4=0,0,AV4/AR4)</f>
        <v>2.6938530117983301</v>
      </c>
      <c r="AY4" s="99"/>
      <c r="AZ4" s="94">
        <f t="shared" si="14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5"/>
        <v>23.75</v>
      </c>
      <c r="R5" s="92">
        <f t="shared" si="16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7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18"/>
        <v>19954.906668973828</v>
      </c>
      <c r="AO5" s="95">
        <f t="shared" ref="AO5:AO68" si="20">AA5-AD5-AE5-AG5-AH5-AI5-AK5-AL5-AN5-AM5</f>
        <v>159697.21333102617</v>
      </c>
      <c r="AP5" s="96"/>
      <c r="AQ5" s="97">
        <f t="shared" si="8"/>
        <v>1081.0946332046333</v>
      </c>
      <c r="AR5" s="98">
        <f t="shared" si="9"/>
        <v>123.09</v>
      </c>
      <c r="AS5" s="98">
        <f t="shared" si="10"/>
        <v>402.4352123552124</v>
      </c>
      <c r="AT5" s="98">
        <f t="shared" si="11"/>
        <v>86.852748091602962</v>
      </c>
      <c r="AU5" s="98">
        <f t="shared" si="19"/>
        <v>119.41221374045801</v>
      </c>
      <c r="AV5" s="98">
        <f t="array" ref="AV5">_xlfn.IFS(U5=0,AO5,U5&lt;0,AO5/-U5,U5&gt;0,AO5/U5)</f>
        <v>308.29577863132465</v>
      </c>
      <c r="AW5" s="234">
        <f>IF(AQ5=0,0,AV5/AQ5)</f>
        <v>0.28517002042407641</v>
      </c>
      <c r="AX5" s="234">
        <f>IF(AR5=0,0,AV5/AR5)</f>
        <v>2.5046370836893708</v>
      </c>
      <c r="AY5" s="99"/>
      <c r="AZ5" s="94">
        <f t="shared" si="14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5"/>
        <v>19.125</v>
      </c>
      <c r="R6" s="92">
        <f t="shared" si="16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7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18"/>
        <v>15993.918070168538</v>
      </c>
      <c r="AO6" s="95">
        <f t="shared" si="20"/>
        <v>118912.96192983152</v>
      </c>
      <c r="AP6" s="96"/>
      <c r="AQ6" s="97">
        <f t="shared" si="8"/>
        <v>986.28149659863948</v>
      </c>
      <c r="AR6" s="98">
        <f t="shared" si="9"/>
        <v>123.09</v>
      </c>
      <c r="AS6" s="98">
        <f t="shared" si="10"/>
        <v>368.79045351473917</v>
      </c>
      <c r="AT6" s="98">
        <f t="shared" si="11"/>
        <v>87.579601769911449</v>
      </c>
      <c r="AU6" s="98">
        <f t="shared" si="19"/>
        <v>96.278761061946909</v>
      </c>
      <c r="AV6" s="98">
        <f t="array" ref="AV6">_xlfn.IFS(U6=0,AO6,U6&lt;0,AO6/-U6,U6&gt;0,AO6/U6)</f>
        <v>269.64390460279259</v>
      </c>
      <c r="AW6" s="234">
        <f t="shared" ref="AW6" si="23">IF(AQ6=0,0,AV6/AQ6)</f>
        <v>0.27339446753559277</v>
      </c>
      <c r="AX6" s="234">
        <f t="shared" ref="AX6" si="24">IF(AR6=0,0,AV6/AR6)</f>
        <v>2.1906239711007602</v>
      </c>
      <c r="AY6" s="99"/>
      <c r="AZ6" s="94">
        <f t="shared" si="14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5"/>
        <v>31.53125</v>
      </c>
      <c r="R7" s="92">
        <f t="shared" si="16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7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18"/>
        <v>25216.028469588771</v>
      </c>
      <c r="AO7" s="95">
        <f t="shared" si="20"/>
        <v>190848.98153041123</v>
      </c>
      <c r="AP7" s="96"/>
      <c r="AQ7" s="97">
        <f t="shared" si="8"/>
        <v>1117.8577564102563</v>
      </c>
      <c r="AR7" s="98">
        <f t="shared" si="9"/>
        <v>117.24</v>
      </c>
      <c r="AS7" s="98">
        <f t="shared" si="10"/>
        <v>416.71775641025641</v>
      </c>
      <c r="AT7" s="98">
        <f t="shared" si="11"/>
        <v>95.857171874999949</v>
      </c>
      <c r="AU7" s="98">
        <f t="shared" si="19"/>
        <v>135.84375</v>
      </c>
      <c r="AV7" s="98">
        <f t="array" ref="AV7">_xlfn.IFS(U7=0,AO7,U7&lt;0,AO7/-U7,U7&gt;0,AO7/U7)</f>
        <v>305.84772681155647</v>
      </c>
      <c r="AW7" s="234">
        <f>IF(AQ7=0,0,AV7/AQ7)</f>
        <v>0.2736016501721259</v>
      </c>
      <c r="AX7" s="234">
        <f>IF(AR7=0,0,AV7/AR7)</f>
        <v>2.6087318902384551</v>
      </c>
      <c r="AY7" s="99"/>
      <c r="AZ7" s="94">
        <f t="shared" si="14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5"/>
        <v>14.5625</v>
      </c>
      <c r="R8" s="92">
        <f t="shared" si="16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7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18"/>
        <v>11130.489314408142</v>
      </c>
      <c r="AO8" s="95">
        <f t="shared" si="20"/>
        <v>55703.750685591789</v>
      </c>
      <c r="AP8" s="96"/>
      <c r="AQ8" s="97">
        <f t="shared" si="8"/>
        <v>1302.4124686192467</v>
      </c>
      <c r="AR8" s="98">
        <f t="shared" si="9"/>
        <v>169.89</v>
      </c>
      <c r="AS8" s="98">
        <f t="shared" si="10"/>
        <v>484.94384937238493</v>
      </c>
      <c r="AT8" s="98">
        <f t="shared" si="11"/>
        <v>145.46522633744851</v>
      </c>
      <c r="AU8" s="98">
        <f t="shared" si="19"/>
        <v>216.41563786008231</v>
      </c>
      <c r="AV8" s="98">
        <f t="array" ref="AV8">_xlfn.IFS(U8=0,AO8,U8&lt;0,AO8/-U8,U8&gt;0,AO8/U8)</f>
        <v>233.07008655059326</v>
      </c>
      <c r="AW8" s="234">
        <f>IF(AQ8=0,0,AV8/AQ8)</f>
        <v>0.17895259156853946</v>
      </c>
      <c r="AX8" s="234">
        <f>IF(AR8=0,0,AV8/AR8)</f>
        <v>1.3718882014868048</v>
      </c>
      <c r="AY8" s="99"/>
      <c r="AZ8" s="94">
        <f t="shared" si="14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5"/>
        <v>31.03125</v>
      </c>
      <c r="R9" s="92">
        <f t="shared" si="16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7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18"/>
        <v>23568.581706521647</v>
      </c>
      <c r="AO9" s="95">
        <f t="shared" si="20"/>
        <v>152995.5982934784</v>
      </c>
      <c r="AP9" s="96"/>
      <c r="AQ9" s="97">
        <f t="shared" si="8"/>
        <v>1361.1092355371902</v>
      </c>
      <c r="AR9" s="98">
        <f t="shared" si="9"/>
        <v>123.09</v>
      </c>
      <c r="AS9" s="98">
        <f t="shared" si="10"/>
        <v>506.56690082644639</v>
      </c>
      <c r="AT9" s="98">
        <f t="shared" si="11"/>
        <v>136.71780684104615</v>
      </c>
      <c r="AU9" s="98">
        <f t="shared" si="19"/>
        <v>220.32193158953723</v>
      </c>
      <c r="AV9" s="98">
        <f t="array" ref="AV9">_xlfn.IFS(U9=0,AO9,U9&lt;0,AO9/-U9,U9&gt;0,AO9/U9)</f>
        <v>316.10660804437686</v>
      </c>
      <c r="AW9" s="234">
        <f>IF(AQ9=0,0,AV9/AQ9)</f>
        <v>0.2322419096066296</v>
      </c>
      <c r="AX9" s="234">
        <f>IF(AR9=0,0,AV9/AR9)</f>
        <v>2.5680933304442024</v>
      </c>
      <c r="AY9" s="99"/>
      <c r="AZ9" s="94">
        <f t="shared" si="14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5"/>
        <v>29.4375</v>
      </c>
      <c r="R10" s="92">
        <f t="shared" si="16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7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18"/>
        <v>20020.233830560788</v>
      </c>
      <c r="AO10" s="95">
        <f t="shared" si="20"/>
        <v>105395.07616943933</v>
      </c>
      <c r="AP10" s="96"/>
      <c r="AQ10" s="97">
        <f t="shared" si="8"/>
        <v>975.12087344028532</v>
      </c>
      <c r="AR10" s="98">
        <f t="shared" si="9"/>
        <v>123.09</v>
      </c>
      <c r="AS10" s="98">
        <f t="shared" si="10"/>
        <v>365.20055258467028</v>
      </c>
      <c r="AT10" s="98">
        <f t="shared" si="11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187.87001099721806</v>
      </c>
      <c r="AW10" s="234">
        <f>IF(AQ10=0,0,AV10/AQ10)</f>
        <v>0.19266330576475235</v>
      </c>
      <c r="AX10" s="234">
        <f>IF(AR10=0,0,AV10/AR10)</f>
        <v>1.5262816719247547</v>
      </c>
      <c r="AY10" s="99"/>
      <c r="AZ10" s="94">
        <f t="shared" si="14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5"/>
        <v>10.96875</v>
      </c>
      <c r="R11" s="92">
        <f t="shared" si="16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7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18"/>
        <v>8504.9689101670265</v>
      </c>
      <c r="AO11" s="95">
        <f t="shared" si="20"/>
        <v>66300.921089832991</v>
      </c>
      <c r="AP11" s="96"/>
      <c r="AQ11" s="97">
        <f t="shared" si="8"/>
        <v>1201.712110552764</v>
      </c>
      <c r="AR11" s="98">
        <f t="shared" si="9"/>
        <v>123.09</v>
      </c>
      <c r="AS11" s="98">
        <f t="shared" si="10"/>
        <v>446.33175879396993</v>
      </c>
      <c r="AT11" s="98">
        <f t="shared" si="11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333.17045773785424</v>
      </c>
      <c r="AW11" s="234">
        <f t="shared" ref="AW11:AW28" si="27">IF(AQ11=0,0,AV11/AQ11)</f>
        <v>0.27724648425536991</v>
      </c>
      <c r="AX11" s="234">
        <f t="shared" ref="AX11:AX28" si="28">IF(AR11=0,0,AV11/AR11)</f>
        <v>2.7067223798672049</v>
      </c>
      <c r="AY11" s="99"/>
      <c r="AZ11" s="94">
        <f t="shared" si="14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5"/>
        <v>17.15625</v>
      </c>
      <c r="R12" s="92">
        <f t="shared" si="16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7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18"/>
        <v>10882.810332476942</v>
      </c>
      <c r="AO12" s="95">
        <f t="shared" si="20"/>
        <v>68489.039667523073</v>
      </c>
      <c r="AP12" s="96"/>
      <c r="AQ12" s="97">
        <f t="shared" si="8"/>
        <v>1191.9357198443579</v>
      </c>
      <c r="AR12" s="98">
        <f t="shared" si="9"/>
        <v>117.24</v>
      </c>
      <c r="AS12" s="98">
        <f t="shared" si="10"/>
        <v>445.5024513618676</v>
      </c>
      <c r="AT12" s="98">
        <f t="shared" si="11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266.49431777246332</v>
      </c>
      <c r="AW12" s="234">
        <f t="shared" si="27"/>
        <v>0.22358111543738446</v>
      </c>
      <c r="AX12" s="234">
        <f t="shared" si="28"/>
        <v>2.273066511194672</v>
      </c>
      <c r="AY12" s="99"/>
      <c r="AZ12" s="94">
        <f t="shared" si="14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5"/>
        <v>20.71875</v>
      </c>
      <c r="R13" s="92">
        <f t="shared" si="16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7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18"/>
        <v>14247.658221630289</v>
      </c>
      <c r="AO13" s="95">
        <f t="shared" si="20"/>
        <v>75766.501778369755</v>
      </c>
      <c r="AP13" s="96"/>
      <c r="AQ13" s="97">
        <f t="shared" si="8"/>
        <v>1374.0964948453609</v>
      </c>
      <c r="AR13" s="98">
        <f t="shared" si="9"/>
        <v>123.09</v>
      </c>
      <c r="AS13" s="98">
        <f t="shared" si="10"/>
        <v>513.08841924398621</v>
      </c>
      <c r="AT13" s="98">
        <f t="shared" si="11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260.36598549267956</v>
      </c>
      <c r="AW13" s="234">
        <f t="shared" si="27"/>
        <v>0.18948158769736242</v>
      </c>
      <c r="AX13" s="234">
        <f t="shared" si="28"/>
        <v>2.1152488869337844</v>
      </c>
      <c r="AY13" s="99"/>
      <c r="AZ13" s="94">
        <f t="shared" si="14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5"/>
        <v>7</v>
      </c>
      <c r="R14" s="92">
        <f t="shared" si="16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7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18"/>
        <v>4873.1004163581274</v>
      </c>
      <c r="AO14" s="95">
        <f t="shared" si="20"/>
        <v>27057.869583641881</v>
      </c>
      <c r="AP14" s="96"/>
      <c r="AQ14" s="97">
        <f t="shared" si="8"/>
        <v>1031.3033333333333</v>
      </c>
      <c r="AR14" s="98">
        <f t="shared" si="9"/>
        <v>123.09</v>
      </c>
      <c r="AS14" s="98">
        <f t="shared" si="10"/>
        <v>386.5260465116279</v>
      </c>
      <c r="AT14" s="98">
        <f t="shared" si="11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209.75092700497584</v>
      </c>
      <c r="AW14" s="234">
        <f t="shared" si="27"/>
        <v>0.20338431984606131</v>
      </c>
      <c r="AX14" s="234">
        <f t="shared" si="28"/>
        <v>1.7040452271100481</v>
      </c>
      <c r="AY14" s="99"/>
      <c r="AZ14" s="94">
        <f t="shared" si="14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5"/>
        <v>4.78125</v>
      </c>
      <c r="R15" s="92">
        <f t="shared" si="16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7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18"/>
        <v>3860.0433659472183</v>
      </c>
      <c r="AO15" s="95">
        <f t="shared" si="20"/>
        <v>23984.016634052787</v>
      </c>
      <c r="AP15" s="96"/>
      <c r="AQ15" s="97">
        <f t="shared" si="8"/>
        <v>993.37660377358497</v>
      </c>
      <c r="AR15" s="98">
        <f t="shared" si="9"/>
        <v>123.09</v>
      </c>
      <c r="AS15" s="98">
        <f t="shared" si="10"/>
        <v>371.75075471698113</v>
      </c>
      <c r="AT15" s="98">
        <f t="shared" si="11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226.26430786842252</v>
      </c>
      <c r="AW15" s="234">
        <f t="shared" si="27"/>
        <v>0.22777293828836112</v>
      </c>
      <c r="AX15" s="234">
        <f t="shared" si="28"/>
        <v>1.8382021924479852</v>
      </c>
      <c r="AY15" s="99"/>
      <c r="AZ15" s="94">
        <f t="shared" si="14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5"/>
        <v>17.5</v>
      </c>
      <c r="R16" s="92">
        <f t="shared" si="16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7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18"/>
        <v>10786.328115511393</v>
      </c>
      <c r="AO16" s="95">
        <f t="shared" si="20"/>
        <v>76001.451884488633</v>
      </c>
      <c r="AP16" s="96"/>
      <c r="AQ16" s="97">
        <f t="shared" si="8"/>
        <v>971.93574750830555</v>
      </c>
      <c r="AR16" s="98">
        <f t="shared" si="9"/>
        <v>117.24</v>
      </c>
      <c r="AS16" s="98">
        <f t="shared" si="10"/>
        <v>360.91009966777398</v>
      </c>
      <c r="AT16" s="98">
        <f t="shared" si="11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252.49651788866655</v>
      </c>
      <c r="AW16" s="234">
        <f t="shared" si="27"/>
        <v>0.25978725294956689</v>
      </c>
      <c r="AX16" s="234">
        <f t="shared" si="28"/>
        <v>2.1536721075457743</v>
      </c>
      <c r="AY16" s="99"/>
      <c r="AZ16" s="94">
        <f t="shared" si="14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5"/>
        <v>5.75</v>
      </c>
      <c r="R17" s="92">
        <f t="shared" si="16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7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18"/>
        <v>3847.9530825037659</v>
      </c>
      <c r="AO17" s="95">
        <f t="shared" si="20"/>
        <v>21609.806917496244</v>
      </c>
      <c r="AP17" s="96"/>
      <c r="AQ17" s="97">
        <f t="shared" si="8"/>
        <v>1292.1584146341463</v>
      </c>
      <c r="AR17" s="98">
        <f t="shared" si="9"/>
        <v>123.09</v>
      </c>
      <c r="AS17" s="98">
        <f t="shared" si="10"/>
        <v>482.63463414634123</v>
      </c>
      <c r="AT17" s="98">
        <f t="shared" si="11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263.53423070117373</v>
      </c>
      <c r="AW17" s="234">
        <f t="shared" si="27"/>
        <v>0.20394885620567596</v>
      </c>
      <c r="AX17" s="234">
        <f t="shared" si="28"/>
        <v>2.1409881444566881</v>
      </c>
      <c r="AY17" s="99"/>
      <c r="AZ17" s="94">
        <f t="shared" si="14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5"/>
        <v>10.46875</v>
      </c>
      <c r="R18" s="92">
        <f t="shared" si="16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7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18"/>
        <v>6353.7839268324533</v>
      </c>
      <c r="AO18" s="95">
        <f t="shared" si="20"/>
        <v>37555.996073167546</v>
      </c>
      <c r="AP18" s="96"/>
      <c r="AQ18" s="97">
        <f t="shared" si="8"/>
        <v>1295.995579710145</v>
      </c>
      <c r="AR18" s="98">
        <f t="shared" si="9"/>
        <v>123.09</v>
      </c>
      <c r="AS18" s="98">
        <f t="shared" si="10"/>
        <v>485.14775362318852</v>
      </c>
      <c r="AT18" s="98">
        <f t="shared" si="11"/>
        <v>148.95694444444439</v>
      </c>
      <c r="AU18" s="98">
        <f t="shared" si="19"/>
        <v>204.9375</v>
      </c>
      <c r="AV18" s="98">
        <f t="array" ref="AV18">_xlfn.IFS(U18=0,AO18,U18&lt;0,AO18/-U18,U18&gt;0,AO18/U18)</f>
        <v>272.14489908092423</v>
      </c>
      <c r="AW18" s="234">
        <f t="shared" si="27"/>
        <v>0.20998906426964098</v>
      </c>
      <c r="AX18" s="234">
        <f t="shared" si="28"/>
        <v>2.2109423924033167</v>
      </c>
      <c r="AY18" s="99"/>
      <c r="AZ18" s="94">
        <f t="shared" si="14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7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18"/>
        <v>0</v>
      </c>
      <c r="AO19" s="95">
        <f t="shared" si="20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7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18"/>
        <v>0</v>
      </c>
      <c r="AO20" s="95">
        <f t="shared" si="20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5"/>
        <v>3.125E-2</v>
      </c>
      <c r="R21" s="92">
        <f t="shared" si="16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7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18"/>
        <v>0</v>
      </c>
      <c r="AO21" s="95">
        <f t="shared" si="20"/>
        <v>-79.58</v>
      </c>
      <c r="AP21" s="96"/>
      <c r="AQ21" s="97">
        <f t="shared" si="8"/>
        <v>0</v>
      </c>
      <c r="AR21" s="98">
        <f t="shared" ref="AR21:AR98" si="30">K21</f>
        <v>117.24</v>
      </c>
      <c r="AS21" s="98">
        <f t="shared" si="10"/>
        <v>0</v>
      </c>
      <c r="AT21" s="98">
        <f t="shared" si="11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4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5"/>
        <v>0.15625</v>
      </c>
      <c r="R22" s="92">
        <f t="shared" si="16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7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18"/>
        <v>59.899414109914446</v>
      </c>
      <c r="AO22" s="95">
        <f t="shared" si="20"/>
        <v>355.59058589008555</v>
      </c>
      <c r="AP22" s="96"/>
      <c r="AQ22" s="97">
        <f t="shared" si="8"/>
        <v>838</v>
      </c>
      <c r="AR22" s="98">
        <f t="shared" si="30"/>
        <v>117.24</v>
      </c>
      <c r="AS22" s="98">
        <f t="shared" si="10"/>
        <v>312.58999999999997</v>
      </c>
      <c r="AT22" s="98">
        <f t="shared" si="11"/>
        <v>200.42500000000001</v>
      </c>
      <c r="AU22" s="98">
        <f t="shared" si="19"/>
        <v>0</v>
      </c>
      <c r="AV22" s="98">
        <f t="array" ref="AV22">_xlfn.IFS(U22=0,AO22,U22&lt;0,AO22/-U22,U22&gt;0,AO22/U22)</f>
        <v>177.79529294504277</v>
      </c>
      <c r="AW22" s="234">
        <f t="shared" si="27"/>
        <v>0.21216622069814173</v>
      </c>
      <c r="AX22" s="234">
        <f t="shared" si="28"/>
        <v>1.5165071046148311</v>
      </c>
      <c r="AY22" s="99"/>
      <c r="AZ22" s="94">
        <f t="shared" si="14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7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18"/>
        <v>0</v>
      </c>
      <c r="AO23" s="95">
        <f t="shared" si="20"/>
        <v>0</v>
      </c>
      <c r="AP23" s="96"/>
      <c r="AQ23" s="97">
        <f t="shared" si="8"/>
        <v>0</v>
      </c>
      <c r="AR23" s="98">
        <f t="shared" si="30"/>
        <v>117.24</v>
      </c>
      <c r="AS23" s="98">
        <f t="shared" si="10"/>
        <v>0</v>
      </c>
      <c r="AT23" s="98">
        <f t="shared" si="11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5"/>
        <v>0</v>
      </c>
      <c r="R24" s="92">
        <f t="shared" si="16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7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18"/>
        <v>0</v>
      </c>
      <c r="AO24" s="95">
        <f t="shared" si="20"/>
        <v>0</v>
      </c>
      <c r="AP24" s="96"/>
      <c r="AQ24" s="97">
        <f t="shared" si="8"/>
        <v>0</v>
      </c>
      <c r="AR24" s="98">
        <f t="shared" si="30"/>
        <v>117.24</v>
      </c>
      <c r="AS24" s="98">
        <f t="shared" si="10"/>
        <v>0</v>
      </c>
      <c r="AT24" s="98">
        <f t="shared" si="11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5"/>
        <v>0.21875</v>
      </c>
      <c r="R25" s="92">
        <f t="shared" si="16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7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18"/>
        <v>238.18226385672028</v>
      </c>
      <c r="AO25" s="95">
        <f t="shared" si="20"/>
        <v>2308.3877361432797</v>
      </c>
      <c r="AP25" s="96"/>
      <c r="AQ25" s="97">
        <f t="shared" si="8"/>
        <v>910.13142857142861</v>
      </c>
      <c r="AR25" s="98">
        <f t="shared" si="30"/>
        <v>117.24</v>
      </c>
      <c r="AS25" s="98">
        <f t="shared" si="10"/>
        <v>338.08571428571435</v>
      </c>
      <c r="AT25" s="98">
        <f t="shared" si="11"/>
        <v>91.009999999999991</v>
      </c>
      <c r="AU25" s="98">
        <f t="shared" si="19"/>
        <v>0</v>
      </c>
      <c r="AV25" s="98">
        <f t="array" ref="AV25">_xlfn.IFS(U25=0,AO25,U25&lt;0,AO25/-U25,U25&gt;0,AO25/U25)</f>
        <v>329.76967659189711</v>
      </c>
      <c r="AW25" s="234">
        <f t="shared" si="27"/>
        <v>0.36233192947694831</v>
      </c>
      <c r="AX25" s="234">
        <f t="shared" si="28"/>
        <v>2.8127744506303065</v>
      </c>
      <c r="AY25" s="99"/>
      <c r="AZ25" s="94">
        <f t="shared" si="14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5"/>
        <v>13.53125</v>
      </c>
      <c r="R26" s="92">
        <f t="shared" si="16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7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18"/>
        <v>2952.0344884137971</v>
      </c>
      <c r="AO26" s="95">
        <f t="shared" si="20"/>
        <v>-27593.184488413772</v>
      </c>
      <c r="AP26" s="96"/>
      <c r="AQ26" s="97">
        <f t="shared" si="8"/>
        <v>699.86849557522123</v>
      </c>
      <c r="AR26" s="98">
        <f t="shared" si="30"/>
        <v>123.09</v>
      </c>
      <c r="AS26" s="98">
        <f t="shared" si="10"/>
        <v>262.14539823008846</v>
      </c>
      <c r="AT26" s="98">
        <f t="shared" si="11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-244.18747334879444</v>
      </c>
      <c r="AW26" s="234">
        <f t="shared" si="27"/>
        <v>-0.34890479410435099</v>
      </c>
      <c r="AX26" s="234">
        <f t="shared" si="28"/>
        <v>-1.9838124408871105</v>
      </c>
      <c r="AY26" s="99"/>
      <c r="AZ26" s="94">
        <f t="shared" si="14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5"/>
        <v>1.90625</v>
      </c>
      <c r="R27" s="92">
        <f t="shared" si="16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7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18"/>
        <v>465.45524784119158</v>
      </c>
      <c r="AO27" s="95">
        <f t="shared" si="20"/>
        <v>-4685.5352478411933</v>
      </c>
      <c r="AP27" s="96"/>
      <c r="AQ27" s="97">
        <f t="shared" si="8"/>
        <v>478.07821428571424</v>
      </c>
      <c r="AR27" s="98">
        <f t="shared" si="30"/>
        <v>181.59</v>
      </c>
      <c r="AS27" s="98">
        <f t="shared" si="10"/>
        <v>178.0975</v>
      </c>
      <c r="AT27" s="98">
        <f t="shared" si="11"/>
        <v>116.965</v>
      </c>
      <c r="AU27" s="98">
        <f t="shared" si="19"/>
        <v>152.14285714285714</v>
      </c>
      <c r="AV27" s="98">
        <f t="array" ref="AV27">_xlfn.IFS(U27=0,AO27,U27&lt;0,AO27/-U27,U27&gt;0,AO27/U27)</f>
        <v>-167.34054456575691</v>
      </c>
      <c r="AW27" s="234">
        <f t="shared" si="27"/>
        <v>-0.35002754688534932</v>
      </c>
      <c r="AX27" s="234">
        <f t="shared" si="28"/>
        <v>-0.92152951465255195</v>
      </c>
      <c r="AY27" s="99"/>
      <c r="AZ27" s="94">
        <f t="shared" si="14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5"/>
        <v>26.53125</v>
      </c>
      <c r="R28" s="92">
        <f t="shared" si="16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7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18"/>
        <v>12659.638131550379</v>
      </c>
      <c r="AO28" s="95">
        <f t="shared" si="20"/>
        <v>53690.871868449598</v>
      </c>
      <c r="AP28" s="96"/>
      <c r="AQ28" s="97">
        <f t="shared" si="8"/>
        <v>1129.9599999999998</v>
      </c>
      <c r="AR28" s="98">
        <f t="shared" si="30"/>
        <v>133.62</v>
      </c>
      <c r="AS28" s="98">
        <f t="shared" si="10"/>
        <v>419.64779179810739</v>
      </c>
      <c r="AT28" s="98">
        <f t="shared" si="11"/>
        <v>185.05480122324144</v>
      </c>
      <c r="AU28" s="98">
        <f t="shared" si="19"/>
        <v>170.69724770642202</v>
      </c>
      <c r="AV28" s="98">
        <f>_xlfn.IFS(U28=0,AO28,U28&lt;0,AO28/-U28,U28&gt;0,AO28/U28)</f>
        <v>169.37183554715961</v>
      </c>
      <c r="AW28" s="234">
        <f t="shared" si="27"/>
        <v>0.14989188603770012</v>
      </c>
      <c r="AX28" s="234">
        <f t="shared" si="28"/>
        <v>1.2675635050678011</v>
      </c>
      <c r="AY28" s="99"/>
      <c r="AZ28" s="94">
        <f t="shared" si="14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5"/>
        <v>6.25E-2</v>
      </c>
      <c r="R29" s="92">
        <f t="shared" si="16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7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18"/>
        <v>49.425508996177044</v>
      </c>
      <c r="AO29" s="95">
        <f t="shared" si="20"/>
        <v>338.00449100382292</v>
      </c>
      <c r="AP29" s="96"/>
      <c r="AQ29" s="97">
        <f t="shared" si="8"/>
        <v>478</v>
      </c>
      <c r="AR29" s="98">
        <f t="shared" si="30"/>
        <v>111.39</v>
      </c>
      <c r="AS29" s="98">
        <f t="shared" si="10"/>
        <v>178.67666666666665</v>
      </c>
      <c r="AT29" s="98">
        <f t="shared" si="11"/>
        <v>58.79</v>
      </c>
      <c r="AU29" s="98">
        <f t="shared" si="19"/>
        <v>0</v>
      </c>
      <c r="AV29" s="98">
        <f t="array" ref="AV29">_xlfn.IFS(U29=0,AO29,U29&lt;0,AO29/-U29,U29&gt;0,AO29/U29)</f>
        <v>112.66816366794097</v>
      </c>
      <c r="AW29" s="234">
        <f>IF(AQ29=0,0,AV29/AQ29)</f>
        <v>0.23570745537226145</v>
      </c>
      <c r="AX29" s="234">
        <f>IF(AR29=0,0,AV29/AR29)</f>
        <v>1.0114746715857885</v>
      </c>
      <c r="AY29" s="99"/>
      <c r="AZ29" s="94">
        <f t="shared" si="14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5"/>
        <v>0.15625</v>
      </c>
      <c r="R30" s="92">
        <f t="shared" si="16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7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18"/>
        <v>63.466203418916912</v>
      </c>
      <c r="AO30" s="95">
        <f t="shared" si="20"/>
        <v>-10.926203418916948</v>
      </c>
      <c r="AP30" s="96"/>
      <c r="AQ30" s="97">
        <f t="shared" si="8"/>
        <v>558</v>
      </c>
      <c r="AR30" s="98">
        <f t="shared" si="30"/>
        <v>111.39</v>
      </c>
      <c r="AS30" s="98">
        <f t="shared" si="10"/>
        <v>209.76</v>
      </c>
      <c r="AT30" s="98">
        <f t="shared" si="11"/>
        <v>191.67</v>
      </c>
      <c r="AU30" s="98">
        <f t="shared" si="19"/>
        <v>60</v>
      </c>
      <c r="AV30" s="98">
        <f t="array" ref="AV30">_xlfn.IFS(U30=0,AO30,U30&lt;0,AO30/-U30,U30&gt;0,AO30/U30)</f>
        <v>-3.6420678063056493</v>
      </c>
      <c r="AW30" s="234">
        <f>IF(AQ30=0,0,AV30/AQ30)</f>
        <v>-6.5270032371068983E-3</v>
      </c>
      <c r="AX30" s="234">
        <f>IF(AR30=0,0,AV30/AR30)</f>
        <v>-3.2696541936490256E-2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5"/>
        <v>0.125</v>
      </c>
      <c r="R31" s="92">
        <f t="shared" si="16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7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18"/>
        <v>33.573112067277194</v>
      </c>
      <c r="AO31" s="95">
        <f t="shared" si="20"/>
        <v>-199.58311206727734</v>
      </c>
      <c r="AP31" s="96"/>
      <c r="AQ31" s="97">
        <f t="shared" si="8"/>
        <v>499</v>
      </c>
      <c r="AR31" s="98">
        <f t="shared" si="30"/>
        <v>105.54</v>
      </c>
      <c r="AS31" s="98">
        <f t="shared" si="10"/>
        <v>187.70000000000005</v>
      </c>
      <c r="AT31" s="98">
        <f t="shared" si="11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-99.79155603363867</v>
      </c>
      <c r="AW31" s="234">
        <f>IF(AQ31=0,0,AV31/AQ31)</f>
        <v>-0.1999830782237248</v>
      </c>
      <c r="AX31" s="234">
        <f>IF(AR31=0,0,AV31/AR31)</f>
        <v>-0.94553303044948511</v>
      </c>
      <c r="AY31" s="99"/>
      <c r="AZ31" s="94">
        <f t="shared" si="14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5"/>
        <v>3.125E-2</v>
      </c>
      <c r="R32" s="92">
        <f t="shared" si="16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7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18"/>
        <v>19.758880457807315</v>
      </c>
      <c r="AO32" s="95">
        <f t="shared" si="20"/>
        <v>12.721119542192703</v>
      </c>
      <c r="AP32" s="96"/>
      <c r="AQ32" s="97">
        <f t="shared" si="8"/>
        <v>539</v>
      </c>
      <c r="AR32" s="98">
        <f t="shared" si="30"/>
        <v>140.63999999999999</v>
      </c>
      <c r="AS32" s="98">
        <f t="shared" si="10"/>
        <v>201.32999999999998</v>
      </c>
      <c r="AT32" s="98">
        <f t="shared" si="11"/>
        <v>164.55</v>
      </c>
      <c r="AU32" s="98">
        <f t="shared" si="19"/>
        <v>0</v>
      </c>
      <c r="AV32" s="98">
        <f t="array" ref="AV32">_xlfn.IFS(U32=0,AO32,U32&lt;0,AO32/-U32,U32&gt;0,AO32/U32)</f>
        <v>12.721119542192703</v>
      </c>
      <c r="AW32" s="234">
        <f t="shared" ref="AW32" si="34">IF(AQ32=0,0,AV32/AQ32)</f>
        <v>2.3601334957685904E-2</v>
      </c>
      <c r="AX32" s="234">
        <f t="shared" ref="AX32" si="35">IF(AR32=0,0,AV32/AR32)</f>
        <v>9.0451646346648915E-2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5"/>
        <v>0.78125</v>
      </c>
      <c r="R33" s="92">
        <f t="shared" si="16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7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18"/>
        <v>381.11936386537803</v>
      </c>
      <c r="AO33" s="95">
        <f t="shared" si="20"/>
        <v>-3653.2693638653791</v>
      </c>
      <c r="AP33" s="96"/>
      <c r="AQ33" s="97">
        <f t="shared" si="8"/>
        <v>645.37470588235283</v>
      </c>
      <c r="AR33" s="98">
        <f t="shared" si="30"/>
        <v>123.09</v>
      </c>
      <c r="AS33" s="98">
        <f t="shared" si="10"/>
        <v>241.6747058823529</v>
      </c>
      <c r="AT33" s="98">
        <f t="shared" si="11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-214.89819787443406</v>
      </c>
      <c r="AW33" s="234">
        <f>IF(AQ33=0,0,AV33/AQ33)</f>
        <v>-0.33298205819923854</v>
      </c>
      <c r="AX33" s="234">
        <f>IF(AR33=0,0,AV33/AR33)</f>
        <v>-1.7458623598540421</v>
      </c>
      <c r="AY33" s="99"/>
      <c r="AZ33" s="94">
        <f t="shared" si="14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5"/>
        <v>0.875</v>
      </c>
      <c r="R34" s="92">
        <f t="shared" si="16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7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18"/>
        <v>319.29218505750276</v>
      </c>
      <c r="AO34" s="95">
        <f t="shared" si="20"/>
        <v>1066.8778149424977</v>
      </c>
      <c r="AP34" s="96"/>
      <c r="AQ34" s="97">
        <f t="shared" si="8"/>
        <v>438.97142857142853</v>
      </c>
      <c r="AR34" s="98">
        <f t="shared" si="30"/>
        <v>117.24</v>
      </c>
      <c r="AS34" s="98">
        <f t="shared" si="10"/>
        <v>163.13714285714281</v>
      </c>
      <c r="AT34" s="98">
        <f t="shared" si="11"/>
        <v>92.586190476190467</v>
      </c>
      <c r="AU34" s="98">
        <f t="shared" si="19"/>
        <v>0</v>
      </c>
      <c r="AV34" s="98">
        <f t="array" ref="AV34">_xlfn.IFS(U34=0,AO34,U34&lt;0,AO34/-U34,U34&gt;0,AO34/U34)</f>
        <v>50.803705473452268</v>
      </c>
      <c r="AW34" s="234">
        <f>IF(AQ34=0,0,AV34/AQ34)</f>
        <v>0.11573351285933543</v>
      </c>
      <c r="AX34" s="234">
        <f>IF(AR34=0,0,AV34/AR34)</f>
        <v>0.4333308211655772</v>
      </c>
      <c r="AY34" s="99"/>
      <c r="AZ34" s="94">
        <f t="shared" si="14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7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si="18"/>
        <v>0</v>
      </c>
      <c r="AO35" s="95">
        <f t="shared" si="20"/>
        <v>0</v>
      </c>
      <c r="AP35" s="96"/>
      <c r="AQ35" s="97">
        <f t="shared" si="8"/>
        <v>0</v>
      </c>
      <c r="AR35" s="98">
        <f t="shared" si="30"/>
        <v>128.94</v>
      </c>
      <c r="AS35" s="98">
        <f t="shared" si="10"/>
        <v>0</v>
      </c>
      <c r="AT35" s="98">
        <f t="shared" si="11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7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18"/>
        <v>0</v>
      </c>
      <c r="AO36" s="95">
        <f t="shared" si="20"/>
        <v>0</v>
      </c>
      <c r="AP36" s="96"/>
      <c r="AQ36" s="97">
        <f t="shared" si="8"/>
        <v>0</v>
      </c>
      <c r="AR36" s="98">
        <f t="shared" si="30"/>
        <v>169.89</v>
      </c>
      <c r="AS36" s="98">
        <f t="shared" si="10"/>
        <v>0</v>
      </c>
      <c r="AT36" s="98">
        <f t="shared" si="11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5"/>
        <v>0.6875</v>
      </c>
      <c r="R37" s="92">
        <f t="shared" si="16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7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18"/>
        <v>296.21335975715726</v>
      </c>
      <c r="AO37" s="95">
        <f t="shared" si="20"/>
        <v>1858.8566402428423</v>
      </c>
      <c r="AP37" s="96"/>
      <c r="AQ37" s="97">
        <f t="shared" si="8"/>
        <v>994.25749999999994</v>
      </c>
      <c r="AR37" s="98">
        <f t="shared" si="30"/>
        <v>169.89</v>
      </c>
      <c r="AS37" s="98">
        <f t="shared" si="10"/>
        <v>371.91500000000002</v>
      </c>
      <c r="AT37" s="98">
        <f t="shared" si="11"/>
        <v>183.06874999999999</v>
      </c>
      <c r="AU37" s="98">
        <f t="shared" si="19"/>
        <v>0</v>
      </c>
      <c r="AV37" s="98">
        <f t="array" ref="AV37">_xlfn.IFS(U37=0,AO37,U37&lt;0,AO37/-U37,U37&gt;0,AO37/U37)</f>
        <v>232.35708003035529</v>
      </c>
      <c r="AW37" s="234">
        <f t="shared" si="40"/>
        <v>0.2336990970954258</v>
      </c>
      <c r="AX37" s="234">
        <f t="shared" si="41"/>
        <v>1.3676913298625895</v>
      </c>
      <c r="AY37" s="99"/>
      <c r="AZ37" s="94">
        <f t="shared" si="14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5"/>
        <v>0.21875</v>
      </c>
      <c r="R38" s="92">
        <f t="shared" si="16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7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18"/>
        <v>0</v>
      </c>
      <c r="AO38" s="95">
        <f t="shared" si="20"/>
        <v>-536.63</v>
      </c>
      <c r="AP38" s="96"/>
      <c r="AQ38" s="97">
        <f t="shared" si="8"/>
        <v>0</v>
      </c>
      <c r="AR38" s="98">
        <f t="shared" si="30"/>
        <v>105.54</v>
      </c>
      <c r="AS38" s="98">
        <f t="shared" si="10"/>
        <v>0</v>
      </c>
      <c r="AT38" s="98">
        <f t="shared" si="11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0"/>
        <v>0</v>
      </c>
      <c r="AX38" s="234">
        <f t="shared" si="41"/>
        <v>-5.0846124692059878</v>
      </c>
      <c r="AY38" s="99"/>
      <c r="AZ38" s="94">
        <f t="shared" si="14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5"/>
        <v>1.0625</v>
      </c>
      <c r="R39" s="92">
        <f t="shared" si="16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7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18"/>
        <v>421.38162127961778</v>
      </c>
      <c r="AO39" s="95">
        <f t="shared" si="20"/>
        <v>-3912.6916212796186</v>
      </c>
      <c r="AP39" s="96"/>
      <c r="AQ39" s="97">
        <f t="shared" si="8"/>
        <v>1074.0845454545454</v>
      </c>
      <c r="AR39" s="98">
        <f t="shared" si="30"/>
        <v>105.54</v>
      </c>
      <c r="AS39" s="98">
        <f t="shared" si="10"/>
        <v>401.19181818181823</v>
      </c>
      <c r="AT39" s="98">
        <f t="shared" si="11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-355.69923829814712</v>
      </c>
      <c r="AW39" s="234">
        <f t="shared" si="40"/>
        <v>-0.33116502774706397</v>
      </c>
      <c r="AX39" s="234">
        <f t="shared" si="41"/>
        <v>-3.3702789302458509</v>
      </c>
      <c r="AY39" s="99"/>
      <c r="AZ39" s="94">
        <f t="shared" si="14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5"/>
        <v>0.28125</v>
      </c>
      <c r="R40" s="92">
        <f t="shared" si="16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7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18"/>
        <v>0</v>
      </c>
      <c r="AO40" s="95">
        <f t="shared" si="20"/>
        <v>-843.03</v>
      </c>
      <c r="AP40" s="96"/>
      <c r="AQ40" s="97">
        <f t="shared" si="8"/>
        <v>0</v>
      </c>
      <c r="AR40" s="98">
        <f t="shared" si="30"/>
        <v>105.54</v>
      </c>
      <c r="AS40" s="98">
        <f t="shared" si="10"/>
        <v>0</v>
      </c>
      <c r="AT40" s="98">
        <f t="shared" si="11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0"/>
        <v>0</v>
      </c>
      <c r="AX40" s="234">
        <f t="shared" si="41"/>
        <v>-7.9877771461057412</v>
      </c>
      <c r="AY40" s="99"/>
      <c r="AZ40" s="94">
        <f t="shared" si="14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5"/>
        <v>9.375E-2</v>
      </c>
      <c r="R41" s="92">
        <f t="shared" si="16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7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18"/>
        <v>41.046384905187118</v>
      </c>
      <c r="AO41" s="95">
        <f t="shared" si="20"/>
        <v>316.663615094813</v>
      </c>
      <c r="AP41" s="96"/>
      <c r="AQ41" s="97">
        <f t="shared" si="8"/>
        <v>1181.46</v>
      </c>
      <c r="AR41" s="98">
        <f t="shared" si="30"/>
        <v>123.09</v>
      </c>
      <c r="AS41" s="98">
        <f t="shared" si="10"/>
        <v>451.84000000000003</v>
      </c>
      <c r="AT41" s="98">
        <f t="shared" si="11"/>
        <v>248.82</v>
      </c>
      <c r="AU41" s="98">
        <f t="shared" si="19"/>
        <v>0</v>
      </c>
      <c r="AV41" s="98">
        <f t="array" ref="AV41">_xlfn.IFS(U41=0,AO41,U41&lt;0,AO41/-U41,U41&gt;0,AO41/U41)</f>
        <v>316.663615094813</v>
      </c>
      <c r="AW41" s="234">
        <f t="shared" si="40"/>
        <v>0.26802736875968125</v>
      </c>
      <c r="AX41" s="234">
        <f t="shared" si="41"/>
        <v>2.5726185319263384</v>
      </c>
      <c r="AY41" s="99"/>
      <c r="AZ41" s="94">
        <f t="shared" si="14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5"/>
        <v>0.3125</v>
      </c>
      <c r="R42" s="92">
        <f t="shared" si="16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7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18"/>
        <v>82.31923262364424</v>
      </c>
      <c r="AO42" s="95">
        <f t="shared" si="20"/>
        <v>649.80076737635602</v>
      </c>
      <c r="AP42" s="96"/>
      <c r="AQ42" s="97">
        <f t="shared" si="8"/>
        <v>1176</v>
      </c>
      <c r="AR42" s="98">
        <f t="shared" si="30"/>
        <v>123.09</v>
      </c>
      <c r="AS42" s="98">
        <f t="shared" si="10"/>
        <v>438.16999999999996</v>
      </c>
      <c r="AT42" s="98">
        <f t="shared" si="11"/>
        <v>248.68</v>
      </c>
      <c r="AU42" s="98">
        <f t="shared" si="19"/>
        <v>0</v>
      </c>
      <c r="AV42" s="98">
        <f t="array" ref="AV42">_xlfn.IFS(U42=0,AO42,U42&lt;0,AO42/-U42,U42&gt;0,AO42/U42)</f>
        <v>324.90038368817801</v>
      </c>
      <c r="AW42" s="234">
        <f t="shared" si="40"/>
        <v>0.27627583646953913</v>
      </c>
      <c r="AX42" s="234">
        <f t="shared" si="41"/>
        <v>2.639535166854968</v>
      </c>
      <c r="AY42" s="99"/>
      <c r="AZ42" s="94">
        <f t="shared" si="14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5"/>
        <v>1.46875</v>
      </c>
      <c r="R43" s="92">
        <f t="shared" si="16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7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18"/>
        <v>277.67398154880885</v>
      </c>
      <c r="AO43" s="95">
        <f t="shared" si="20"/>
        <v>-7162.9139815488097</v>
      </c>
      <c r="AP43" s="96"/>
      <c r="AQ43" s="97">
        <f t="shared" si="8"/>
        <v>1105.4585714285713</v>
      </c>
      <c r="AR43" s="98">
        <f t="shared" si="30"/>
        <v>123.09</v>
      </c>
      <c r="AS43" s="98">
        <f t="shared" si="10"/>
        <v>412.95</v>
      </c>
      <c r="AT43" s="98">
        <f t="shared" si="11"/>
        <v>267.31</v>
      </c>
      <c r="AU43" s="98">
        <f t="shared" si="19"/>
        <v>1285.7142857142858</v>
      </c>
      <c r="AV43" s="98">
        <f t="array" ref="AV43">_xlfn.IFS(U43=0,AO43,U43&lt;0,AO43/-U43,U43&gt;0,AO43/U43)</f>
        <v>-1023.2734259355442</v>
      </c>
      <c r="AW43" s="234">
        <f t="shared" si="40"/>
        <v>-0.92565515559138489</v>
      </c>
      <c r="AX43" s="234">
        <f t="shared" si="41"/>
        <v>-8.3132133068124467</v>
      </c>
      <c r="AY43" s="99"/>
      <c r="AZ43" s="94">
        <f t="shared" si="14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5"/>
        <v>2.90625</v>
      </c>
      <c r="R44" s="92">
        <f t="shared" si="16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7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18"/>
        <v>1507.2685462811253</v>
      </c>
      <c r="AO44" s="95">
        <f t="shared" si="20"/>
        <v>5295.2814537188815</v>
      </c>
      <c r="AP44" s="96"/>
      <c r="AQ44" s="97">
        <f t="shared" si="8"/>
        <v>1008.3430000000001</v>
      </c>
      <c r="AR44" s="98">
        <f t="shared" si="30"/>
        <v>111.39</v>
      </c>
      <c r="AS44" s="98">
        <f t="shared" si="10"/>
        <v>378.97249999999997</v>
      </c>
      <c r="AT44" s="98">
        <f t="shared" si="11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132.38203634297204</v>
      </c>
      <c r="AW44" s="234">
        <f t="shared" si="40"/>
        <v>0.13128671131050845</v>
      </c>
      <c r="AX44" s="234">
        <f t="shared" si="41"/>
        <v>1.188455304273023</v>
      </c>
      <c r="AY44" s="99"/>
      <c r="AZ44" s="94">
        <f t="shared" si="14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5"/>
        <v>13.34375</v>
      </c>
      <c r="R45" s="92">
        <f t="shared" si="16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7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18"/>
        <v>6939.5322579834356</v>
      </c>
      <c r="AO45" s="95">
        <f t="shared" si="20"/>
        <v>9299.8277420165796</v>
      </c>
      <c r="AP45" s="96"/>
      <c r="AQ45" s="97">
        <f t="shared" si="8"/>
        <v>1168.8060975609758</v>
      </c>
      <c r="AR45" s="98">
        <f t="shared" si="30"/>
        <v>107.88</v>
      </c>
      <c r="AS45" s="98">
        <f t="shared" si="10"/>
        <v>437.19225609756097</v>
      </c>
      <c r="AT45" s="98">
        <f t="shared" si="11"/>
        <v>150.68744318181811</v>
      </c>
      <c r="AU45" s="98">
        <f t="shared" si="19"/>
        <v>338.25</v>
      </c>
      <c r="AV45" s="98">
        <f t="array" ref="AV45">_xlfn.IFS(U45=0,AO45,U45&lt;0,AO45/-U45,U45&gt;0,AO45/U45)</f>
        <v>56.706266719613289</v>
      </c>
      <c r="AW45" s="234">
        <f t="shared" si="40"/>
        <v>4.8516402197033341E-2</v>
      </c>
      <c r="AX45" s="234">
        <f t="shared" si="41"/>
        <v>0.52564207192819146</v>
      </c>
      <c r="AY45" s="99"/>
      <c r="AZ45" s="94">
        <f t="shared" si="14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7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18"/>
        <v>0</v>
      </c>
      <c r="AO46" s="95">
        <f t="shared" si="20"/>
        <v>0</v>
      </c>
      <c r="AP46" s="96"/>
      <c r="AQ46" s="97">
        <f t="shared" si="8"/>
        <v>0</v>
      </c>
      <c r="AR46" s="98">
        <f t="shared" si="30"/>
        <v>107.88</v>
      </c>
      <c r="AS46" s="98">
        <f t="shared" si="10"/>
        <v>0</v>
      </c>
      <c r="AT46" s="98">
        <f t="shared" si="11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5"/>
        <v>2.125</v>
      </c>
      <c r="R47" s="92">
        <f t="shared" si="16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7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18"/>
        <v>1579.1954004038091</v>
      </c>
      <c r="AO47" s="95">
        <f t="shared" si="20"/>
        <v>14519.24459959619</v>
      </c>
      <c r="AP47" s="96"/>
      <c r="AQ47" s="97">
        <f t="shared" si="8"/>
        <v>1028.8034883720932</v>
      </c>
      <c r="AR47" s="98">
        <f t="shared" si="30"/>
        <v>123.09</v>
      </c>
      <c r="AS47" s="98">
        <f t="shared" si="10"/>
        <v>385.41627906976748</v>
      </c>
      <c r="AT47" s="98">
        <f t="shared" si="11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337.65685115339977</v>
      </c>
      <c r="AW47" s="234">
        <f t="shared" si="40"/>
        <v>0.32820344698450082</v>
      </c>
      <c r="AX47" s="234">
        <f t="shared" si="41"/>
        <v>2.7431704537606612</v>
      </c>
      <c r="AY47" s="99"/>
      <c r="AZ47" s="94">
        <f t="shared" si="14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5"/>
        <v>6.6875</v>
      </c>
      <c r="R48" s="92">
        <f t="shared" si="16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7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18"/>
        <v>4214.4474778881668</v>
      </c>
      <c r="AO48" s="95">
        <f t="shared" si="20"/>
        <v>21509.292522111838</v>
      </c>
      <c r="AP48" s="96"/>
      <c r="AQ48" s="97">
        <f t="shared" si="8"/>
        <v>1207.5243298969071</v>
      </c>
      <c r="AR48" s="98">
        <f t="shared" si="30"/>
        <v>107.88</v>
      </c>
      <c r="AS48" s="98">
        <f t="shared" si="10"/>
        <v>450.26154639175252</v>
      </c>
      <c r="AT48" s="98">
        <f t="shared" si="11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221.74528373311173</v>
      </c>
      <c r="AW48" s="234">
        <f t="shared" si="40"/>
        <v>0.18363628644405311</v>
      </c>
      <c r="AX48" s="234">
        <f t="shared" si="41"/>
        <v>2.0554809393132345</v>
      </c>
      <c r="AY48" s="99"/>
      <c r="AZ48" s="94">
        <f t="shared" si="14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5"/>
        <v>8.53125</v>
      </c>
      <c r="R49" s="92">
        <f t="shared" si="16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7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18"/>
        <v>5316.6097191223562</v>
      </c>
      <c r="AO49" s="95">
        <f t="shared" si="20"/>
        <v>21537.890280877666</v>
      </c>
      <c r="AP49" s="96"/>
      <c r="AQ49" s="97">
        <f t="shared" si="8"/>
        <v>1350.9423636363638</v>
      </c>
      <c r="AR49" s="98">
        <f t="shared" si="30"/>
        <v>123.09</v>
      </c>
      <c r="AS49" s="98">
        <f t="shared" si="10"/>
        <v>502.73354545454532</v>
      </c>
      <c r="AT49" s="98">
        <f t="shared" si="11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195.79900255343333</v>
      </c>
      <c r="AW49" s="234">
        <f t="shared" si="40"/>
        <v>0.14493512663737665</v>
      </c>
      <c r="AX49" s="234">
        <f t="shared" si="41"/>
        <v>1.5906978840964605</v>
      </c>
      <c r="AY49" s="99"/>
      <c r="AZ49" s="94">
        <f t="shared" si="14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5"/>
        <v>3.21875</v>
      </c>
      <c r="R50" s="92">
        <f t="shared" si="16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7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18"/>
        <v>1811.2082510700213</v>
      </c>
      <c r="AO50" s="95">
        <f t="shared" si="20"/>
        <v>687.85174892998361</v>
      </c>
      <c r="AP50" s="96"/>
      <c r="AQ50" s="97">
        <f t="shared" si="8"/>
        <v>1201.0585365853658</v>
      </c>
      <c r="AR50" s="98">
        <f t="shared" si="30"/>
        <v>134.79</v>
      </c>
      <c r="AS50" s="98">
        <f t="shared" si="10"/>
        <v>446.95097560975603</v>
      </c>
      <c r="AT50" s="98">
        <f t="shared" si="11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16.776871925121551</v>
      </c>
      <c r="AW50" s="234">
        <f t="shared" si="40"/>
        <v>1.3968404881262943E-2</v>
      </c>
      <c r="AX50" s="234">
        <f t="shared" si="41"/>
        <v>0.12446674030062728</v>
      </c>
      <c r="AY50" s="99"/>
      <c r="AZ50" s="94">
        <f t="shared" si="14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5"/>
        <v>0.5625</v>
      </c>
      <c r="R51" s="92">
        <f t="shared" si="16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7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18"/>
        <v>381.47660895331148</v>
      </c>
      <c r="AO51" s="95">
        <f t="shared" si="20"/>
        <v>-2323.7466089533118</v>
      </c>
      <c r="AP51" s="96"/>
      <c r="AQ51" s="97">
        <f t="shared" si="8"/>
        <v>1099.643</v>
      </c>
      <c r="AR51" s="98">
        <f t="shared" si="30"/>
        <v>144.15</v>
      </c>
      <c r="AS51" s="98">
        <f t="shared" si="10"/>
        <v>411.78300000000007</v>
      </c>
      <c r="AT51" s="98">
        <f t="shared" si="11"/>
        <v>357.53083333333331</v>
      </c>
      <c r="AU51" s="98">
        <f t="shared" si="19"/>
        <v>250.75</v>
      </c>
      <c r="AV51" s="98">
        <f t="array" ref="AV51">_xlfn.IFS(U51=0,AO51,U51&lt;0,AO51/-U51,U51&gt;0,AO51/U51)</f>
        <v>-232.37466089533117</v>
      </c>
      <c r="AW51" s="234">
        <f t="shared" si="40"/>
        <v>-0.21131827410835261</v>
      </c>
      <c r="AX51" s="234">
        <f t="shared" si="41"/>
        <v>-1.6120337210914406</v>
      </c>
      <c r="AY51" s="99"/>
      <c r="AZ51" s="94">
        <f t="shared" si="14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5"/>
        <v>0.4375</v>
      </c>
      <c r="R52" s="92">
        <f t="shared" si="16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7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18"/>
        <v>0</v>
      </c>
      <c r="AO52" s="95">
        <f t="shared" si="20"/>
        <v>-839.02</v>
      </c>
      <c r="AP52" s="96"/>
      <c r="AQ52" s="97">
        <f t="shared" si="8"/>
        <v>0</v>
      </c>
      <c r="AR52" s="98">
        <f t="shared" si="30"/>
        <v>96.18</v>
      </c>
      <c r="AS52" s="98">
        <f t="shared" si="10"/>
        <v>0</v>
      </c>
      <c r="AT52" s="98">
        <f t="shared" si="11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0"/>
        <v>0</v>
      </c>
      <c r="AX52" s="234">
        <f t="shared" si="41"/>
        <v>-8.7234352256186316</v>
      </c>
      <c r="AY52" s="99"/>
      <c r="AZ52" s="94">
        <f t="shared" si="14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5"/>
        <v>0.21875</v>
      </c>
      <c r="R53" s="92">
        <f t="shared" si="16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7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18"/>
        <v>72.977641576256815</v>
      </c>
      <c r="AO53" s="95">
        <f t="shared" si="20"/>
        <v>488.7123584237429</v>
      </c>
      <c r="AP53" s="96"/>
      <c r="AQ53" s="97">
        <f t="shared" si="8"/>
        <v>1089.4099999999999</v>
      </c>
      <c r="AR53" s="98">
        <f t="shared" si="30"/>
        <v>96.18</v>
      </c>
      <c r="AS53" s="98">
        <f t="shared" si="10"/>
        <v>404.96499999999997</v>
      </c>
      <c r="AT53" s="98">
        <f t="shared" si="11"/>
        <v>307.42</v>
      </c>
      <c r="AU53" s="98">
        <f t="shared" si="19"/>
        <v>0</v>
      </c>
      <c r="AV53" s="98">
        <f t="array" ref="AV53">_xlfn.IFS(U53=0,AO53,U53&lt;0,AO53/-U53,U53&gt;0,AO53/U53)</f>
        <v>244.35617921187145</v>
      </c>
      <c r="AW53" s="234">
        <f t="shared" si="40"/>
        <v>0.22430139177341082</v>
      </c>
      <c r="AX53" s="234">
        <f t="shared" si="41"/>
        <v>2.5406132170084366</v>
      </c>
      <c r="AY53" s="99"/>
      <c r="AZ53" s="94">
        <f t="shared" si="14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5"/>
        <v>0.40625</v>
      </c>
      <c r="R54" s="92">
        <f t="shared" si="16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7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18"/>
        <v>255.05374344533516</v>
      </c>
      <c r="AO54" s="95">
        <f t="shared" si="20"/>
        <v>2044.0862565546643</v>
      </c>
      <c r="AP54" s="96"/>
      <c r="AQ54" s="97">
        <f t="shared" si="8"/>
        <v>990.86571428571426</v>
      </c>
      <c r="AR54" s="98">
        <f t="shared" si="30"/>
        <v>123.09</v>
      </c>
      <c r="AS54" s="98">
        <f t="shared" si="10"/>
        <v>373.60142857142858</v>
      </c>
      <c r="AT54" s="98">
        <f t="shared" si="11"/>
        <v>165.72571428571428</v>
      </c>
      <c r="AU54" s="98">
        <f t="shared" si="19"/>
        <v>0</v>
      </c>
      <c r="AV54" s="98">
        <f t="array" ref="AV54">_xlfn.IFS(U54=0,AO54,U54&lt;0,AO54/-U54,U54&gt;0,AO54/U54)</f>
        <v>292.01232236495201</v>
      </c>
      <c r="AW54" s="234">
        <f t="shared" si="40"/>
        <v>0.29470423504910054</v>
      </c>
      <c r="AX54" s="234">
        <f t="shared" si="41"/>
        <v>2.372348057234154</v>
      </c>
      <c r="AY54" s="99"/>
      <c r="AZ54" s="94">
        <f t="shared" si="14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7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18"/>
        <v>0</v>
      </c>
      <c r="AO55" s="95">
        <f t="shared" si="20"/>
        <v>-97.32</v>
      </c>
      <c r="AP55" s="96"/>
      <c r="AQ55" s="97">
        <f t="shared" si="8"/>
        <v>0</v>
      </c>
      <c r="AR55" s="98">
        <f t="shared" si="30"/>
        <v>158.19</v>
      </c>
      <c r="AS55" s="98">
        <f t="shared" si="10"/>
        <v>0</v>
      </c>
      <c r="AT55" s="98">
        <f t="shared" si="11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0"/>
        <v>0</v>
      </c>
      <c r="AX55" s="234">
        <f t="shared" si="41"/>
        <v>-0.61520955812630373</v>
      </c>
      <c r="AY55" s="99"/>
      <c r="AZ55" s="94">
        <f t="shared" si="14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5"/>
        <v>0.15625</v>
      </c>
      <c r="R56" s="92">
        <f t="shared" si="16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7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18"/>
        <v>73.430567202796823</v>
      </c>
      <c r="AO56" s="95">
        <f t="shared" si="20"/>
        <v>121.24943279720313</v>
      </c>
      <c r="AP56" s="96"/>
      <c r="AQ56" s="97">
        <f t="shared" si="8"/>
        <v>1049</v>
      </c>
      <c r="AR56" s="98">
        <f t="shared" si="30"/>
        <v>152.34</v>
      </c>
      <c r="AS56" s="98">
        <f t="shared" si="10"/>
        <v>393.32</v>
      </c>
      <c r="AT56" s="98">
        <f t="shared" si="11"/>
        <v>396</v>
      </c>
      <c r="AU56" s="98">
        <f t="shared" si="19"/>
        <v>0</v>
      </c>
      <c r="AV56" s="98">
        <f t="array" ref="AV56">_xlfn.IFS(U56=0,AO56,U56&lt;0,AO56/-U56,U56&gt;0,AO56/U56)</f>
        <v>60.624716398601564</v>
      </c>
      <c r="AW56" s="234">
        <f t="shared" si="40"/>
        <v>5.7792865966255068E-2</v>
      </c>
      <c r="AX56" s="234">
        <f t="shared" si="41"/>
        <v>0.39795665221610582</v>
      </c>
      <c r="AY56" s="99"/>
      <c r="AZ56" s="94">
        <f t="shared" si="14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7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18"/>
        <v>0</v>
      </c>
      <c r="AO57" s="95">
        <f t="shared" si="20"/>
        <v>0</v>
      </c>
      <c r="AP57" s="96"/>
      <c r="AQ57" s="97">
        <f t="shared" si="8"/>
        <v>0</v>
      </c>
      <c r="AR57" s="98">
        <f t="shared" si="30"/>
        <v>93.84</v>
      </c>
      <c r="AS57" s="98">
        <f t="shared" si="10"/>
        <v>0</v>
      </c>
      <c r="AT57" s="98">
        <f t="shared" si="11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5"/>
        <v>1.21875</v>
      </c>
      <c r="R58" s="92">
        <f t="shared" si="16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7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18"/>
        <v>340.72236107724262</v>
      </c>
      <c r="AO58" s="95">
        <f t="shared" si="20"/>
        <v>-6988.8223610772429</v>
      </c>
      <c r="AP58" s="96"/>
      <c r="AQ58" s="97">
        <f t="shared" si="8"/>
        <v>1039.0777777777778</v>
      </c>
      <c r="AR58" s="98">
        <f t="shared" si="30"/>
        <v>169.89</v>
      </c>
      <c r="AS58" s="98">
        <f t="shared" si="10"/>
        <v>389.33555555555557</v>
      </c>
      <c r="AT58" s="98">
        <f t="shared" si="11"/>
        <v>261.87700000000007</v>
      </c>
      <c r="AU58" s="98">
        <f t="shared" si="19"/>
        <v>834.8</v>
      </c>
      <c r="AV58" s="98">
        <f t="array" ref="AV58">_xlfn.IFS(U58=0,AO58,U58&lt;0,AO58/-U58,U58&gt;0,AO58/U58)</f>
        <v>-776.53581789747147</v>
      </c>
      <c r="AW58" s="234">
        <f t="shared" si="40"/>
        <v>-0.74733175370010196</v>
      </c>
      <c r="AX58" s="234">
        <f t="shared" si="41"/>
        <v>-4.5708153387337189</v>
      </c>
      <c r="AY58" s="99"/>
      <c r="AZ58" s="94">
        <f t="shared" si="14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7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18"/>
        <v>0</v>
      </c>
      <c r="AO59" s="95">
        <f t="shared" si="20"/>
        <v>0</v>
      </c>
      <c r="AP59" s="96"/>
      <c r="AQ59" s="97">
        <f t="shared" si="8"/>
        <v>0</v>
      </c>
      <c r="AR59" s="98">
        <f t="shared" si="30"/>
        <v>158.19</v>
      </c>
      <c r="AS59" s="98">
        <f t="shared" si="10"/>
        <v>0</v>
      </c>
      <c r="AT59" s="98">
        <f t="shared" si="11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5"/>
        <v>0.3125</v>
      </c>
      <c r="R60" s="92">
        <f t="shared" si="16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7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18"/>
        <v>72.86441016962182</v>
      </c>
      <c r="AO60" s="95">
        <f t="shared" si="20"/>
        <v>-100.45441016962174</v>
      </c>
      <c r="AP60" s="96"/>
      <c r="AQ60" s="97">
        <f t="shared" si="8"/>
        <v>1033.2649999999999</v>
      </c>
      <c r="AR60" s="98">
        <f t="shared" si="30"/>
        <v>158.19</v>
      </c>
      <c r="AS60" s="98">
        <f t="shared" si="10"/>
        <v>378.67499999999978</v>
      </c>
      <c r="AT60" s="98">
        <f t="shared" si="11"/>
        <v>340.13</v>
      </c>
      <c r="AU60" s="98">
        <f t="shared" si="19"/>
        <v>0</v>
      </c>
      <c r="AV60" s="98">
        <f t="array" ref="AV60">_xlfn.IFS(U60=0,AO60,U60&lt;0,AO60/-U60,U60&gt;0,AO60/U60)</f>
        <v>-50.227205084810869</v>
      </c>
      <c r="AW60" s="234">
        <f t="shared" si="40"/>
        <v>-4.8610187207358109E-2</v>
      </c>
      <c r="AX60" s="234">
        <f t="shared" si="41"/>
        <v>-0.31751188497889166</v>
      </c>
      <c r="AY60" s="99"/>
      <c r="AZ60" s="94">
        <f t="shared" si="14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5"/>
        <v>6.25E-2</v>
      </c>
      <c r="R61" s="92">
        <f t="shared" si="16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7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18"/>
        <v>0</v>
      </c>
      <c r="AO61" s="95">
        <f t="shared" si="20"/>
        <v>-283.83000000000004</v>
      </c>
      <c r="AP61" s="96"/>
      <c r="AQ61" s="97">
        <f t="shared" si="8"/>
        <v>0</v>
      </c>
      <c r="AR61" s="98">
        <f t="shared" si="30"/>
        <v>128.94</v>
      </c>
      <c r="AS61" s="98">
        <f t="shared" si="10"/>
        <v>0</v>
      </c>
      <c r="AT61" s="98">
        <f t="shared" si="11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0"/>
        <v>0</v>
      </c>
      <c r="AX61" s="234">
        <f t="shared" si="41"/>
        <v>-2.2012563983248028</v>
      </c>
      <c r="AY61" s="99"/>
      <c r="AZ61" s="94">
        <f t="shared" si="14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7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18"/>
        <v>0</v>
      </c>
      <c r="AO62" s="95">
        <f t="shared" si="20"/>
        <v>0</v>
      </c>
      <c r="AP62" s="96"/>
      <c r="AQ62" s="97">
        <f t="shared" si="8"/>
        <v>0</v>
      </c>
      <c r="AR62" s="98">
        <f t="shared" si="30"/>
        <v>175.74</v>
      </c>
      <c r="AS62" s="98">
        <f t="shared" si="10"/>
        <v>0</v>
      </c>
      <c r="AT62" s="98">
        <f t="shared" si="11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7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18"/>
        <v>0</v>
      </c>
      <c r="AO63" s="95">
        <f t="shared" si="20"/>
        <v>0</v>
      </c>
      <c r="AP63" s="96"/>
      <c r="AQ63" s="97">
        <f t="shared" si="8"/>
        <v>0</v>
      </c>
      <c r="AR63" s="98">
        <f t="shared" si="30"/>
        <v>140.63999999999999</v>
      </c>
      <c r="AS63" s="98">
        <f t="shared" si="10"/>
        <v>0</v>
      </c>
      <c r="AT63" s="98">
        <f t="shared" si="11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7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18"/>
        <v>0</v>
      </c>
      <c r="AO64" s="95">
        <f t="shared" si="20"/>
        <v>0</v>
      </c>
      <c r="AP64" s="96"/>
      <c r="AQ64" s="97">
        <f t="shared" si="8"/>
        <v>0</v>
      </c>
      <c r="AR64" s="98">
        <f t="shared" si="30"/>
        <v>99.69</v>
      </c>
      <c r="AS64" s="98">
        <f t="shared" si="10"/>
        <v>0</v>
      </c>
      <c r="AT64" s="98">
        <f t="shared" si="11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5"/>
        <v>6.25E-2</v>
      </c>
      <c r="R65" s="92">
        <f t="shared" si="16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7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18"/>
        <v>0</v>
      </c>
      <c r="AO65" s="95">
        <f t="shared" si="20"/>
        <v>-96.4</v>
      </c>
      <c r="AP65" s="96"/>
      <c r="AQ65" s="97">
        <f t="shared" si="8"/>
        <v>0</v>
      </c>
      <c r="AR65" s="98">
        <f t="shared" si="30"/>
        <v>99.69</v>
      </c>
      <c r="AS65" s="98">
        <f t="shared" si="10"/>
        <v>0</v>
      </c>
      <c r="AT65" s="98">
        <f t="shared" si="11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0"/>
        <v>0</v>
      </c>
      <c r="AX65" s="234">
        <f t="shared" si="41"/>
        <v>-0.96699769284782833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5"/>
        <v>0</v>
      </c>
      <c r="R66" s="92">
        <f t="shared" si="16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7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18"/>
        <v>0</v>
      </c>
      <c r="AO66" s="95">
        <f t="shared" si="20"/>
        <v>0</v>
      </c>
      <c r="AP66" s="96"/>
      <c r="AQ66" s="97">
        <f t="shared" si="8"/>
        <v>0</v>
      </c>
      <c r="AR66" s="98">
        <f t="shared" si="30"/>
        <v>97.35</v>
      </c>
      <c r="AS66" s="98">
        <f t="shared" si="10"/>
        <v>0</v>
      </c>
      <c r="AT66" s="98">
        <f t="shared" si="11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4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5"/>
        <v>0.28125</v>
      </c>
      <c r="R67" s="92">
        <f t="shared" si="16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3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4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5">Y67+Z67</f>
        <v>6262.53</v>
      </c>
      <c r="AB67" s="92">
        <f t="shared" si="17"/>
        <v>5947.83</v>
      </c>
      <c r="AC67" s="234">
        <f t="shared" ref="AC67:AC98" si="46">AA67/$AA$126</f>
        <v>7.3907019287803319E-4</v>
      </c>
      <c r="AD67" s="92">
        <f t="shared" ref="AD67:AD98" si="47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8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49">IFERROR($AL$126*H67/$H$126,0)</f>
        <v>0</v>
      </c>
      <c r="AM67" s="93">
        <f>'Юнит 6'!AM67+'Юнит 7'!AM67+'Юнит 8'!AM67+'Юнит 9'!AM67</f>
        <v>0</v>
      </c>
      <c r="AN67" s="325">
        <f t="shared" si="18"/>
        <v>219.27261894867544</v>
      </c>
      <c r="AO67" s="95">
        <f t="shared" si="20"/>
        <v>1840.8873810513248</v>
      </c>
      <c r="AP67" s="96"/>
      <c r="AQ67" s="97">
        <f t="shared" si="8"/>
        <v>1043.7549999999999</v>
      </c>
      <c r="AR67" s="98">
        <f t="shared" si="30"/>
        <v>161.69999999999999</v>
      </c>
      <c r="AS67" s="98">
        <f t="shared" si="10"/>
        <v>388.89666666666659</v>
      </c>
      <c r="AT67" s="98">
        <f t="shared" si="11"/>
        <v>128.39857142857144</v>
      </c>
      <c r="AU67" s="98">
        <f t="shared" si="19"/>
        <v>0</v>
      </c>
      <c r="AV67" s="98">
        <f t="array" ref="AV67">_xlfn.IFS(U67=0,AO67,U67&lt;0,AO67/-U67,U67&gt;0,AO67/U67)</f>
        <v>306.81456350855416</v>
      </c>
      <c r="AW67" s="234">
        <f t="shared" si="40"/>
        <v>0.29395266466608944</v>
      </c>
      <c r="AX67" s="234">
        <f t="shared" si="41"/>
        <v>1.8974308194715781</v>
      </c>
      <c r="AY67" s="99"/>
      <c r="AZ67" s="94">
        <f t="shared" si="14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3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4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5"/>
        <v>0</v>
      </c>
      <c r="AB68" s="92">
        <f t="shared" ref="AB68:AB98" si="52">N68*O68*P68/100</f>
        <v>0</v>
      </c>
      <c r="AC68" s="234">
        <f t="shared" si="46"/>
        <v>0</v>
      </c>
      <c r="AD68" s="92">
        <f t="shared" si="47"/>
        <v>0</v>
      </c>
      <c r="AE68" s="93">
        <f>'Юнит 6'!AE68+'Юнит 7'!AE68+'Юнит 8'!AE68+'Юнит 9'!AE68</f>
        <v>0</v>
      </c>
      <c r="AF68" s="234">
        <f t="shared" si="48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49"/>
        <v>0</v>
      </c>
      <c r="AM68" s="93">
        <f>'Юнит 6'!AM68+'Юнит 7'!AM68+'Юнит 8'!AM68+'Юнит 9'!AM68</f>
        <v>0</v>
      </c>
      <c r="AN68" s="325">
        <f t="shared" ref="AN68:AN103" si="53">307190.66*X68/$X$126</f>
        <v>0</v>
      </c>
      <c r="AO68" s="95">
        <f t="shared" si="20"/>
        <v>0</v>
      </c>
      <c r="AP68" s="96"/>
      <c r="AQ68" s="97">
        <f t="shared" si="8"/>
        <v>0</v>
      </c>
      <c r="AR68" s="98">
        <f t="shared" si="30"/>
        <v>161.69999999999999</v>
      </c>
      <c r="AS68" s="98">
        <f t="shared" si="10"/>
        <v>0</v>
      </c>
      <c r="AT68" s="98">
        <f t="shared" si="11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0"/>
        <v>9.375E-2</v>
      </c>
      <c r="R69" s="92">
        <f t="shared" si="51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3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4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5"/>
        <v>0</v>
      </c>
      <c r="AB69" s="92">
        <f t="shared" si="52"/>
        <v>0</v>
      </c>
      <c r="AC69" s="234">
        <f t="shared" si="46"/>
        <v>0</v>
      </c>
      <c r="AD69" s="92">
        <f t="shared" si="47"/>
        <v>0</v>
      </c>
      <c r="AE69" s="93">
        <f>'Юнит 6'!AE69+'Юнит 7'!AE69+'Юнит 8'!AE69+'Юнит 9'!AE69</f>
        <v>0</v>
      </c>
      <c r="AF69" s="234">
        <f t="shared" si="48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49"/>
        <v>0</v>
      </c>
      <c r="AM69" s="93">
        <f>'Юнит 6'!AM69+'Юнит 7'!AM69+'Юнит 8'!AM69+'Юнит 9'!AM69</f>
        <v>0</v>
      </c>
      <c r="AN69" s="325">
        <f t="shared" si="53"/>
        <v>0</v>
      </c>
      <c r="AO69" s="95">
        <f t="shared" ref="AO69:AO98" si="54">AA69-AD69-AE69-AG69-AH69-AI69-AK69-AL69-AN69-AM69</f>
        <v>-220.98000000000002</v>
      </c>
      <c r="AP69" s="96"/>
      <c r="AQ69" s="97">
        <f t="shared" si="8"/>
        <v>0</v>
      </c>
      <c r="AR69" s="98">
        <f t="shared" si="30"/>
        <v>140.63999999999999</v>
      </c>
      <c r="AS69" s="98">
        <f t="shared" si="10"/>
        <v>0</v>
      </c>
      <c r="AT69" s="98">
        <f t="shared" si="11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0"/>
        <v>0</v>
      </c>
      <c r="AX69" s="234">
        <f t="shared" si="41"/>
        <v>-1.5712457337883963</v>
      </c>
      <c r="AY69" s="99"/>
      <c r="AZ69" s="94">
        <f t="shared" si="14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0"/>
        <v>0.28125</v>
      </c>
      <c r="R70" s="92">
        <f t="shared" si="51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3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4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5"/>
        <v>2096</v>
      </c>
      <c r="AB70" s="92">
        <f t="shared" si="52"/>
        <v>2735.28</v>
      </c>
      <c r="AC70" s="234">
        <f t="shared" si="46"/>
        <v>2.4735867521151315E-4</v>
      </c>
      <c r="AD70" s="92">
        <f t="shared" si="47"/>
        <v>234.48</v>
      </c>
      <c r="AE70" s="93">
        <f>'Юнит 6'!AE70+'Юнит 7'!AE70+'Юнит 8'!AE70+'Юнит 9'!AE70</f>
        <v>786.18</v>
      </c>
      <c r="AF70" s="234">
        <f t="shared" si="48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49"/>
        <v>0</v>
      </c>
      <c r="AM70" s="93">
        <f>'Юнит 6'!AM70+'Юнит 7'!AM70+'Юнит 8'!AM70+'Юнит 9'!AM70</f>
        <v>0</v>
      </c>
      <c r="AN70" s="325">
        <f t="shared" si="53"/>
        <v>73.996724235971811</v>
      </c>
      <c r="AO70" s="95">
        <f t="shared" si="54"/>
        <v>408.54327576402829</v>
      </c>
      <c r="AP70" s="96"/>
      <c r="AQ70" s="97">
        <f t="shared" si="8"/>
        <v>1048</v>
      </c>
      <c r="AR70" s="98">
        <f t="shared" si="30"/>
        <v>117.24</v>
      </c>
      <c r="AS70" s="98">
        <f t="shared" si="10"/>
        <v>393.09</v>
      </c>
      <c r="AT70" s="98">
        <f t="shared" si="11"/>
        <v>296.40000000000003</v>
      </c>
      <c r="AU70" s="98">
        <f t="shared" si="19"/>
        <v>0</v>
      </c>
      <c r="AV70" s="98">
        <f t="array" ref="AV70">_xlfn.IFS(U70=0,AO70,U70&lt;0,AO70/-U70,U70&gt;0,AO70/U70)</f>
        <v>204.27163788201415</v>
      </c>
      <c r="AW70" s="234">
        <f t="shared" si="40"/>
        <v>0.19491568500192188</v>
      </c>
      <c r="AX70" s="234">
        <f t="shared" si="41"/>
        <v>1.7423374094337611</v>
      </c>
      <c r="AY70" s="99"/>
      <c r="AZ70" s="94">
        <f t="shared" si="14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0"/>
        <v>1</v>
      </c>
      <c r="R71" s="92">
        <f t="shared" si="51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3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4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5"/>
        <v>3488.84</v>
      </c>
      <c r="AB71" s="92">
        <f t="shared" si="52"/>
        <v>4187.5200000000004</v>
      </c>
      <c r="AC71" s="234">
        <f t="shared" si="46"/>
        <v>4.1173417959204943E-4</v>
      </c>
      <c r="AD71" s="92">
        <f t="shared" si="47"/>
        <v>615.45000000000005</v>
      </c>
      <c r="AE71" s="93">
        <f>'Юнит 6'!AE71+'Юнит 7'!AE71+'Юнит 8'!AE71+'Юнит 9'!AE71</f>
        <v>1308.5300000000002</v>
      </c>
      <c r="AF71" s="234">
        <f t="shared" si="48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49"/>
        <v>0</v>
      </c>
      <c r="AM71" s="93">
        <f>'Юнит 6'!AM71+'Юнит 7'!AM71+'Юнит 8'!AM71+'Юнит 9'!AM71</f>
        <v>0</v>
      </c>
      <c r="AN71" s="325">
        <f t="shared" si="53"/>
        <v>135.51817824593263</v>
      </c>
      <c r="AO71" s="95">
        <f t="shared" si="54"/>
        <v>-1475.0481782459328</v>
      </c>
      <c r="AP71" s="96"/>
      <c r="AQ71" s="97">
        <f t="shared" si="8"/>
        <v>697.76800000000003</v>
      </c>
      <c r="AR71" s="98">
        <f t="shared" si="30"/>
        <v>123.09</v>
      </c>
      <c r="AS71" s="98">
        <f t="shared" si="10"/>
        <v>261.70600000000002</v>
      </c>
      <c r="AT71" s="98">
        <f t="shared" si="11"/>
        <v>414.91285714285721</v>
      </c>
      <c r="AU71" s="98">
        <f t="shared" ref="AU71:AU98" si="55">IF(S71=0,0,(AH71+AI71+AJ71)/S71)</f>
        <v>0</v>
      </c>
      <c r="AV71" s="98">
        <f t="array" ref="AV71">_xlfn.IFS(U71=0,AO71,U71&lt;0,AO71/-U71,U71&gt;0,AO71/U71)</f>
        <v>-295.00963564918658</v>
      </c>
      <c r="AW71" s="234">
        <f t="shared" si="40"/>
        <v>-0.42279043414026807</v>
      </c>
      <c r="AX71" s="234">
        <f t="shared" si="41"/>
        <v>-2.3966986404190962</v>
      </c>
      <c r="AY71" s="99"/>
      <c r="AZ71" s="94">
        <f t="shared" si="14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0"/>
        <v>0.90625</v>
      </c>
      <c r="R72" s="92">
        <f t="shared" si="51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3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4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5"/>
        <v>5022</v>
      </c>
      <c r="AB72" s="92">
        <f t="shared" si="52"/>
        <v>5097.33</v>
      </c>
      <c r="AC72" s="234">
        <f t="shared" si="46"/>
        <v>5.9266949757262361E-4</v>
      </c>
      <c r="AD72" s="92">
        <f t="shared" si="47"/>
        <v>738.54</v>
      </c>
      <c r="AE72" s="93">
        <f>'Юнит 6'!AE72+'Юнит 7'!AE72+'Юнит 8'!AE72+'Юнит 9'!AE72</f>
        <v>1887.4499999999998</v>
      </c>
      <c r="AF72" s="234">
        <f t="shared" si="48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49"/>
        <v>0</v>
      </c>
      <c r="AM72" s="93">
        <f>'Юнит 6'!AM72+'Юнит 7'!AM72+'Юнит 8'!AM72+'Юнит 9'!AM72</f>
        <v>0</v>
      </c>
      <c r="AN72" s="325">
        <f t="shared" si="53"/>
        <v>183.49149445201581</v>
      </c>
      <c r="AO72" s="95">
        <f t="shared" si="54"/>
        <v>-242.34149445201572</v>
      </c>
      <c r="AP72" s="96"/>
      <c r="AQ72" s="97">
        <f t="shared" si="8"/>
        <v>837</v>
      </c>
      <c r="AR72" s="98">
        <f t="shared" si="30"/>
        <v>123.09</v>
      </c>
      <c r="AS72" s="98">
        <f t="shared" si="10"/>
        <v>314.57499999999999</v>
      </c>
      <c r="AT72" s="98">
        <f t="shared" si="11"/>
        <v>409.14333333333337</v>
      </c>
      <c r="AU72" s="98">
        <f t="shared" si="55"/>
        <v>0</v>
      </c>
      <c r="AV72" s="98">
        <f t="array" ref="AV72">_xlfn.IFS(U72=0,AO72,U72&lt;0,AO72/-U72,U72&gt;0,AO72/U72)</f>
        <v>-40.390249075335952</v>
      </c>
      <c r="AW72" s="234">
        <f t="shared" si="40"/>
        <v>-4.8255972610915118E-2</v>
      </c>
      <c r="AX72" s="234">
        <f t="shared" si="41"/>
        <v>-0.3281359092967418</v>
      </c>
      <c r="AY72" s="99"/>
      <c r="AZ72" s="94">
        <f t="shared" si="14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0"/>
        <v>0.96875</v>
      </c>
      <c r="R73" s="92">
        <f t="shared" si="51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3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4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5"/>
        <v>5625.07</v>
      </c>
      <c r="AB73" s="92">
        <f t="shared" si="52"/>
        <v>7004.76</v>
      </c>
      <c r="AC73" s="234">
        <f t="shared" si="46"/>
        <v>6.6384058357444003E-4</v>
      </c>
      <c r="AD73" s="92">
        <f t="shared" si="47"/>
        <v>861.63</v>
      </c>
      <c r="AE73" s="93">
        <f>'Юнит 6'!AE73+'Юнит 7'!AE73+'Юнит 8'!AE73+'Юнит 9'!AE73</f>
        <v>2097.4399999999996</v>
      </c>
      <c r="AF73" s="234">
        <f t="shared" si="48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49"/>
        <v>0</v>
      </c>
      <c r="AM73" s="93">
        <f>'Юнит 6'!AM73+'Юнит 7'!AM73+'Юнит 8'!AM73+'Юнит 9'!AM73</f>
        <v>0</v>
      </c>
      <c r="AN73" s="325">
        <f t="shared" si="53"/>
        <v>209.80420872585688</v>
      </c>
      <c r="AO73" s="95">
        <f t="shared" si="54"/>
        <v>267.26579127414328</v>
      </c>
      <c r="AP73" s="96"/>
      <c r="AQ73" s="97">
        <f t="shared" si="8"/>
        <v>803.58142857142855</v>
      </c>
      <c r="AR73" s="98">
        <f t="shared" si="30"/>
        <v>123.09</v>
      </c>
      <c r="AS73" s="98">
        <f t="shared" si="10"/>
        <v>299.63428571428568</v>
      </c>
      <c r="AT73" s="98">
        <f t="shared" si="11"/>
        <v>312.70428571428567</v>
      </c>
      <c r="AU73" s="98">
        <f t="shared" si="55"/>
        <v>0</v>
      </c>
      <c r="AV73" s="98">
        <f t="array" ref="AV73">_xlfn.IFS(U73=0,AO73,U73&lt;0,AO73/-U73,U73&gt;0,AO73/U73)</f>
        <v>38.180827324877612</v>
      </c>
      <c r="AW73" s="234">
        <f t="shared" si="40"/>
        <v>4.7513327171776226E-2</v>
      </c>
      <c r="AX73" s="234">
        <f t="shared" si="41"/>
        <v>0.31018626472400368</v>
      </c>
      <c r="AY73" s="99"/>
      <c r="AZ73" s="94">
        <f t="shared" si="14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0"/>
        <v>6.25E-2</v>
      </c>
      <c r="R74" s="92">
        <f t="shared" si="51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3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4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5"/>
        <v>781</v>
      </c>
      <c r="AB74" s="92">
        <f t="shared" si="52"/>
        <v>781</v>
      </c>
      <c r="AC74" s="234">
        <f t="shared" si="46"/>
        <v>9.216943002871746E-5</v>
      </c>
      <c r="AD74" s="92">
        <f t="shared" si="47"/>
        <v>134.79</v>
      </c>
      <c r="AE74" s="93">
        <f>'Юнит 6'!AE74+'Юнит 7'!AE74+'Юнит 8'!AE74+'Юнит 9'!AE74</f>
        <v>295.20999999999998</v>
      </c>
      <c r="AF74" s="234">
        <f t="shared" si="48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49"/>
        <v>0</v>
      </c>
      <c r="AM74" s="93">
        <f>'Юнит 6'!AM74+'Юнит 7'!AM74+'Юнит 8'!AM74+'Юнит 9'!AM74</f>
        <v>0</v>
      </c>
      <c r="AN74" s="325">
        <f t="shared" si="53"/>
        <v>28.421083065384739</v>
      </c>
      <c r="AO74" s="95">
        <f t="shared" si="54"/>
        <v>182.21891693461529</v>
      </c>
      <c r="AP74" s="96"/>
      <c r="AQ74" s="97">
        <f t="shared" si="8"/>
        <v>781</v>
      </c>
      <c r="AR74" s="98">
        <f t="shared" si="30"/>
        <v>134.79</v>
      </c>
      <c r="AS74" s="98">
        <f t="shared" si="10"/>
        <v>295.20999999999998</v>
      </c>
      <c r="AT74" s="98">
        <f t="shared" si="11"/>
        <v>140.36000000000001</v>
      </c>
      <c r="AU74" s="98">
        <f t="shared" si="55"/>
        <v>0</v>
      </c>
      <c r="AV74" s="98">
        <f t="array" ref="AV74">_xlfn.IFS(U74=0,AO74,U74&lt;0,AO74/-U74,U74&gt;0,AO74/U74)</f>
        <v>182.21891693461529</v>
      </c>
      <c r="AW74" s="234">
        <f t="shared" si="40"/>
        <v>0.23331487443612714</v>
      </c>
      <c r="AX74" s="234">
        <f t="shared" si="41"/>
        <v>1.3518726681105075</v>
      </c>
      <c r="AY74" s="99"/>
      <c r="AZ74" s="94">
        <f t="shared" si="14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0"/>
        <v>0.15625</v>
      </c>
      <c r="R75" s="92">
        <f t="shared" si="51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3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4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5"/>
        <v>740.11</v>
      </c>
      <c r="AB75" s="92">
        <f t="shared" si="52"/>
        <v>1258.95</v>
      </c>
      <c r="AC75" s="234">
        <f t="shared" si="46"/>
        <v>8.7343811598660789E-5</v>
      </c>
      <c r="AD75" s="92">
        <f t="shared" si="47"/>
        <v>134.79</v>
      </c>
      <c r="AE75" s="93">
        <f>'Юнит 6'!AE75+'Юнит 7'!AE75+'Юнит 8'!AE75+'Юнит 9'!AE75</f>
        <v>275.7</v>
      </c>
      <c r="AF75" s="234">
        <f t="shared" si="48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49"/>
        <v>0</v>
      </c>
      <c r="AM75" s="93">
        <f>'Юнит 6'!AM75+'Юнит 7'!AM75+'Юнит 8'!AM75+'Юнит 9'!AM75</f>
        <v>0</v>
      </c>
      <c r="AN75" s="325">
        <f t="shared" si="53"/>
        <v>25.816760712779757</v>
      </c>
      <c r="AO75" s="95">
        <f t="shared" si="54"/>
        <v>-68.326760712779688</v>
      </c>
      <c r="AP75" s="96"/>
      <c r="AQ75" s="97">
        <f t="shared" si="8"/>
        <v>740.11</v>
      </c>
      <c r="AR75" s="98">
        <f t="shared" si="30"/>
        <v>134.79</v>
      </c>
      <c r="AS75" s="98">
        <f t="shared" si="10"/>
        <v>275.7</v>
      </c>
      <c r="AT75" s="98">
        <f t="shared" si="11"/>
        <v>186.065</v>
      </c>
      <c r="AU75" s="98">
        <f t="shared" si="55"/>
        <v>0</v>
      </c>
      <c r="AV75" s="98">
        <f t="array" ref="AV75">_xlfn.IFS(U75=0,AO75,U75&lt;0,AO75/-U75,U75&gt;0,AO75/U75)</f>
        <v>-68.326760712779688</v>
      </c>
      <c r="AW75" s="234">
        <f t="shared" si="40"/>
        <v>-9.2319737218494125E-2</v>
      </c>
      <c r="AX75" s="234">
        <f t="shared" si="41"/>
        <v>-0.50691268427019576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0"/>
        <v>0.4375</v>
      </c>
      <c r="R76" s="92">
        <f t="shared" si="51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3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4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5"/>
        <v>1050</v>
      </c>
      <c r="AB76" s="92">
        <f t="shared" si="52"/>
        <v>1176</v>
      </c>
      <c r="AC76" s="234">
        <f t="shared" si="46"/>
        <v>1.2391536687599659E-4</v>
      </c>
      <c r="AD76" s="92">
        <f t="shared" si="47"/>
        <v>123.09</v>
      </c>
      <c r="AE76" s="93">
        <f>'Юнит 6'!AE76+'Юнит 7'!AE76+'Юнит 8'!AE76+'Юнит 9'!AE76</f>
        <v>392.54999999999995</v>
      </c>
      <c r="AF76" s="234">
        <f t="shared" si="48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49"/>
        <v>0</v>
      </c>
      <c r="AM76" s="93">
        <f>'Юнит 6'!AM76+'Юнит 7'!AM76+'Юнит 8'!AM76+'Юнит 9'!AM76</f>
        <v>0</v>
      </c>
      <c r="AN76" s="325">
        <f t="shared" si="53"/>
        <v>39.064835289074637</v>
      </c>
      <c r="AO76" s="95">
        <f t="shared" si="54"/>
        <v>-816.02483528907453</v>
      </c>
      <c r="AP76" s="96"/>
      <c r="AQ76" s="97">
        <f t="shared" si="8"/>
        <v>1050</v>
      </c>
      <c r="AR76" s="98">
        <f t="shared" si="30"/>
        <v>123.09</v>
      </c>
      <c r="AS76" s="98">
        <f t="shared" si="10"/>
        <v>392.54999999999995</v>
      </c>
      <c r="AT76" s="98">
        <f t="shared" si="11"/>
        <v>437.10666666666663</v>
      </c>
      <c r="AU76" s="98">
        <f t="shared" si="55"/>
        <v>0</v>
      </c>
      <c r="AV76" s="98">
        <f t="array" ref="AV76">_xlfn.IFS(U76=0,AO76,U76&lt;0,AO76/-U76,U76&gt;0,AO76/U76)</f>
        <v>-816.02483528907453</v>
      </c>
      <c r="AW76" s="234">
        <f t="shared" si="40"/>
        <v>-0.77716650979911861</v>
      </c>
      <c r="AX76" s="234">
        <f t="shared" si="41"/>
        <v>-6.6294974026247013</v>
      </c>
      <c r="AY76" s="99"/>
      <c r="AZ76" s="94">
        <f t="shared" si="14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0"/>
        <v>6.25E-2</v>
      </c>
      <c r="R77" s="92">
        <f t="shared" si="51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3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4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5"/>
        <v>0</v>
      </c>
      <c r="AB77" s="92">
        <f t="shared" si="52"/>
        <v>0</v>
      </c>
      <c r="AC77" s="234">
        <f t="shared" si="46"/>
        <v>0</v>
      </c>
      <c r="AD77" s="92">
        <f t="shared" si="47"/>
        <v>0</v>
      </c>
      <c r="AE77" s="93">
        <f>'Юнит 6'!AE77+'Юнит 7'!AE77+'Юнит 8'!AE77+'Юнит 9'!AE77</f>
        <v>0</v>
      </c>
      <c r="AF77" s="234">
        <f t="shared" si="48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49"/>
        <v>0</v>
      </c>
      <c r="AM77" s="93">
        <f>'Юнит 6'!AM77+'Юнит 7'!AM77+'Юнит 8'!AM77+'Юнит 9'!AM77</f>
        <v>0</v>
      </c>
      <c r="AN77" s="325">
        <f t="shared" si="53"/>
        <v>0</v>
      </c>
      <c r="AO77" s="95">
        <f t="shared" si="54"/>
        <v>-115.07</v>
      </c>
      <c r="AP77" s="96"/>
      <c r="AQ77" s="97">
        <f t="shared" si="8"/>
        <v>0</v>
      </c>
      <c r="AR77" s="98">
        <f t="shared" si="30"/>
        <v>123.09</v>
      </c>
      <c r="AS77" s="98">
        <f t="shared" si="10"/>
        <v>0</v>
      </c>
      <c r="AT77" s="98">
        <f t="shared" si="11"/>
        <v>115.07</v>
      </c>
      <c r="AU77" s="98">
        <f t="shared" si="55"/>
        <v>0</v>
      </c>
      <c r="AV77" s="98">
        <f t="array" ref="AV77">_xlfn.IFS(U77=0,AO77,U77&lt;0,AO77/-U77,U77&gt;0,AO77/U77)</f>
        <v>-115.07</v>
      </c>
      <c r="AW77" s="234">
        <f t="shared" si="40"/>
        <v>0</v>
      </c>
      <c r="AX77" s="234">
        <f t="shared" si="41"/>
        <v>-0.93484442278007951</v>
      </c>
      <c r="AY77" s="99"/>
      <c r="AZ77" s="94">
        <f t="shared" si="14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0"/>
        <v>0.5</v>
      </c>
      <c r="R78" s="92">
        <f t="shared" si="51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3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4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5"/>
        <v>4450</v>
      </c>
      <c r="AB78" s="92">
        <f t="shared" si="52"/>
        <v>4605.12</v>
      </c>
      <c r="AC78" s="234">
        <f t="shared" si="46"/>
        <v>5.2516512628398551E-4</v>
      </c>
      <c r="AD78" s="92">
        <f t="shared" si="47"/>
        <v>492.36</v>
      </c>
      <c r="AE78" s="93">
        <f>'Юнит 6'!AE78+'Юнит 7'!AE78+'Юнит 8'!AE78+'Юнит 9'!AE78</f>
        <v>1652.11</v>
      </c>
      <c r="AF78" s="234">
        <f t="shared" si="48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49"/>
        <v>0</v>
      </c>
      <c r="AM78" s="93">
        <f>'Юнит 6'!AM78+'Юнит 7'!AM78+'Юнит 8'!AM78+'Юнит 9'!AM78</f>
        <v>0</v>
      </c>
      <c r="AN78" s="325">
        <f t="shared" si="53"/>
        <v>158.58058499231603</v>
      </c>
      <c r="AO78" s="95">
        <f t="shared" si="54"/>
        <v>990.11941500768376</v>
      </c>
      <c r="AP78" s="96"/>
      <c r="AQ78" s="97">
        <f t="shared" si="8"/>
        <v>1112.5</v>
      </c>
      <c r="AR78" s="98">
        <f t="shared" si="30"/>
        <v>123.09</v>
      </c>
      <c r="AS78" s="98">
        <f t="shared" si="10"/>
        <v>413.02749999999997</v>
      </c>
      <c r="AT78" s="98">
        <f t="shared" si="11"/>
        <v>289.20749999999998</v>
      </c>
      <c r="AU78" s="98">
        <f t="shared" si="55"/>
        <v>0</v>
      </c>
      <c r="AV78" s="98">
        <f t="array" ref="AV78">_xlfn.IFS(U78=0,AO78,U78&lt;0,AO78/-U78,U78&gt;0,AO78/U78)</f>
        <v>247.52985375192094</v>
      </c>
      <c r="AW78" s="234">
        <f t="shared" si="40"/>
        <v>0.22249874494554692</v>
      </c>
      <c r="AX78" s="234">
        <f t="shared" si="41"/>
        <v>2.0109663965547235</v>
      </c>
      <c r="AY78" s="99"/>
      <c r="AZ78" s="94">
        <f t="shared" si="14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0"/>
        <v>0.1875</v>
      </c>
      <c r="R79" s="92">
        <f t="shared" si="51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3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4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5"/>
        <v>1500</v>
      </c>
      <c r="AB79" s="92">
        <f t="shared" si="52"/>
        <v>2250</v>
      </c>
      <c r="AC79" s="234">
        <f t="shared" si="46"/>
        <v>1.7702195267999511E-4</v>
      </c>
      <c r="AD79" s="92">
        <f t="shared" si="47"/>
        <v>164.04</v>
      </c>
      <c r="AE79" s="93">
        <f>'Юнит 6'!AE79+'Юнит 7'!AE79+'Юнит 8'!AE79+'Юнит 9'!AE79</f>
        <v>548.98</v>
      </c>
      <c r="AF79" s="234">
        <f t="shared" si="48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49"/>
        <v>0</v>
      </c>
      <c r="AM79" s="93">
        <f>'Юнит 6'!AM79+'Юнит 7'!AM79+'Юнит 8'!AM79+'Юнит 9'!AM79</f>
        <v>0</v>
      </c>
      <c r="AN79" s="325">
        <f t="shared" si="53"/>
        <v>53.275376821767011</v>
      </c>
      <c r="AO79" s="95">
        <f t="shared" si="54"/>
        <v>158.73462317823299</v>
      </c>
      <c r="AP79" s="96"/>
      <c r="AQ79" s="97">
        <f t="shared" si="8"/>
        <v>1500</v>
      </c>
      <c r="AR79" s="98">
        <f t="shared" si="30"/>
        <v>164.04</v>
      </c>
      <c r="AS79" s="98">
        <f t="shared" si="10"/>
        <v>548.98</v>
      </c>
      <c r="AT79" s="98">
        <f t="shared" si="11"/>
        <v>287.48500000000001</v>
      </c>
      <c r="AU79" s="98">
        <f t="shared" si="55"/>
        <v>0</v>
      </c>
      <c r="AV79" s="98">
        <f t="array" ref="AV79">_xlfn.IFS(U79=0,AO79,U79&lt;0,AO79/-U79,U79&gt;0,AO79/U79)</f>
        <v>158.73462317823299</v>
      </c>
      <c r="AW79" s="234">
        <f t="shared" si="40"/>
        <v>0.10582308211882199</v>
      </c>
      <c r="AX79" s="234">
        <f t="shared" si="41"/>
        <v>0.96765802961614855</v>
      </c>
      <c r="AY79" s="99"/>
      <c r="AZ79" s="94">
        <f t="shared" si="14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0"/>
        <v>0.71875</v>
      </c>
      <c r="R80" s="92">
        <f t="shared" si="51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3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4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5"/>
        <v>6447.6</v>
      </c>
      <c r="AB80" s="92">
        <f t="shared" si="52"/>
        <v>8523.57</v>
      </c>
      <c r="AC80" s="234">
        <f t="shared" si="46"/>
        <v>7.60911161399691E-4</v>
      </c>
      <c r="AD80" s="92">
        <f t="shared" si="47"/>
        <v>984.24</v>
      </c>
      <c r="AE80" s="93">
        <f>'Юнит 6'!AE80+'Юнит 7'!AE80+'Юнит 8'!AE80+'Юнит 9'!AE80</f>
        <v>2430.67</v>
      </c>
      <c r="AF80" s="234">
        <f t="shared" si="48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49"/>
        <v>0</v>
      </c>
      <c r="AM80" s="93">
        <f>'Юнит 6'!AM80+'Юнит 7'!AM80+'Юнит 8'!AM80+'Юнит 9'!AM80</f>
        <v>0</v>
      </c>
      <c r="AN80" s="325">
        <f t="shared" si="53"/>
        <v>237.85445893451197</v>
      </c>
      <c r="AO80" s="95">
        <f t="shared" si="54"/>
        <v>-4700.0544589345109</v>
      </c>
      <c r="AP80" s="96"/>
      <c r="AQ80" s="97">
        <f t="shared" si="8"/>
        <v>1074.6000000000001</v>
      </c>
      <c r="AR80" s="98">
        <f t="shared" si="30"/>
        <v>164.04</v>
      </c>
      <c r="AS80" s="98">
        <f t="shared" si="10"/>
        <v>405.11166666666668</v>
      </c>
      <c r="AT80" s="98">
        <f t="shared" si="11"/>
        <v>287.48166666666663</v>
      </c>
      <c r="AU80" s="98">
        <f t="shared" si="55"/>
        <v>961.66666666666663</v>
      </c>
      <c r="AV80" s="98">
        <f t="array" ref="AV80">_xlfn.IFS(U80=0,AO80,U80&lt;0,AO80/-U80,U80&gt;0,AO80/U80)</f>
        <v>-783.34240982241852</v>
      </c>
      <c r="AW80" s="234">
        <f t="shared" si="40"/>
        <v>-0.72896185540891345</v>
      </c>
      <c r="AX80" s="234">
        <f t="shared" si="41"/>
        <v>-4.7753133980883842</v>
      </c>
      <c r="AY80" s="99"/>
      <c r="AZ80" s="94">
        <f t="shared" si="14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0"/>
        <v>1.6875</v>
      </c>
      <c r="R81" s="92">
        <f t="shared" si="51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3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4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5"/>
        <v>19088</v>
      </c>
      <c r="AB81" s="92">
        <f t="shared" si="52"/>
        <v>23075.279999999999</v>
      </c>
      <c r="AC81" s="234">
        <f t="shared" si="46"/>
        <v>2.2526633551704978E-3</v>
      </c>
      <c r="AD81" s="92">
        <f t="shared" si="47"/>
        <v>2063.04</v>
      </c>
      <c r="AE81" s="93">
        <f>'Юнит 6'!AE81+'Юнит 7'!AE81+'Юнит 8'!AE81+'Юнит 9'!AE81</f>
        <v>7076.9299999999994</v>
      </c>
      <c r="AF81" s="234">
        <f t="shared" si="48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49"/>
        <v>0</v>
      </c>
      <c r="AM81" s="93">
        <f>'Юнит 6'!AM81+'Юнит 7'!AM81+'Юнит 8'!AM81+'Юнит 9'!AM81</f>
        <v>0</v>
      </c>
      <c r="AN81" s="325">
        <f t="shared" si="53"/>
        <v>666.81975367350879</v>
      </c>
      <c r="AO81" s="95">
        <f t="shared" si="54"/>
        <v>-8790.2897536735109</v>
      </c>
      <c r="AP81" s="96"/>
      <c r="AQ81" s="97">
        <f t="shared" si="8"/>
        <v>1193</v>
      </c>
      <c r="AR81" s="98">
        <f t="shared" si="30"/>
        <v>128.94</v>
      </c>
      <c r="AS81" s="98">
        <f t="shared" si="10"/>
        <v>442.30812499999996</v>
      </c>
      <c r="AT81" s="98">
        <f t="shared" si="11"/>
        <v>229.14705882352939</v>
      </c>
      <c r="AU81" s="98">
        <f t="shared" si="55"/>
        <v>833.88235294117646</v>
      </c>
      <c r="AV81" s="98">
        <f t="array" ref="AV81">_xlfn.IFS(U81=0,AO81,U81&lt;0,AO81/-U81,U81&gt;0,AO81/U81)</f>
        <v>-549.39310960459443</v>
      </c>
      <c r="AW81" s="234">
        <f t="shared" si="40"/>
        <v>-0.46051392255204898</v>
      </c>
      <c r="AX81" s="234">
        <f t="shared" si="41"/>
        <v>-4.2608431022537179</v>
      </c>
      <c r="AY81" s="99"/>
      <c r="AZ81" s="94">
        <f t="shared" si="14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0"/>
        <v>6.25E-2</v>
      </c>
      <c r="R82" s="92">
        <f t="shared" si="51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3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4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5"/>
        <v>1174</v>
      </c>
      <c r="AB82" s="92">
        <f t="shared" si="52"/>
        <v>1174</v>
      </c>
      <c r="AC82" s="234">
        <f t="shared" si="46"/>
        <v>1.3854918163087618E-4</v>
      </c>
      <c r="AD82" s="92">
        <f t="shared" si="47"/>
        <v>128.94</v>
      </c>
      <c r="AE82" s="93">
        <f>'Юнит 6'!AE82+'Юнит 7'!AE82+'Юнит 8'!AE82+'Юнит 9'!AE82</f>
        <v>434.85</v>
      </c>
      <c r="AF82" s="234">
        <f t="shared" si="48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49"/>
        <v>0</v>
      </c>
      <c r="AM82" s="93">
        <f>'Юнит 6'!AM82+'Юнит 7'!AM82+'Юнит 8'!AM82+'Юнит 9'!AM82</f>
        <v>0</v>
      </c>
      <c r="AN82" s="325">
        <f t="shared" si="53"/>
        <v>45.349178357317079</v>
      </c>
      <c r="AO82" s="95">
        <f t="shared" si="54"/>
        <v>398.86082164268282</v>
      </c>
      <c r="AP82" s="96"/>
      <c r="AQ82" s="97">
        <f t="shared" si="8"/>
        <v>1174</v>
      </c>
      <c r="AR82" s="98">
        <f t="shared" si="30"/>
        <v>128.94</v>
      </c>
      <c r="AS82" s="98">
        <f t="shared" si="10"/>
        <v>434.85</v>
      </c>
      <c r="AT82" s="98">
        <f t="shared" si="11"/>
        <v>166</v>
      </c>
      <c r="AU82" s="98">
        <f t="shared" si="55"/>
        <v>0</v>
      </c>
      <c r="AV82" s="98">
        <f t="array" ref="AV82">_xlfn.IFS(U82=0,AO82,U82&lt;0,AO82/-U82,U82&gt;0,AO82/U82)</f>
        <v>398.86082164268282</v>
      </c>
      <c r="AW82" s="234">
        <f t="shared" si="40"/>
        <v>0.33974516323908249</v>
      </c>
      <c r="AX82" s="234">
        <f t="shared" si="41"/>
        <v>3.0933831366735136</v>
      </c>
      <c r="AY82" s="99"/>
      <c r="AZ82" s="94">
        <f t="shared" si="14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0"/>
        <v>0.28125</v>
      </c>
      <c r="R83" s="92">
        <f t="shared" si="51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3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4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5"/>
        <v>2750</v>
      </c>
      <c r="AB83" s="92">
        <f t="shared" si="52"/>
        <v>4950</v>
      </c>
      <c r="AC83" s="234">
        <f t="shared" si="46"/>
        <v>3.2454024657999102E-4</v>
      </c>
      <c r="AD83" s="92">
        <f t="shared" si="47"/>
        <v>246.18</v>
      </c>
      <c r="AE83" s="93">
        <f>'Юнит 6'!AE83+'Юнит 7'!AE83+'Юнит 8'!AE83+'Юнит 9'!AE83</f>
        <v>1034.04</v>
      </c>
      <c r="AF83" s="234">
        <f t="shared" si="48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49"/>
        <v>0</v>
      </c>
      <c r="AM83" s="93">
        <f>'Юнит 6'!AM83+'Юнит 7'!AM83+'Юнит 8'!AM83+'Юнит 9'!AM83</f>
        <v>0</v>
      </c>
      <c r="AN83" s="325">
        <f t="shared" si="53"/>
        <v>91.547592264396656</v>
      </c>
      <c r="AO83" s="95">
        <f t="shared" si="54"/>
        <v>948.38240773560369</v>
      </c>
      <c r="AP83" s="96"/>
      <c r="AQ83" s="97">
        <f t="shared" si="8"/>
        <v>1375</v>
      </c>
      <c r="AR83" s="98">
        <f t="shared" si="30"/>
        <v>123.09</v>
      </c>
      <c r="AS83" s="98">
        <f t="shared" si="10"/>
        <v>517.02</v>
      </c>
      <c r="AT83" s="98">
        <f t="shared" si="11"/>
        <v>214.92500000000001</v>
      </c>
      <c r="AU83" s="98">
        <f t="shared" si="55"/>
        <v>0</v>
      </c>
      <c r="AV83" s="98">
        <f t="array" ref="AV83">_xlfn.IFS(U83=0,AO83,U83&lt;0,AO83/-U83,U83&gt;0,AO83/U83)</f>
        <v>474.19120386780185</v>
      </c>
      <c r="AW83" s="234">
        <f t="shared" si="40"/>
        <v>0.34486633008567408</v>
      </c>
      <c r="AX83" s="234">
        <f t="shared" si="41"/>
        <v>3.8523942145405949</v>
      </c>
      <c r="AY83" s="99"/>
      <c r="AZ83" s="94">
        <f t="shared" si="14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0"/>
        <v>3.125E-2</v>
      </c>
      <c r="R84" s="92">
        <f t="shared" si="51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3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4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5"/>
        <v>0</v>
      </c>
      <c r="AB84" s="92">
        <f t="shared" si="52"/>
        <v>0</v>
      </c>
      <c r="AC84" s="234">
        <f t="shared" si="46"/>
        <v>0</v>
      </c>
      <c r="AD84" s="92">
        <f t="shared" si="47"/>
        <v>0</v>
      </c>
      <c r="AE84" s="93">
        <f>'Юнит 6'!AE84+'Юнит 7'!AE84+'Юнит 8'!AE84+'Юнит 9'!AE84</f>
        <v>0</v>
      </c>
      <c r="AF84" s="234">
        <f t="shared" si="48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49"/>
        <v>0</v>
      </c>
      <c r="AM84" s="93">
        <f>'Юнит 6'!AM84+'Юнит 7'!AM84+'Юнит 8'!AM84+'Юнит 9'!AM84</f>
        <v>0</v>
      </c>
      <c r="AN84" s="325">
        <f t="shared" si="53"/>
        <v>0</v>
      </c>
      <c r="AO84" s="95">
        <f t="shared" si="54"/>
        <v>-108</v>
      </c>
      <c r="AP84" s="96"/>
      <c r="AQ84" s="97">
        <f t="shared" si="8"/>
        <v>0</v>
      </c>
      <c r="AR84" s="98">
        <f t="shared" si="30"/>
        <v>146.49</v>
      </c>
      <c r="AS84" s="98">
        <f t="shared" si="10"/>
        <v>0</v>
      </c>
      <c r="AT84" s="98">
        <f t="shared" si="11"/>
        <v>108</v>
      </c>
      <c r="AU84" s="98">
        <f t="shared" si="55"/>
        <v>0</v>
      </c>
      <c r="AV84" s="98">
        <f t="array" ref="AV84">_xlfn.IFS(U84=0,AO84,U84&lt;0,AO84/-U84,U84&gt;0,AO84/U84)</f>
        <v>-108</v>
      </c>
      <c r="AW84" s="234">
        <f t="shared" si="40"/>
        <v>0</v>
      </c>
      <c r="AX84" s="234">
        <f t="shared" si="41"/>
        <v>-0.73725168953512177</v>
      </c>
      <c r="AY84" s="99"/>
      <c r="AZ84" s="94">
        <f t="shared" si="14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0"/>
        <v>0.625</v>
      </c>
      <c r="R85" s="92">
        <f t="shared" si="51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3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4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5"/>
        <v>0</v>
      </c>
      <c r="AB85" s="92">
        <f t="shared" si="52"/>
        <v>2419.1999999999998</v>
      </c>
      <c r="AC85" s="234">
        <f t="shared" si="46"/>
        <v>0</v>
      </c>
      <c r="AD85" s="92">
        <f t="shared" si="47"/>
        <v>0</v>
      </c>
      <c r="AE85" s="93">
        <f>'Юнит 6'!AE85+'Юнит 7'!AE85+'Юнит 8'!AE85+'Юнит 9'!AE85</f>
        <v>-25.170000000000073</v>
      </c>
      <c r="AF85" s="234">
        <f t="shared" si="48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49"/>
        <v>0</v>
      </c>
      <c r="AM85" s="93">
        <f>'Юнит 6'!AM85+'Юнит 7'!AM85+'Юнит 8'!AM85+'Юнит 9'!AM85</f>
        <v>20</v>
      </c>
      <c r="AN85" s="325">
        <f t="shared" si="53"/>
        <v>-18.456719281504828</v>
      </c>
      <c r="AO85" s="95">
        <f t="shared" si="54"/>
        <v>-2678.9732807184955</v>
      </c>
      <c r="AP85" s="96"/>
      <c r="AQ85" s="97">
        <f t="shared" si="8"/>
        <v>0</v>
      </c>
      <c r="AR85" s="98">
        <f t="shared" si="30"/>
        <v>103.2</v>
      </c>
      <c r="AS85" s="98">
        <f t="shared" si="10"/>
        <v>0</v>
      </c>
      <c r="AT85" s="98">
        <f t="shared" si="11"/>
        <v>900.86666666666679</v>
      </c>
      <c r="AU85" s="98">
        <f t="shared" si="55"/>
        <v>0</v>
      </c>
      <c r="AV85" s="98">
        <f t="array" ref="AV85">_xlfn.IFS(U85=0,AO85,U85&lt;0,AO85/-U85,U85&gt;0,AO85/U85)</f>
        <v>-2678.9732807184955</v>
      </c>
      <c r="AW85" s="234">
        <f t="shared" si="40"/>
        <v>0</v>
      </c>
      <c r="AX85" s="234">
        <f t="shared" si="41"/>
        <v>-25.959043417814879</v>
      </c>
      <c r="AY85" s="99"/>
      <c r="AZ85" s="94">
        <f t="shared" si="14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0"/>
        <v>9.375E-2</v>
      </c>
      <c r="R86" s="92">
        <f t="shared" si="51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3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4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5"/>
        <v>2757.0299999999997</v>
      </c>
      <c r="AB86" s="92">
        <f t="shared" si="52"/>
        <v>2799.93</v>
      </c>
      <c r="AC86" s="234">
        <f t="shared" si="46"/>
        <v>3.2536988946488461E-4</v>
      </c>
      <c r="AD86" s="92">
        <f t="shared" si="47"/>
        <v>300</v>
      </c>
      <c r="AE86" s="93">
        <f>'Юнит 6'!AE86+'Юнит 7'!AE86+'Юнит 8'!AE86+'Юнит 9'!AE86</f>
        <v>1012.9100000000001</v>
      </c>
      <c r="AF86" s="234">
        <f t="shared" si="48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49"/>
        <v>0</v>
      </c>
      <c r="AM86" s="93">
        <f>'Юнит 6'!AM86+'Юнит 7'!AM86+'Юнит 8'!AM86+'Юнит 9'!AM86</f>
        <v>0</v>
      </c>
      <c r="AN86" s="325">
        <f t="shared" si="53"/>
        <v>104.26461154357338</v>
      </c>
      <c r="AO86" s="95">
        <f t="shared" si="54"/>
        <v>1107.6853884564262</v>
      </c>
      <c r="AP86" s="96"/>
      <c r="AQ86" s="97">
        <f t="shared" si="8"/>
        <v>1378.5149999999999</v>
      </c>
      <c r="AR86" s="98">
        <f t="shared" si="30"/>
        <v>150</v>
      </c>
      <c r="AS86" s="98">
        <f t="shared" si="10"/>
        <v>506.45500000000004</v>
      </c>
      <c r="AT86" s="98">
        <f t="shared" si="11"/>
        <v>116.08499999999999</v>
      </c>
      <c r="AU86" s="98">
        <f t="shared" si="55"/>
        <v>0</v>
      </c>
      <c r="AV86" s="98">
        <f t="array" ref="AV86">_xlfn.IFS(U86=0,AO86,U86&lt;0,AO86/-U86,U86&gt;0,AO86/U86)</f>
        <v>553.84269422821308</v>
      </c>
      <c r="AW86" s="234">
        <f t="shared" si="40"/>
        <v>0.40176762257081944</v>
      </c>
      <c r="AX86" s="234">
        <f t="shared" si="41"/>
        <v>3.6922846281880872</v>
      </c>
      <c r="AY86" s="99"/>
      <c r="AZ86" s="94">
        <f t="shared" si="14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0"/>
        <v>0.53125</v>
      </c>
      <c r="R87" s="92">
        <f t="shared" si="51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3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4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5"/>
        <v>4059.25</v>
      </c>
      <c r="AB87" s="92">
        <f t="shared" si="52"/>
        <v>9349.49</v>
      </c>
      <c r="AC87" s="234">
        <f t="shared" si="46"/>
        <v>4.7905090761084679E-4</v>
      </c>
      <c r="AD87" s="92">
        <f t="shared" si="47"/>
        <v>450</v>
      </c>
      <c r="AE87" s="93">
        <f>'Юнит 6'!AE87+'Юнит 7'!AE87+'Юнит 8'!AE87+'Юнит 9'!AE87</f>
        <v>1513.6599999999999</v>
      </c>
      <c r="AF87" s="234">
        <f t="shared" si="48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49"/>
        <v>0</v>
      </c>
      <c r="AM87" s="93">
        <f>'Юнит 6'!AM87+'Юнит 7'!AM87+'Юнит 8'!AM87+'Юнит 9'!AM87</f>
        <v>0</v>
      </c>
      <c r="AN87" s="325">
        <f t="shared" si="53"/>
        <v>152.02278807705008</v>
      </c>
      <c r="AO87" s="95">
        <f t="shared" si="54"/>
        <v>-4602.6727880770495</v>
      </c>
      <c r="AP87" s="96"/>
      <c r="AQ87" s="97">
        <f t="shared" si="8"/>
        <v>1353.0833333333333</v>
      </c>
      <c r="AR87" s="98">
        <f t="shared" si="30"/>
        <v>150</v>
      </c>
      <c r="AS87" s="98">
        <f t="shared" si="10"/>
        <v>504.55333333333328</v>
      </c>
      <c r="AT87" s="98">
        <f t="shared" si="11"/>
        <v>182.08</v>
      </c>
      <c r="AU87" s="98">
        <f t="shared" si="55"/>
        <v>2000</v>
      </c>
      <c r="AV87" s="98">
        <f t="array" ref="AV87">_xlfn.IFS(U87=0,AO87,U87&lt;0,AO87/-U87,U87&gt;0,AO87/U87)</f>
        <v>-1534.2242626923498</v>
      </c>
      <c r="AW87" s="234">
        <f t="shared" si="40"/>
        <v>-1.1338727075388433</v>
      </c>
      <c r="AX87" s="234">
        <f t="shared" si="41"/>
        <v>-10.228161751282332</v>
      </c>
      <c r="AY87" s="99"/>
      <c r="AZ87" s="94">
        <f t="shared" si="14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0"/>
        <v>1.625</v>
      </c>
      <c r="R88" s="92">
        <f t="shared" si="51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3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4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5"/>
        <v>18754.839999999997</v>
      </c>
      <c r="AB88" s="92">
        <f t="shared" si="52"/>
        <v>21570.12</v>
      </c>
      <c r="AC88" s="234">
        <f t="shared" si="46"/>
        <v>2.2133455993339191E-3</v>
      </c>
      <c r="AD88" s="92">
        <f t="shared" si="47"/>
        <v>2250</v>
      </c>
      <c r="AE88" s="93">
        <f>'Юнит 6'!AE88+'Юнит 7'!AE88+'Юнит 8'!AE88+'Юнит 9'!AE88</f>
        <v>7001.3099999999995</v>
      </c>
      <c r="AF88" s="234">
        <f t="shared" si="48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49"/>
        <v>0</v>
      </c>
      <c r="AM88" s="93">
        <f>'Юнит 6'!AM88+'Юнит 7'!AM88+'Юнит 8'!AM88+'Юнит 9'!AM88</f>
        <v>0</v>
      </c>
      <c r="AN88" s="325">
        <f t="shared" si="53"/>
        <v>677.18552279390985</v>
      </c>
      <c r="AO88" s="95">
        <f t="shared" si="54"/>
        <v>1958.9844772060874</v>
      </c>
      <c r="AP88" s="96"/>
      <c r="AQ88" s="97">
        <f t="shared" si="8"/>
        <v>1250.3226666666665</v>
      </c>
      <c r="AR88" s="98">
        <f t="shared" si="30"/>
        <v>150</v>
      </c>
      <c r="AS88" s="98">
        <f t="shared" si="10"/>
        <v>466.75399999999996</v>
      </c>
      <c r="AT88" s="98">
        <f t="shared" si="11"/>
        <v>279.49176470588236</v>
      </c>
      <c r="AU88" s="98">
        <f t="shared" si="55"/>
        <v>124.47058823529412</v>
      </c>
      <c r="AV88" s="98">
        <f t="array" ref="AV88">_xlfn.IFS(U88=0,AO88,U88&lt;0,AO88/-U88,U88&gt;0,AO88/U88)</f>
        <v>130.59896514707251</v>
      </c>
      <c r="AW88" s="234">
        <f t="shared" si="40"/>
        <v>0.10445220952064042</v>
      </c>
      <c r="AX88" s="234">
        <f t="shared" si="41"/>
        <v>0.87065976764715003</v>
      </c>
      <c r="AY88" s="99"/>
      <c r="AZ88" s="94">
        <f t="shared" si="14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0"/>
        <v>0.40625</v>
      </c>
      <c r="R89" s="92">
        <f t="shared" si="51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3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4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5"/>
        <v>11986.400000000001</v>
      </c>
      <c r="AB89" s="92">
        <f t="shared" si="52"/>
        <v>13099.84</v>
      </c>
      <c r="AC89" s="234">
        <f t="shared" si="46"/>
        <v>1.4145706224023291E-3</v>
      </c>
      <c r="AD89" s="92">
        <f t="shared" si="47"/>
        <v>1359.12</v>
      </c>
      <c r="AE89" s="93">
        <f>'Юнит 6'!AE89+'Юнит 7'!AE89+'Юнит 8'!AE89+'Юнит 9'!AE89</f>
        <v>4462.5300000000007</v>
      </c>
      <c r="AF89" s="234">
        <f t="shared" si="48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49"/>
        <v>0</v>
      </c>
      <c r="AM89" s="93">
        <f>'Юнит 6'!AM89+'Юнит 7'!AM89+'Юнит 8'!AM89+'Юнит 9'!AM89</f>
        <v>0</v>
      </c>
      <c r="AN89" s="325">
        <f t="shared" si="53"/>
        <v>443.44929011871272</v>
      </c>
      <c r="AO89" s="95">
        <f t="shared" si="54"/>
        <v>4771.4107098812892</v>
      </c>
      <c r="AP89" s="96"/>
      <c r="AQ89" s="97">
        <f t="shared" si="8"/>
        <v>1498.3000000000002</v>
      </c>
      <c r="AR89" s="98">
        <f t="shared" si="30"/>
        <v>169.89</v>
      </c>
      <c r="AS89" s="98">
        <f t="shared" si="10"/>
        <v>557.81625000000008</v>
      </c>
      <c r="AT89" s="98">
        <f t="shared" si="11"/>
        <v>118.73625</v>
      </c>
      <c r="AU89" s="98">
        <f t="shared" si="55"/>
        <v>0</v>
      </c>
      <c r="AV89" s="98">
        <f t="array" ref="AV89">_xlfn.IFS(U89=0,AO89,U89&lt;0,AO89/-U89,U89&gt;0,AO89/U89)</f>
        <v>596.42633873516115</v>
      </c>
      <c r="AW89" s="234">
        <f t="shared" si="40"/>
        <v>0.39806870368762004</v>
      </c>
      <c r="AX89" s="234">
        <f t="shared" si="41"/>
        <v>3.510661832569081</v>
      </c>
      <c r="AY89" s="99"/>
      <c r="AZ89" s="94">
        <f t="shared" si="14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3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4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5"/>
        <v>0</v>
      </c>
      <c r="AB90" s="92">
        <f t="shared" si="52"/>
        <v>0</v>
      </c>
      <c r="AC90" s="234">
        <f t="shared" si="46"/>
        <v>0</v>
      </c>
      <c r="AD90" s="92">
        <f t="shared" si="47"/>
        <v>0</v>
      </c>
      <c r="AE90" s="93">
        <f>'Юнит 6'!AE90+'Юнит 7'!AE90+'Юнит 8'!AE90+'Юнит 9'!AE90</f>
        <v>0</v>
      </c>
      <c r="AF90" s="234">
        <f t="shared" si="48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49"/>
        <v>0</v>
      </c>
      <c r="AM90" s="93">
        <f>'Юнит 6'!AM90+'Юнит 7'!AM90+'Юнит 8'!AM90+'Юнит 9'!AM90</f>
        <v>0</v>
      </c>
      <c r="AN90" s="325">
        <f t="shared" si="53"/>
        <v>0</v>
      </c>
      <c r="AO90" s="95">
        <f t="shared" si="54"/>
        <v>0</v>
      </c>
      <c r="AP90" s="96"/>
      <c r="AQ90" s="97">
        <f t="shared" si="8"/>
        <v>0</v>
      </c>
      <c r="AR90" s="98">
        <f t="shared" si="30"/>
        <v>107.88</v>
      </c>
      <c r="AS90" s="98">
        <f t="shared" si="10"/>
        <v>0</v>
      </c>
      <c r="AT90" s="98">
        <f t="shared" si="11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4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0"/>
        <v>0.75</v>
      </c>
      <c r="R91" s="92">
        <f t="shared" si="51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3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4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5"/>
        <v>2149.63</v>
      </c>
      <c r="AB91" s="92">
        <f t="shared" si="52"/>
        <v>2580</v>
      </c>
      <c r="AC91" s="234">
        <f t="shared" si="46"/>
        <v>2.5368780009299863E-4</v>
      </c>
      <c r="AD91" s="92">
        <f t="shared" si="47"/>
        <v>187.68</v>
      </c>
      <c r="AE91" s="93">
        <f>'Юнит 6'!AE91+'Юнит 7'!AE91+'Юнит 8'!AE91+'Юнит 9'!AE91</f>
        <v>780.99000000000024</v>
      </c>
      <c r="AF91" s="234">
        <f t="shared" si="48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49"/>
        <v>0</v>
      </c>
      <c r="AM91" s="93">
        <f>'Юнит 6'!AM91+'Юнит 7'!AM91+'Юнит 8'!AM91+'Юнит 9'!AM91</f>
        <v>0</v>
      </c>
      <c r="AN91" s="325">
        <f t="shared" si="53"/>
        <v>86.763565334067948</v>
      </c>
      <c r="AO91" s="95">
        <f t="shared" si="54"/>
        <v>-1211.593565334068</v>
      </c>
      <c r="AP91" s="96"/>
      <c r="AQ91" s="97">
        <f t="shared" si="8"/>
        <v>1074.8150000000001</v>
      </c>
      <c r="AR91" s="98">
        <f t="shared" si="30"/>
        <v>93.84</v>
      </c>
      <c r="AS91" s="98">
        <f t="shared" si="10"/>
        <v>390.49500000000012</v>
      </c>
      <c r="AT91" s="98">
        <f t="shared" si="11"/>
        <v>1152.895</v>
      </c>
      <c r="AU91" s="98">
        <f t="shared" si="55"/>
        <v>0</v>
      </c>
      <c r="AV91" s="98">
        <f t="array" ref="AV91">_xlfn.IFS(U91=0,AO91,U91&lt;0,AO91/-U91,U91&gt;0,AO91/U91)</f>
        <v>-605.79678266703399</v>
      </c>
      <c r="AW91" s="234">
        <f t="shared" si="40"/>
        <v>-0.56362888745229078</v>
      </c>
      <c r="AX91" s="234">
        <f t="shared" si="41"/>
        <v>-6.4556349389070116</v>
      </c>
      <c r="AY91" s="99"/>
      <c r="AZ91" s="94">
        <f t="shared" si="14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0"/>
        <v>0.125</v>
      </c>
      <c r="R92" s="92">
        <f t="shared" si="51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3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4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5"/>
        <v>0</v>
      </c>
      <c r="AB92" s="92">
        <f t="shared" si="52"/>
        <v>0</v>
      </c>
      <c r="AC92" s="234">
        <f t="shared" si="46"/>
        <v>0</v>
      </c>
      <c r="AD92" s="92">
        <f t="shared" si="47"/>
        <v>0</v>
      </c>
      <c r="AE92" s="93">
        <f>'Юнит 6'!AE92+'Юнит 7'!AE92+'Юнит 8'!AE92+'Юнит 9'!AE92</f>
        <v>0</v>
      </c>
      <c r="AF92" s="234">
        <f t="shared" si="48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49"/>
        <v>0</v>
      </c>
      <c r="AM92" s="93">
        <f>'Юнит 6'!AM92+'Юнит 7'!AM92+'Юнит 8'!AM92+'Юнит 9'!AM92</f>
        <v>0</v>
      </c>
      <c r="AN92" s="325">
        <f t="shared" si="53"/>
        <v>0</v>
      </c>
      <c r="AO92" s="95">
        <f t="shared" si="54"/>
        <v>-324.84000000000003</v>
      </c>
      <c r="AP92" s="96"/>
      <c r="AQ92" s="97">
        <f t="shared" si="8"/>
        <v>0</v>
      </c>
      <c r="AR92" s="98">
        <f t="shared" si="30"/>
        <v>139.47</v>
      </c>
      <c r="AS92" s="98">
        <f t="shared" si="10"/>
        <v>0</v>
      </c>
      <c r="AT92" s="98">
        <f t="shared" si="11"/>
        <v>324.84000000000003</v>
      </c>
      <c r="AU92" s="98">
        <f t="shared" si="55"/>
        <v>0</v>
      </c>
      <c r="AV92" s="98">
        <f t="array" ref="AV92">_xlfn.IFS(U92=0,AO92,U92&lt;0,AO92/-U92,U92&gt;0,AO92/U92)</f>
        <v>-324.84000000000003</v>
      </c>
      <c r="AW92" s="234">
        <f t="shared" si="40"/>
        <v>0</v>
      </c>
      <c r="AX92" s="234">
        <f t="shared" si="41"/>
        <v>-2.3291030329103037</v>
      </c>
      <c r="AY92" s="99"/>
      <c r="AZ92" s="94">
        <f t="shared" si="14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0"/>
        <v>9.375E-2</v>
      </c>
      <c r="R93" s="92">
        <f t="shared" si="51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3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4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5"/>
        <v>0</v>
      </c>
      <c r="AB93" s="92">
        <f t="shared" si="52"/>
        <v>0</v>
      </c>
      <c r="AC93" s="234">
        <f t="shared" si="46"/>
        <v>0</v>
      </c>
      <c r="AD93" s="92">
        <f t="shared" si="47"/>
        <v>0</v>
      </c>
      <c r="AE93" s="93">
        <f>'Юнит 6'!AE93+'Юнит 7'!AE93+'Юнит 8'!AE93+'Юнит 9'!AE93</f>
        <v>0</v>
      </c>
      <c r="AF93" s="234">
        <f t="shared" si="48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49"/>
        <v>0</v>
      </c>
      <c r="AM93" s="93">
        <f>'Юнит 6'!AM93+'Юнит 7'!AM93+'Юнит 8'!AM93+'Юнит 9'!AM93</f>
        <v>0</v>
      </c>
      <c r="AN93" s="325">
        <f t="shared" si="53"/>
        <v>0</v>
      </c>
      <c r="AO93" s="95">
        <f t="shared" si="54"/>
        <v>-91.41</v>
      </c>
      <c r="AP93" s="96"/>
      <c r="AQ93" s="97">
        <f t="shared" si="8"/>
        <v>0</v>
      </c>
      <c r="AR93" s="98">
        <f t="shared" si="30"/>
        <v>139.47</v>
      </c>
      <c r="AS93" s="98">
        <f t="shared" si="10"/>
        <v>0</v>
      </c>
      <c r="AT93" s="98">
        <f t="shared" si="11"/>
        <v>91.41</v>
      </c>
      <c r="AU93" s="98">
        <f t="shared" si="55"/>
        <v>0</v>
      </c>
      <c r="AV93" s="98">
        <f t="array" ref="AV93">_xlfn.IFS(U93=0,AO93,U93&lt;0,AO93/-U93,U93&gt;0,AO93/U93)</f>
        <v>-91.41</v>
      </c>
      <c r="AW93" s="234">
        <f t="shared" si="40"/>
        <v>0</v>
      </c>
      <c r="AX93" s="234">
        <f t="shared" si="41"/>
        <v>-0.65540976554097652</v>
      </c>
      <c r="AY93" s="99"/>
      <c r="AZ93" s="94">
        <f t="shared" si="14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0"/>
        <v>9.375E-2</v>
      </c>
      <c r="R94" s="92">
        <f t="shared" si="51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3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4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5"/>
        <v>1258.0899999999999</v>
      </c>
      <c r="AB94" s="92">
        <f t="shared" si="52"/>
        <v>1945.5</v>
      </c>
      <c r="AC94" s="234">
        <f t="shared" si="46"/>
        <v>1.484730322981167E-4</v>
      </c>
      <c r="AD94" s="92">
        <f t="shared" si="47"/>
        <v>400.08</v>
      </c>
      <c r="AE94" s="93">
        <f>'Юнит 6'!AE94+'Юнит 7'!AE94+'Юнит 8'!AE94+'Юнит 9'!AE94</f>
        <v>464.82999999999993</v>
      </c>
      <c r="AF94" s="234">
        <f t="shared" si="48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49"/>
        <v>0</v>
      </c>
      <c r="AM94" s="93">
        <f>'Юнит 6'!AM94+'Юнит 7'!AM94+'Юнит 8'!AM94+'Юнит 9'!AM94</f>
        <v>0</v>
      </c>
      <c r="AN94" s="325">
        <f t="shared" si="53"/>
        <v>46.085182500444574</v>
      </c>
      <c r="AO94" s="95">
        <f t="shared" si="54"/>
        <v>176.18481749955549</v>
      </c>
      <c r="AP94" s="96"/>
      <c r="AQ94" s="97">
        <f t="shared" si="8"/>
        <v>1258.0899999999999</v>
      </c>
      <c r="AR94" s="98">
        <f t="shared" si="30"/>
        <v>400.08</v>
      </c>
      <c r="AS94" s="98">
        <f t="shared" si="10"/>
        <v>464.82999999999993</v>
      </c>
      <c r="AT94" s="98">
        <f t="shared" si="11"/>
        <v>170.91</v>
      </c>
      <c r="AU94" s="98">
        <f t="shared" si="55"/>
        <v>0</v>
      </c>
      <c r="AV94" s="98">
        <f t="array" ref="AV94">_xlfn.IFS(U94=0,AO94,U94&lt;0,AO94/-U94,U94&gt;0,AO94/U94)</f>
        <v>176.18481749955549</v>
      </c>
      <c r="AW94" s="234">
        <f t="shared" si="40"/>
        <v>0.14004150537684545</v>
      </c>
      <c r="AX94" s="234">
        <f t="shared" si="41"/>
        <v>0.44037396895509773</v>
      </c>
      <c r="AY94" s="99"/>
      <c r="AZ94" s="94">
        <f t="shared" si="14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3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4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5"/>
        <v>1647</v>
      </c>
      <c r="AB95" s="92">
        <f t="shared" si="52"/>
        <v>0</v>
      </c>
      <c r="AC95" s="234">
        <f t="shared" si="46"/>
        <v>1.9437010404263464E-4</v>
      </c>
      <c r="AD95" s="92">
        <f t="shared" si="47"/>
        <v>400.08</v>
      </c>
      <c r="AE95" s="93">
        <f>'Юнит 6'!AE95+'Юнит 7'!AE95+'Юнит 8'!AE95+'Юнит 9'!AE95</f>
        <v>607.45000000000005</v>
      </c>
      <c r="AF95" s="234">
        <f t="shared" si="48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49"/>
        <v>0</v>
      </c>
      <c r="AM95" s="93">
        <f>'Юнит 6'!AM95+'Юнит 7'!AM95+'Юнит 8'!AM95+'Юнит 9'!AM95</f>
        <v>0</v>
      </c>
      <c r="AN95" s="325">
        <f t="shared" si="53"/>
        <v>58.031095900436966</v>
      </c>
      <c r="AO95" s="95">
        <f t="shared" si="54"/>
        <v>546.63890409956309</v>
      </c>
      <c r="AP95" s="96"/>
      <c r="AQ95" s="97">
        <f t="shared" si="8"/>
        <v>1647</v>
      </c>
      <c r="AR95" s="98">
        <f t="shared" si="30"/>
        <v>400.08</v>
      </c>
      <c r="AS95" s="98">
        <f t="shared" si="10"/>
        <v>607.45000000000005</v>
      </c>
      <c r="AT95" s="98">
        <f t="shared" si="11"/>
        <v>34.799999999999997</v>
      </c>
      <c r="AU95" s="98">
        <f t="shared" si="55"/>
        <v>0</v>
      </c>
      <c r="AV95" s="98">
        <f t="array" ref="AV95">_xlfn.IFS(U95=0,AO95,U95&lt;0,AO95/-U95,U95&gt;0,AO95/U95)</f>
        <v>546.63890409956309</v>
      </c>
      <c r="AW95" s="234">
        <f t="shared" si="40"/>
        <v>0.33189975962329271</v>
      </c>
      <c r="AX95" s="234">
        <f t="shared" si="41"/>
        <v>1.3663239954498179</v>
      </c>
      <c r="AY95" s="99"/>
      <c r="AZ95" s="94">
        <f t="shared" si="14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3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4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5"/>
        <v>0</v>
      </c>
      <c r="AB96" s="92">
        <f t="shared" si="52"/>
        <v>0</v>
      </c>
      <c r="AC96" s="234">
        <f t="shared" si="46"/>
        <v>0</v>
      </c>
      <c r="AD96" s="92">
        <f t="shared" si="47"/>
        <v>0</v>
      </c>
      <c r="AE96" s="93">
        <f>'Юнит 6'!AE96+'Юнит 7'!AE96+'Юнит 8'!AE96+'Юнит 9'!AE96</f>
        <v>0</v>
      </c>
      <c r="AF96" s="234">
        <f t="shared" si="48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49"/>
        <v>0</v>
      </c>
      <c r="AM96" s="93">
        <f>'Юнит 6'!AM96+'Юнит 7'!AM96+'Юнит 8'!AM96+'Юнит 9'!AM96</f>
        <v>0</v>
      </c>
      <c r="AN96" s="325">
        <f t="shared" si="53"/>
        <v>0</v>
      </c>
      <c r="AO96" s="95">
        <f t="shared" si="54"/>
        <v>0</v>
      </c>
      <c r="AP96" s="96"/>
      <c r="AQ96" s="97">
        <f t="shared" si="8"/>
        <v>0</v>
      </c>
      <c r="AR96" s="98">
        <f t="shared" si="30"/>
        <v>300.08</v>
      </c>
      <c r="AS96" s="98">
        <f t="shared" si="10"/>
        <v>0</v>
      </c>
      <c r="AT96" s="98">
        <f t="shared" si="11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4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0"/>
        <v>3.125E-2</v>
      </c>
      <c r="R97" s="92">
        <f t="shared" si="51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3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4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5"/>
        <v>0</v>
      </c>
      <c r="AB97" s="92">
        <f t="shared" si="52"/>
        <v>0</v>
      </c>
      <c r="AC97" s="234">
        <f t="shared" si="46"/>
        <v>0</v>
      </c>
      <c r="AD97" s="92">
        <f t="shared" si="47"/>
        <v>0</v>
      </c>
      <c r="AE97" s="93">
        <f>'Юнит 6'!AE97+'Юнит 7'!AE97+'Юнит 8'!AE97+'Юнит 9'!AE97</f>
        <v>0</v>
      </c>
      <c r="AF97" s="234">
        <f t="shared" si="48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49"/>
        <v>0</v>
      </c>
      <c r="AM97" s="93">
        <f>'Юнит 6'!AM97+'Юнит 7'!AM97+'Юнит 8'!AM97+'Юнит 9'!AM97</f>
        <v>0</v>
      </c>
      <c r="AN97" s="325">
        <f t="shared" si="53"/>
        <v>0</v>
      </c>
      <c r="AO97" s="95">
        <f t="shared" si="54"/>
        <v>0</v>
      </c>
      <c r="AP97" s="96"/>
      <c r="AQ97" s="97">
        <f t="shared" si="8"/>
        <v>0</v>
      </c>
      <c r="AR97" s="98">
        <f t="shared" si="30"/>
        <v>400.08</v>
      </c>
      <c r="AS97" s="98">
        <f t="shared" si="10"/>
        <v>0</v>
      </c>
      <c r="AT97" s="98">
        <f t="shared" si="11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4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0"/>
        <v>0.15625</v>
      </c>
      <c r="R98" s="92">
        <f t="shared" si="51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3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4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5"/>
        <v>1756</v>
      </c>
      <c r="AB98" s="92">
        <f t="shared" si="52"/>
        <v>4390</v>
      </c>
      <c r="AC98" s="234">
        <f t="shared" si="46"/>
        <v>2.0723369927071428E-4</v>
      </c>
      <c r="AD98" s="92">
        <f t="shared" si="47"/>
        <v>600.16</v>
      </c>
      <c r="AE98" s="93">
        <f>'Юнит 6'!AE98+'Юнит 7'!AE98+'Юнит 8'!AE98+'Юнит 9'!AE98</f>
        <v>666.44</v>
      </c>
      <c r="AF98" s="234">
        <f t="shared" si="48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49"/>
        <v>0</v>
      </c>
      <c r="AM98" s="93">
        <f>'Юнит 6'!AM98+'Юнит 7'!AM98+'Юнит 8'!AM98+'Юнит 9'!AM98</f>
        <v>0</v>
      </c>
      <c r="AN98" s="325">
        <f t="shared" si="53"/>
        <v>67.146224134554387</v>
      </c>
      <c r="AO98" s="95">
        <f t="shared" si="54"/>
        <v>234.72377586544573</v>
      </c>
      <c r="AP98" s="96"/>
      <c r="AQ98" s="97">
        <f t="shared" ref="AQ98" si="56">IF(U98=0,0,AA98/U98)</f>
        <v>878</v>
      </c>
      <c r="AR98" s="98">
        <f t="shared" si="30"/>
        <v>300.08</v>
      </c>
      <c r="AS98" s="98">
        <f t="shared" ref="AS98" si="57">IF(U98=0,0,AE98/U98)</f>
        <v>333.22</v>
      </c>
      <c r="AT98" s="98">
        <f t="shared" ref="AT98" si="58">IF(S98=0,AG98/1,AG98/S98)</f>
        <v>93.765000000000001</v>
      </c>
      <c r="AU98" s="98">
        <f t="shared" si="55"/>
        <v>0</v>
      </c>
      <c r="AV98" s="98">
        <f t="array" ref="AV98">_xlfn.IFS(U98=0,AO98,U98&lt;0,AO98/-U98,U98&gt;0,AO98/U98)</f>
        <v>117.36188793272287</v>
      </c>
      <c r="AW98" s="234">
        <f t="shared" si="40"/>
        <v>0.13366957623316955</v>
      </c>
      <c r="AX98" s="234">
        <f t="shared" si="41"/>
        <v>0.39110199924261152</v>
      </c>
      <c r="AY98" s="99"/>
      <c r="AZ98" s="94">
        <f t="shared" ref="AZ98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0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1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2">N99/32</f>
        <v>3.125E-2</v>
      </c>
      <c r="R99" s="92">
        <f t="shared" ref="R99:R103" si="63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4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5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6">Y99+Z99</f>
        <v>0</v>
      </c>
      <c r="AB99" s="92">
        <f t="shared" ref="AB99:AB103" si="67">N99*O99*P99/100</f>
        <v>0</v>
      </c>
      <c r="AC99" s="234">
        <f t="shared" ref="AC99:AC103" si="68">AA99/$AA$126</f>
        <v>0</v>
      </c>
      <c r="AD99" s="92">
        <f t="shared" ref="AD99:AD103" si="69">U99*K99</f>
        <v>0</v>
      </c>
      <c r="AE99" s="93">
        <f>'Юнит 6'!AE99+'Юнит 7'!AE99+'Юнит 8'!AE99+'Юнит 9'!AE99</f>
        <v>0</v>
      </c>
      <c r="AF99" s="234">
        <f t="shared" ref="AF99:AF103" si="70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1">IFERROR($AL$126*H99/$H$126,0)</f>
        <v>0</v>
      </c>
      <c r="AM99" s="93">
        <f>'Юнит 6'!AM99+'Юнит 7'!AM99+'Юнит 8'!AM99+'Юнит 9'!AM99</f>
        <v>476</v>
      </c>
      <c r="AN99" s="325">
        <f t="shared" si="53"/>
        <v>0</v>
      </c>
      <c r="AO99" s="95">
        <f t="shared" ref="AO99:AO103" si="72">AA99-AD99-AE99-AG99-AH99-AI99-AK99-AL99-AN99-AM99</f>
        <v>-476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8">IF(AQ99=0,0,AV99/AQ99)</f>
        <v>0</v>
      </c>
      <c r="AX99" s="234">
        <f t="shared" ref="AX99:AX103" si="79">IF(AR99=0,0,AV99/AR99)</f>
        <v>-3.3291369422296828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1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2"/>
        <v>0</v>
      </c>
      <c r="R100" s="92">
        <f t="shared" si="63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4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5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6"/>
        <v>0</v>
      </c>
      <c r="AB100" s="92">
        <f t="shared" si="67"/>
        <v>0</v>
      </c>
      <c r="AC100" s="234">
        <f t="shared" si="68"/>
        <v>0</v>
      </c>
      <c r="AD100" s="92">
        <f t="shared" si="69"/>
        <v>0</v>
      </c>
      <c r="AE100" s="93">
        <f>'Юнит 6'!AE100+'Юнит 7'!AE100+'Юнит 8'!AE100+'Юнит 9'!AE100</f>
        <v>0</v>
      </c>
      <c r="AF100" s="234">
        <f t="shared" si="70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1"/>
        <v>0</v>
      </c>
      <c r="AM100" s="93">
        <f>'Юнит 6'!AM100+'Юнит 7'!AM100+'Юнит 8'!AM100+'Юнит 9'!AM100</f>
        <v>0</v>
      </c>
      <c r="AN100" s="325">
        <f t="shared" si="53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0"/>
        <v>0</v>
      </c>
      <c r="F101" s="93"/>
      <c r="G101" s="93"/>
      <c r="H101" s="93"/>
      <c r="I101" s="93"/>
      <c r="J101" s="93"/>
      <c r="K101" s="92">
        <v>123.09</v>
      </c>
      <c r="L101" s="92">
        <f t="shared" si="61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2"/>
        <v>6.25E-2</v>
      </c>
      <c r="R101" s="92">
        <f t="shared" si="63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4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5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6"/>
        <v>1799.94</v>
      </c>
      <c r="AB101" s="92">
        <f t="shared" si="67"/>
        <v>1800</v>
      </c>
      <c r="AC101" s="234">
        <f t="shared" si="68"/>
        <v>2.1241926233788694E-4</v>
      </c>
      <c r="AD101" s="92">
        <f t="shared" si="69"/>
        <v>246.18</v>
      </c>
      <c r="AE101" s="93">
        <f>'Юнит 6'!AE101+'Юнит 7'!AE101+'Юнит 8'!AE101+'Юнит 9'!AE101</f>
        <v>748.51</v>
      </c>
      <c r="AF101" s="234">
        <f t="shared" si="70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1"/>
        <v>0</v>
      </c>
      <c r="AM101" s="93">
        <f>'Юнит 6'!AM101+'Юнит 7'!AM101+'Юнит 8'!AM101+'Юнит 9'!AM101</f>
        <v>0</v>
      </c>
      <c r="AN101" s="325">
        <f t="shared" si="53"/>
        <v>71.049310721262785</v>
      </c>
      <c r="AO101" s="95">
        <f t="shared" si="72"/>
        <v>617.62068927873713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308.81034463936857</v>
      </c>
      <c r="AW101" s="234">
        <f t="shared" si="78"/>
        <v>0.3431340429562858</v>
      </c>
      <c r="AX101" s="234">
        <f t="shared" si="79"/>
        <v>2.5088174883367338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0"/>
        <v>0</v>
      </c>
      <c r="F102" s="93"/>
      <c r="G102" s="93"/>
      <c r="H102" s="93"/>
      <c r="I102" s="93"/>
      <c r="J102" s="93"/>
      <c r="K102" s="92">
        <v>123.09</v>
      </c>
      <c r="L102" s="92">
        <f t="shared" si="61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2"/>
        <v>3.125E-2</v>
      </c>
      <c r="R102" s="92">
        <f t="shared" si="63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4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5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6"/>
        <v>0</v>
      </c>
      <c r="AB102" s="92">
        <f t="shared" si="67"/>
        <v>0</v>
      </c>
      <c r="AC102" s="234">
        <f t="shared" si="68"/>
        <v>0</v>
      </c>
      <c r="AD102" s="92">
        <f t="shared" si="69"/>
        <v>0</v>
      </c>
      <c r="AE102" s="93">
        <f>'Юнит 6'!AE102+'Юнит 7'!AE102+'Юнит 8'!AE102+'Юнит 9'!AE102</f>
        <v>0</v>
      </c>
      <c r="AF102" s="234">
        <f t="shared" si="70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1"/>
        <v>0</v>
      </c>
      <c r="AM102" s="93">
        <f>'Юнит 6'!AM102+'Юнит 7'!AM102+'Юнит 8'!AM102+'Юнит 9'!AM102</f>
        <v>0</v>
      </c>
      <c r="AN102" s="325">
        <f t="shared" si="53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0"/>
        <v>0</v>
      </c>
      <c r="F103" s="93"/>
      <c r="G103" s="93"/>
      <c r="H103" s="93"/>
      <c r="I103" s="93"/>
      <c r="J103" s="93"/>
      <c r="K103" s="93">
        <v>107.88</v>
      </c>
      <c r="L103" s="92">
        <f t="shared" si="61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2"/>
        <v>3.125E-2</v>
      </c>
      <c r="R103" s="92">
        <f t="shared" si="63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4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5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6"/>
        <v>0</v>
      </c>
      <c r="AB103" s="92">
        <f t="shared" si="67"/>
        <v>0</v>
      </c>
      <c r="AC103" s="234">
        <f t="shared" si="68"/>
        <v>0</v>
      </c>
      <c r="AD103" s="92">
        <f t="shared" si="69"/>
        <v>0</v>
      </c>
      <c r="AE103" s="93">
        <f>'Юнит 6'!AE103+'Юнит 7'!AE103+'Юнит 8'!AE103+'Юнит 9'!AE103</f>
        <v>0</v>
      </c>
      <c r="AF103" s="234">
        <f t="shared" si="70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1"/>
        <v>0</v>
      </c>
      <c r="AM103" s="93">
        <f>'Юнит 6'!AM103+'Юнит 7'!AM103+'Юнит 8'!AM103+'Юнит 9'!AM103</f>
        <v>336</v>
      </c>
      <c r="AN103" s="325">
        <f t="shared" si="53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1">AVERAGE(AQ7:AQ98)</f>
        <v>705.32433657244417</v>
      </c>
      <c r="AR104" s="111">
        <f t="shared" si="81"/>
        <v>141.22217391304349</v>
      </c>
      <c r="AS104" s="111">
        <f t="shared" si="81"/>
        <v>263.0616590140512</v>
      </c>
      <c r="AT104" s="111">
        <f t="shared" si="81"/>
        <v>189.44570517328921</v>
      </c>
      <c r="AU104" s="111">
        <f t="shared" si="81"/>
        <v>126.87432104904731</v>
      </c>
      <c r="AV104" s="111">
        <f t="shared" si="81"/>
        <v>-39.472597601125017</v>
      </c>
      <c r="AW104" s="112">
        <f t="shared" si="81"/>
        <v>1.6738531869393409E-2</v>
      </c>
      <c r="AX104" s="112">
        <f t="shared" si="81"/>
        <v>-0.43340384138948612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2">SUM(E3:E103)</f>
        <v>0</v>
      </c>
      <c r="F105" s="116">
        <f t="shared" si="82"/>
        <v>0</v>
      </c>
      <c r="G105" s="116">
        <f t="shared" si="82"/>
        <v>0</v>
      </c>
      <c r="H105" s="116">
        <f t="shared" si="82"/>
        <v>0</v>
      </c>
      <c r="I105" s="116">
        <f t="shared" si="82"/>
        <v>0</v>
      </c>
      <c r="J105" s="116">
        <f t="shared" si="82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3">SUM(S3:S103)</f>
        <v>7967</v>
      </c>
      <c r="T105" s="116">
        <f t="shared" si="83"/>
        <v>-171</v>
      </c>
      <c r="U105" s="116">
        <f t="shared" si="83"/>
        <v>7796</v>
      </c>
      <c r="V105" s="116">
        <f t="shared" si="83"/>
        <v>5543477.6099999994</v>
      </c>
      <c r="W105" s="116">
        <f t="shared" si="83"/>
        <v>-118993.17</v>
      </c>
      <c r="X105" s="116">
        <f t="shared" si="83"/>
        <v>5424484.4399999995</v>
      </c>
      <c r="Y105" s="116">
        <f t="shared" si="83"/>
        <v>8658079.7899999991</v>
      </c>
      <c r="Z105" s="116">
        <f t="shared" si="83"/>
        <v>-186633.46</v>
      </c>
      <c r="AA105" s="238">
        <f t="shared" si="83"/>
        <v>8471446.3300000001</v>
      </c>
      <c r="AB105" s="116">
        <f t="shared" si="83"/>
        <v>9835516.5999999996</v>
      </c>
      <c r="AC105" s="239">
        <f t="shared" si="83"/>
        <v>0.99975464757358568</v>
      </c>
      <c r="AD105" s="117">
        <f t="shared" si="83"/>
        <v>974318.92000000051</v>
      </c>
      <c r="AE105" s="116">
        <f t="shared" si="83"/>
        <v>3161035.1400000006</v>
      </c>
      <c r="AF105" s="239">
        <f>AE105/AA105</f>
        <v>0.37313995944302941</v>
      </c>
      <c r="AG105" s="116">
        <f t="shared" ref="AG105:AO105" si="84">SUM(AG3:AG103)</f>
        <v>933157.65999999992</v>
      </c>
      <c r="AH105" s="116">
        <f t="shared" si="84"/>
        <v>541649</v>
      </c>
      <c r="AI105" s="116">
        <f t="shared" si="84"/>
        <v>609161</v>
      </c>
      <c r="AJ105" s="116">
        <f t="shared" si="84"/>
        <v>3624</v>
      </c>
      <c r="AK105" s="116">
        <f t="shared" si="84"/>
        <v>0</v>
      </c>
      <c r="AL105" s="117">
        <f t="shared" si="84"/>
        <v>0</v>
      </c>
      <c r="AM105" s="116">
        <f t="shared" si="84"/>
        <v>2684.1099999999997</v>
      </c>
      <c r="AN105" s="117">
        <f t="shared" si="84"/>
        <v>307111.00170543225</v>
      </c>
      <c r="AO105" s="117">
        <f t="shared" si="84"/>
        <v>1942329.498294567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5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6">N107/32</f>
        <v>0</v>
      </c>
      <c r="R107" s="92">
        <f t="shared" ref="R107:R111" si="87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8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89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0">Y107+Z107</f>
        <v>0</v>
      </c>
      <c r="AB107" s="92">
        <f t="shared" ref="AB107:AB111" si="91">N107*O107*P107/100</f>
        <v>0</v>
      </c>
      <c r="AC107" s="234">
        <f t="shared" ref="AC107:AC111" si="92">AA107/$AA$126</f>
        <v>0</v>
      </c>
      <c r="AD107" s="92">
        <f t="shared" ref="AD107:AD111" si="93">U107*K107</f>
        <v>0</v>
      </c>
      <c r="AE107" s="93">
        <f>'Юнит 6'!AE107+'Юнит 7'!AE107+'Юнит 8'!AE107+'Юнит 9'!AE107</f>
        <v>0</v>
      </c>
      <c r="AF107" s="234">
        <f t="shared" ref="AF107:AF111" si="94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5">IFERROR($AL$126*H107/$H$126,0)</f>
        <v>0</v>
      </c>
      <c r="AM107" s="93">
        <f>'Юнит 6'!AM107+'Юнит 7'!AM107+'Юнит 8'!AM107+'Юнит 9'!AM107</f>
        <v>0</v>
      </c>
      <c r="AN107" s="325">
        <f t="shared" ref="AN107:AN111" si="96">307190.66*X107/$X$126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5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6"/>
        <v>3.125E-2</v>
      </c>
      <c r="R108" s="92">
        <f t="shared" si="87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8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89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0"/>
        <v>2079</v>
      </c>
      <c r="AB108" s="92">
        <f t="shared" si="91"/>
        <v>2079</v>
      </c>
      <c r="AC108" s="234">
        <f t="shared" si="92"/>
        <v>2.4535242641447324E-4</v>
      </c>
      <c r="AD108" s="92">
        <f t="shared" si="93"/>
        <v>579.17999999999995</v>
      </c>
      <c r="AE108" s="93">
        <f>'Юнит 6'!AE108+'Юнит 7'!AE108+'Юнит 8'!AE108+'Юнит 9'!AE108</f>
        <v>763.08999999999992</v>
      </c>
      <c r="AF108" s="234">
        <f t="shared" si="94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5"/>
        <v>33389.21</v>
      </c>
      <c r="AM108" s="93">
        <f>'Юнит 6'!AM108+'Юнит 7'!AM108+'Юнит 8'!AM108+'Юнит 9'!AM108</f>
        <v>0</v>
      </c>
      <c r="AN108" s="325">
        <f t="shared" si="96"/>
        <v>79.658294567721754</v>
      </c>
      <c r="AO108" s="95">
        <f t="shared" si="97"/>
        <v>-32856.478294567722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-32856.478294567722</v>
      </c>
      <c r="AW108" s="234">
        <f t="shared" si="103"/>
        <v>-15.803981863668938</v>
      </c>
      <c r="AX108" s="234">
        <f t="shared" si="104"/>
        <v>-56.729304006643403</v>
      </c>
      <c r="AY108" s="99"/>
      <c r="AZ108" s="94">
        <f t="shared" si="105"/>
        <v>-65712.956589135443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5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6"/>
        <v>0</v>
      </c>
      <c r="R109" s="92">
        <f t="shared" si="87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8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89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0"/>
        <v>0</v>
      </c>
      <c r="AB109" s="92">
        <f t="shared" si="91"/>
        <v>0</v>
      </c>
      <c r="AC109" s="234">
        <f t="shared" si="92"/>
        <v>0</v>
      </c>
      <c r="AD109" s="92">
        <f t="shared" si="93"/>
        <v>0</v>
      </c>
      <c r="AE109" s="93">
        <f>'Юнит 6'!AE109+'Юнит 7'!AE109+'Юнит 8'!AE109+'Юнит 9'!AE109</f>
        <v>0</v>
      </c>
      <c r="AF109" s="234">
        <f t="shared" si="94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5"/>
        <v>0</v>
      </c>
      <c r="AM109" s="93">
        <f>'Юнит 6'!AM109+'Юнит 7'!AM109+'Юнит 8'!AM109+'Юнит 9'!AM109</f>
        <v>0</v>
      </c>
      <c r="AN109" s="325">
        <f t="shared" si="96"/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5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6"/>
        <v>0</v>
      </c>
      <c r="R110" s="92">
        <f t="shared" si="87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8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89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0"/>
        <v>0</v>
      </c>
      <c r="AB110" s="92">
        <f t="shared" si="91"/>
        <v>0</v>
      </c>
      <c r="AC110" s="234">
        <f t="shared" si="92"/>
        <v>0</v>
      </c>
      <c r="AD110" s="92">
        <f t="shared" si="93"/>
        <v>0</v>
      </c>
      <c r="AE110" s="93">
        <f>'Юнит 6'!AE110+'Юнит 7'!AE110+'Юнит 8'!AE110+'Юнит 9'!AE110</f>
        <v>0</v>
      </c>
      <c r="AF110" s="234">
        <f t="shared" si="94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5"/>
        <v>0</v>
      </c>
      <c r="AM110" s="93">
        <f>'Юнит 6'!AM110+'Юнит 7'!AM110+'Юнит 8'!AM110+'Юнит 9'!AM110</f>
        <v>0</v>
      </c>
      <c r="AN110" s="325">
        <f t="shared" si="96"/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5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6"/>
        <v>0</v>
      </c>
      <c r="R111" s="92">
        <f t="shared" si="87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8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89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0"/>
        <v>0</v>
      </c>
      <c r="AB111" s="92">
        <f t="shared" si="91"/>
        <v>0</v>
      </c>
      <c r="AC111" s="234">
        <f t="shared" si="92"/>
        <v>0</v>
      </c>
      <c r="AD111" s="92">
        <f t="shared" si="93"/>
        <v>0</v>
      </c>
      <c r="AE111" s="93">
        <f>'Юнит 6'!AE111+'Юнит 7'!AE111+'Юнит 8'!AE111+'Юнит 9'!AE111</f>
        <v>0</v>
      </c>
      <c r="AF111" s="234">
        <f t="shared" si="94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5"/>
        <v>0</v>
      </c>
      <c r="AM111" s="93">
        <f>'Юнит 6'!AM111+'Юнит 7'!AM111+'Юнит 8'!AM111+'Юнит 9'!AM111</f>
        <v>0</v>
      </c>
      <c r="AN111" s="325">
        <f t="shared" si="96"/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-6571.2956589135447</v>
      </c>
      <c r="AW112" s="246">
        <f t="shared" si="107"/>
        <v>-3.1607963727337873</v>
      </c>
      <c r="AX112" s="246">
        <f t="shared" si="107"/>
        <v>-11.34586080132868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79.658294567721754</v>
      </c>
      <c r="AO113" s="253">
        <f t="shared" si="110"/>
        <v>-32856.478294567722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-65712.956589135443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307190.66*X115/$X$126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307190.65999999997</v>
      </c>
      <c r="AO126" s="267">
        <f>AO105+AO113+AO124+AO125</f>
        <v>1909303.0199999993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Сводная!AD9+SUM(Сводная!T9:T16)+SUM(Сводная!V9:V16)</f>
        <v>1909303.0199999984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70" priority="23" operator="greaterThan">
      <formula>0.23</formula>
    </cfRule>
  </conditionalFormatting>
  <conditionalFormatting sqref="M123:O123 M106:M112 M3:M104">
    <cfRule type="cellIs" dxfId="69" priority="35" operator="greaterThan">
      <formula>120</formula>
    </cfRule>
  </conditionalFormatting>
  <conditionalFormatting sqref="AC125 AC127">
    <cfRule type="cellIs" dxfId="68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67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66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65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64" priority="13" operator="greaterThan">
      <formula>120</formula>
    </cfRule>
  </conditionalFormatting>
  <conditionalFormatting sqref="T123">
    <cfRule type="cellIs" dxfId="63" priority="12" operator="greaterThan">
      <formula>120</formula>
    </cfRule>
  </conditionalFormatting>
  <conditionalFormatting sqref="V123">
    <cfRule type="cellIs" dxfId="62" priority="11" operator="greaterThan">
      <formula>120</formula>
    </cfRule>
  </conditionalFormatting>
  <conditionalFormatting sqref="W123">
    <cfRule type="cellIs" dxfId="61" priority="10" operator="greaterThan">
      <formula>120</formula>
    </cfRule>
  </conditionalFormatting>
  <conditionalFormatting sqref="AE123">
    <cfRule type="cellIs" dxfId="60" priority="9" operator="greaterThan">
      <formula>120</formula>
    </cfRule>
  </conditionalFormatting>
  <conditionalFormatting sqref="AG123">
    <cfRule type="cellIs" dxfId="59" priority="8" operator="greaterThan">
      <formula>120</formula>
    </cfRule>
  </conditionalFormatting>
  <conditionalFormatting sqref="AH123">
    <cfRule type="cellIs" dxfId="58" priority="7" operator="greaterThan">
      <formula>120</formula>
    </cfRule>
  </conditionalFormatting>
  <conditionalFormatting sqref="AI123">
    <cfRule type="cellIs" dxfId="57" priority="6" operator="greaterThan">
      <formula>120</formula>
    </cfRule>
  </conditionalFormatting>
  <conditionalFormatting sqref="AJ123">
    <cfRule type="cellIs" dxfId="56" priority="5" operator="greaterThan">
      <formula>120</formula>
    </cfRule>
  </conditionalFormatting>
  <conditionalFormatting sqref="AK123">
    <cfRule type="cellIs" dxfId="55" priority="4" operator="greaterThan">
      <formula>120</formula>
    </cfRule>
  </conditionalFormatting>
  <conditionalFormatting sqref="AM123">
    <cfRule type="cellIs" dxfId="54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23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21"/>
      <c r="AL1" s="226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60"/>
      <c r="AI125" s="460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60">
        <f>AH106+AH114+AH125</f>
        <v>0</v>
      </c>
      <c r="AI127" s="460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3" priority="18" operator="greaterThan">
      <formula>0.23</formula>
    </cfRule>
  </conditionalFormatting>
  <conditionalFormatting sqref="M123:O123 M3:M104 M106:M112">
    <cfRule type="cellIs" dxfId="52" priority="30" operator="greaterThan">
      <formula>120</formula>
    </cfRule>
  </conditionalFormatting>
  <conditionalFormatting sqref="AC125 AC127">
    <cfRule type="cellIs" dxfId="51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50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49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48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23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18"/>
      <c r="AL1" s="226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60"/>
      <c r="AI125" s="460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60">
        <f>AH106+AH114+AH125</f>
        <v>0</v>
      </c>
      <c r="AI127" s="460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47" priority="19" operator="greaterThan">
      <formula>0.23</formula>
    </cfRule>
  </conditionalFormatting>
  <conditionalFormatting sqref="M123:O123 M3:M104 M106:M112">
    <cfRule type="cellIs" dxfId="46" priority="34" operator="greaterThan">
      <formula>120</formula>
    </cfRule>
  </conditionalFormatting>
  <conditionalFormatting sqref="AC125 AC127">
    <cfRule type="cellIs" dxfId="45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44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43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42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99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95"/>
      <c r="AL1" s="300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60"/>
      <c r="AI125" s="46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60">
        <f>AH106+AH114+AH125</f>
        <v>0</v>
      </c>
      <c r="AI127" s="46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41" priority="17" operator="greaterThan">
      <formula>0.23</formula>
    </cfRule>
  </conditionalFormatting>
  <conditionalFormatting sqref="M123:O123 M3:M104 M106:M112">
    <cfRule type="cellIs" dxfId="40" priority="28" operator="greaterThan">
      <formula>120</formula>
    </cfRule>
  </conditionalFormatting>
  <conditionalFormatting sqref="AC125 AC127">
    <cfRule type="cellIs" dxfId="39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38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37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36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99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95"/>
      <c r="AL1" s="300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7"/>
      <c r="AI106" s="45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8"/>
      <c r="AI114" s="45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60"/>
      <c r="AI125" s="46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60">
        <f>AH106+AH114+AH125</f>
        <v>0</v>
      </c>
      <c r="AI127" s="46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35" priority="17" operator="greaterThan">
      <formula>0.23</formula>
    </cfRule>
  </conditionalFormatting>
  <conditionalFormatting sqref="M123:O123 M3:M104 M106:M112">
    <cfRule type="cellIs" dxfId="34" priority="28" operator="greaterThan">
      <formula>120</formula>
    </cfRule>
  </conditionalFormatting>
  <conditionalFormatting sqref="AC125 AC127">
    <cfRule type="cellIs" dxfId="33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32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31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3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23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18"/>
      <c r="AL1" s="226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>96625.98*Y3/Y$121</f>
        <v>8847.5949543820716</v>
      </c>
      <c r="AO3" s="95">
        <f>AA3-AD3-AE3-AG3-AH3-AI3-AK3-AL3-AN3-AM3</f>
        <v>22712.027609475699</v>
      </c>
      <c r="AP3" s="96"/>
      <c r="AQ3" s="97">
        <f t="shared" ref="AQ3:AQ97" si="8">IF(U3=0,0,AA3/U3)</f>
        <v>1316.4835443037975</v>
      </c>
      <c r="AR3" s="98">
        <f t="shared" ref="AR3:AR19" si="9">K3</f>
        <v>142.97999999999999</v>
      </c>
      <c r="AS3" s="98">
        <f t="shared" ref="AS3:AS97" si="10">IF(U3=0,0,AE3/U3)</f>
        <v>485.09373417721497</v>
      </c>
      <c r="AT3" s="98">
        <f t="shared" ref="AT3:AT97" si="11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143.74701018655506</v>
      </c>
      <c r="AW3" s="234">
        <f t="shared" ref="AW3" si="12">IF(AQ3=0,0,AV3/AQ3)</f>
        <v>0.10919013063894657</v>
      </c>
      <c r="AX3" s="234">
        <f t="shared" ref="AX3" si="13">IF(AR3=0,0,AV3/AR3)</f>
        <v>1.0053644578721155</v>
      </c>
      <c r="AY3" s="99"/>
      <c r="AZ3" s="94">
        <f t="shared" ref="AZ3:AZ97" si="14">AV3*E3</f>
        <v>127503.59803547434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5">N4/32</f>
        <v>31.65625</v>
      </c>
      <c r="R4" s="92">
        <f t="shared" ref="R4:R67" si="16">U4/32</f>
        <v>18.8125</v>
      </c>
      <c r="S4" s="93">
        <v>607</v>
      </c>
      <c r="T4" s="93">
        <v>-5</v>
      </c>
      <c r="U4" s="92">
        <f t="shared" ref="U4:U67" si="17">S4+T4</f>
        <v>602</v>
      </c>
      <c r="V4" s="93">
        <v>295794.19000000035</v>
      </c>
      <c r="W4" s="93">
        <v>-2554.87</v>
      </c>
      <c r="X4" s="92">
        <f t="shared" ref="X4:X67" si="18">V4+W4</f>
        <v>293239.32000000036</v>
      </c>
      <c r="Y4" s="93">
        <v>395383.81000000011</v>
      </c>
      <c r="Z4" s="93">
        <v>-3316.59</v>
      </c>
      <c r="AA4" s="92">
        <f t="shared" ref="AA4:AA67" si="19">Y4+Z4</f>
        <v>392067.22000000009</v>
      </c>
      <c r="AB4" s="92">
        <f t="shared" ref="AB4:AB67" si="20">N4*O4*P4/100</f>
        <v>519121.98</v>
      </c>
      <c r="AC4" s="234">
        <f t="shared" ref="AC4:AC67" si="21">AA4/$AA$121</f>
        <v>0.17463435141690725</v>
      </c>
      <c r="AD4" s="92">
        <f t="shared" ref="AD4:AD67" si="22">U4*K4</f>
        <v>74100.180000000008</v>
      </c>
      <c r="AE4" s="93">
        <v>146969.56000000096</v>
      </c>
      <c r="AF4" s="234">
        <f t="shared" ref="AF4:AF67" si="23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4">IFERROR($AL$121*H4/$H$121,0)</f>
        <v>1120.1866913344475</v>
      </c>
      <c r="AM4" s="93">
        <v>0</v>
      </c>
      <c r="AN4" s="325">
        <f t="shared" ref="AN4:AN5" si="25">96625.98*Y4/Y$121</f>
        <v>16586.484821704609</v>
      </c>
      <c r="AO4" s="95">
        <f t="shared" ref="AO4:AO67" si="26">AA4-AD4-AE4-AG4-AH4-AI4-AK4-AL4-AN4-AM4</f>
        <v>95679.538486959951</v>
      </c>
      <c r="AP4" s="96"/>
      <c r="AQ4" s="97">
        <f t="shared" si="8"/>
        <v>651.27445182724273</v>
      </c>
      <c r="AR4" s="98">
        <f t="shared" si="9"/>
        <v>123.09</v>
      </c>
      <c r="AS4" s="98">
        <f t="shared" si="10"/>
        <v>244.13548172757635</v>
      </c>
      <c r="AT4" s="98">
        <f t="shared" si="11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158.93611044345508</v>
      </c>
      <c r="AW4" s="234">
        <f>IF(AQ4=0,0,AV4/AQ4)</f>
        <v>0.24403860768303948</v>
      </c>
      <c r="AX4" s="234">
        <f>IF(AR4=0,0,AV4/AR4)</f>
        <v>1.2912187053656274</v>
      </c>
      <c r="AY4" s="99"/>
      <c r="AZ4" s="94">
        <f t="shared" si="14"/>
        <v>55468.702544765823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5"/>
        <v>10.65625</v>
      </c>
      <c r="R5" s="92">
        <f t="shared" si="16"/>
        <v>6.28125</v>
      </c>
      <c r="S5" s="93">
        <v>205</v>
      </c>
      <c r="T5" s="93">
        <v>-4</v>
      </c>
      <c r="U5" s="92">
        <f t="shared" si="17"/>
        <v>201</v>
      </c>
      <c r="V5" s="93">
        <v>164275.78000000003</v>
      </c>
      <c r="W5" s="93">
        <v>-3499</v>
      </c>
      <c r="X5" s="92">
        <f t="shared" si="18"/>
        <v>160776.78000000003</v>
      </c>
      <c r="Y5" s="93">
        <v>217576.03000000006</v>
      </c>
      <c r="Z5" s="93">
        <v>-4380.6000000000004</v>
      </c>
      <c r="AA5" s="92">
        <f t="shared" si="19"/>
        <v>213195.43000000005</v>
      </c>
      <c r="AB5" s="92">
        <f t="shared" si="20"/>
        <v>258638.27</v>
      </c>
      <c r="AC5" s="234">
        <f t="shared" si="21"/>
        <v>9.4961383517598461E-2</v>
      </c>
      <c r="AD5" s="92">
        <f t="shared" si="22"/>
        <v>24741.09</v>
      </c>
      <c r="AE5" s="93">
        <v>79363.80000000009</v>
      </c>
      <c r="AF5" s="234">
        <f t="shared" si="23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4"/>
        <v>2336.6645022678445</v>
      </c>
      <c r="AM5" s="93">
        <v>0</v>
      </c>
      <c r="AN5" s="325">
        <f t="shared" si="25"/>
        <v>9127.3881931628566</v>
      </c>
      <c r="AO5" s="95">
        <f t="shared" si="26"/>
        <v>47568.917304569288</v>
      </c>
      <c r="AP5" s="96"/>
      <c r="AQ5" s="97">
        <f t="shared" si="8"/>
        <v>1060.6737810945276</v>
      </c>
      <c r="AR5" s="98">
        <f t="shared" si="9"/>
        <v>123.09</v>
      </c>
      <c r="AS5" s="98">
        <f t="shared" si="10"/>
        <v>394.84477611940343</v>
      </c>
      <c r="AT5" s="98">
        <f t="shared" si="11"/>
        <v>84.939365853658444</v>
      </c>
      <c r="AU5" s="98">
        <f t="shared" si="27"/>
        <v>159.2439024390244</v>
      </c>
      <c r="AV5" s="98">
        <f t="array" ref="AV5">_xlfn.IFS(U5=0,AO5,U5&lt;0,AO5/-U5,U5&gt;0,AO5/U5)</f>
        <v>236.66128012223527</v>
      </c>
      <c r="AW5" s="234">
        <f>IF(AQ5=0,0,AV5/AQ5)</f>
        <v>0.2231235317969493</v>
      </c>
      <c r="AX5" s="234">
        <f>IF(AR5=0,0,AV5/AR5)</f>
        <v>1.9226686174525571</v>
      </c>
      <c r="AY5" s="99"/>
      <c r="AZ5" s="94">
        <f t="shared" si="14"/>
        <v>172289.41192898728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5"/>
        <v>9.84375</v>
      </c>
      <c r="R6" s="92">
        <f t="shared" si="16"/>
        <v>5.53125</v>
      </c>
      <c r="S6" s="93">
        <v>183</v>
      </c>
      <c r="T6" s="93">
        <v>-6</v>
      </c>
      <c r="U6" s="92">
        <f t="shared" si="17"/>
        <v>177</v>
      </c>
      <c r="V6" s="93">
        <v>139934.35</v>
      </c>
      <c r="W6" s="93">
        <v>-4767</v>
      </c>
      <c r="X6" s="92">
        <f t="shared" si="18"/>
        <v>135167.35</v>
      </c>
      <c r="Y6" s="93">
        <v>182610.13000000003</v>
      </c>
      <c r="Z6" s="93">
        <v>-6305.51</v>
      </c>
      <c r="AA6" s="92">
        <f t="shared" si="19"/>
        <v>176304.62000000002</v>
      </c>
      <c r="AB6" s="92">
        <f t="shared" si="20"/>
        <v>227738.7</v>
      </c>
      <c r="AC6" s="234">
        <f t="shared" si="21"/>
        <v>7.8529500542035349E-2</v>
      </c>
      <c r="AD6" s="92">
        <f t="shared" si="22"/>
        <v>21786.93</v>
      </c>
      <c r="AE6" s="93">
        <v>65784.11000000003</v>
      </c>
      <c r="AF6" s="234">
        <f t="shared" si="23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4"/>
        <v>1678.6751850083554</v>
      </c>
      <c r="AM6" s="93">
        <v>0</v>
      </c>
      <c r="AN6" s="325">
        <f>96625.98*Y6/Y$121</f>
        <v>7660.5568385172501</v>
      </c>
      <c r="AO6" s="95">
        <f t="shared" si="26"/>
        <v>29310.497976474406</v>
      </c>
      <c r="AP6" s="96"/>
      <c r="AQ6" s="97">
        <f t="shared" si="8"/>
        <v>996.07129943502844</v>
      </c>
      <c r="AR6" s="98">
        <f t="shared" si="9"/>
        <v>123.09</v>
      </c>
      <c r="AS6" s="98">
        <f t="shared" si="10"/>
        <v>371.66163841807929</v>
      </c>
      <c r="AT6" s="98">
        <f t="shared" si="11"/>
        <v>91.556557377049089</v>
      </c>
      <c r="AU6" s="98">
        <f t="shared" si="27"/>
        <v>182.12568306010928</v>
      </c>
      <c r="AV6" s="98">
        <f t="array" ref="AV6">_xlfn.IFS(U6=0,AO6,U6&lt;0,AO6/-U6,U6&gt;0,AO6/U6)</f>
        <v>165.59603376539212</v>
      </c>
      <c r="AW6" s="234">
        <f t="shared" ref="AW6" si="30">IF(AQ6=0,0,AV6/AQ6)</f>
        <v>0.166249177001002</v>
      </c>
      <c r="AX6" s="234">
        <f t="shared" ref="AX6" si="31">IF(AR6=0,0,AV6/AR6)</f>
        <v>1.345324833580243</v>
      </c>
      <c r="AY6" s="99"/>
      <c r="AZ6" s="94">
        <f t="shared" si="14"/>
        <v>86606.725659300078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5"/>
        <v>10.21875</v>
      </c>
      <c r="R7" s="92">
        <f t="shared" si="16"/>
        <v>4.96875</v>
      </c>
      <c r="S7" s="93">
        <v>165</v>
      </c>
      <c r="T7" s="93">
        <v>-6</v>
      </c>
      <c r="U7" s="92">
        <f t="shared" si="17"/>
        <v>159</v>
      </c>
      <c r="V7" s="93">
        <v>119332.73999999999</v>
      </c>
      <c r="W7" s="93">
        <v>-5120</v>
      </c>
      <c r="X7" s="92">
        <f t="shared" si="18"/>
        <v>114212.73999999999</v>
      </c>
      <c r="Y7" s="93">
        <v>160648.13999999996</v>
      </c>
      <c r="Z7" s="93">
        <v>-6530.72</v>
      </c>
      <c r="AA7" s="92">
        <f t="shared" si="19"/>
        <v>154117.41999999995</v>
      </c>
      <c r="AB7" s="92">
        <f t="shared" si="20"/>
        <v>208086.45</v>
      </c>
      <c r="AC7" s="234">
        <f t="shared" si="21"/>
        <v>6.8646890917703027E-2</v>
      </c>
      <c r="AD7" s="92">
        <f t="shared" si="22"/>
        <v>18641.16</v>
      </c>
      <c r="AE7" s="93">
        <v>56930.909999999967</v>
      </c>
      <c r="AF7" s="234">
        <f t="shared" si="23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4"/>
        <v>1415.4794581045594</v>
      </c>
      <c r="AM7" s="93">
        <v>0</v>
      </c>
      <c r="AN7" s="325">
        <f t="shared" ref="AN7:AN70" si="32">96625.98*Y7/Y$121</f>
        <v>6739.2439152859479</v>
      </c>
      <c r="AO7" s="95">
        <f t="shared" si="26"/>
        <v>29165.516626609522</v>
      </c>
      <c r="AP7" s="96"/>
      <c r="AQ7" s="97">
        <f t="shared" si="8"/>
        <v>969.29194968553429</v>
      </c>
      <c r="AR7" s="98">
        <f t="shared" si="9"/>
        <v>117.24</v>
      </c>
      <c r="AS7" s="98">
        <f t="shared" si="10"/>
        <v>358.05603773584886</v>
      </c>
      <c r="AT7" s="98">
        <f t="shared" si="11"/>
        <v>100.41278787878757</v>
      </c>
      <c r="AU7" s="98">
        <f t="shared" si="27"/>
        <v>149.43636363636364</v>
      </c>
      <c r="AV7" s="98">
        <f t="array" ref="AV7">_xlfn.IFS(U7=0,AO7,U7&lt;0,AO7/-U7,U7&gt;0,AO7/U7)</f>
        <v>183.4309221799341</v>
      </c>
      <c r="AW7" s="234">
        <f>IF(AQ7=0,0,AV7/AQ7)</f>
        <v>0.18924218058289277</v>
      </c>
      <c r="AX7" s="234">
        <f>IF(AR7=0,0,AV7/AR7)</f>
        <v>1.5645762724320549</v>
      </c>
      <c r="AY7" s="99"/>
      <c r="AZ7" s="94">
        <f t="shared" si="14"/>
        <v>80893.036681350932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5"/>
        <v>8.9375</v>
      </c>
      <c r="R8" s="92">
        <f t="shared" si="16"/>
        <v>3.71875</v>
      </c>
      <c r="S8" s="93">
        <v>123</v>
      </c>
      <c r="T8" s="93">
        <v>-4</v>
      </c>
      <c r="U8" s="92">
        <f t="shared" si="17"/>
        <v>119</v>
      </c>
      <c r="V8" s="93">
        <v>117745.48999999999</v>
      </c>
      <c r="W8" s="93">
        <v>-4240</v>
      </c>
      <c r="X8" s="92">
        <f t="shared" si="18"/>
        <v>113505.48999999999</v>
      </c>
      <c r="Y8" s="93">
        <v>159228.43</v>
      </c>
      <c r="Z8" s="93">
        <v>-5400</v>
      </c>
      <c r="AA8" s="92">
        <f t="shared" si="19"/>
        <v>153828.43</v>
      </c>
      <c r="AB8" s="92">
        <f t="shared" si="20"/>
        <v>190687.64</v>
      </c>
      <c r="AC8" s="234">
        <f t="shared" si="21"/>
        <v>6.8518169161224732E-2</v>
      </c>
      <c r="AD8" s="92">
        <f t="shared" si="22"/>
        <v>20216.91</v>
      </c>
      <c r="AE8" s="93">
        <v>56810.78</v>
      </c>
      <c r="AF8" s="234">
        <f t="shared" si="23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4"/>
        <v>1595.222881355932</v>
      </c>
      <c r="AM8" s="93">
        <v>0</v>
      </c>
      <c r="AN8" s="325">
        <f t="shared" si="32"/>
        <v>6679.6865996583265</v>
      </c>
      <c r="AO8" s="95">
        <f t="shared" si="26"/>
        <v>-5869.7194810142564</v>
      </c>
      <c r="AP8" s="96"/>
      <c r="AQ8" s="97">
        <f t="shared" si="8"/>
        <v>1292.675882352941</v>
      </c>
      <c r="AR8" s="98">
        <f t="shared" si="9"/>
        <v>169.89</v>
      </c>
      <c r="AS8" s="98">
        <f t="shared" si="10"/>
        <v>477.401512605042</v>
      </c>
      <c r="AT8" s="98">
        <f t="shared" si="11"/>
        <v>143.63861788617879</v>
      </c>
      <c r="AU8" s="98">
        <f t="shared" si="27"/>
        <v>461.20325203252031</v>
      </c>
      <c r="AV8" s="98">
        <f t="array" ref="AV8">_xlfn.IFS(U8=0,AO8,U8&lt;0,AO8/-U8,U8&gt;0,AO8/U8)</f>
        <v>-49.325373790035769</v>
      </c>
      <c r="AW8" s="234">
        <f>IF(AQ8=0,0,AV8/AQ8)</f>
        <v>-3.8157572569740568E-2</v>
      </c>
      <c r="AX8" s="234">
        <f>IF(AR8=0,0,AV8/AR8)</f>
        <v>-0.29033712278554225</v>
      </c>
      <c r="AY8" s="99"/>
      <c r="AZ8" s="94">
        <f t="shared" si="14"/>
        <v>-24514.710773647777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5"/>
        <v>10</v>
      </c>
      <c r="R9" s="92">
        <f t="shared" si="16"/>
        <v>3.8125</v>
      </c>
      <c r="S9" s="93">
        <v>124</v>
      </c>
      <c r="T9" s="93">
        <v>-2</v>
      </c>
      <c r="U9" s="92">
        <f t="shared" si="17"/>
        <v>122</v>
      </c>
      <c r="V9" s="93">
        <v>117699.29000000001</v>
      </c>
      <c r="W9" s="93">
        <v>-2139</v>
      </c>
      <c r="X9" s="92">
        <f t="shared" si="18"/>
        <v>115560.29000000001</v>
      </c>
      <c r="Y9" s="93">
        <v>156839.69</v>
      </c>
      <c r="Z9" s="93">
        <v>-2600</v>
      </c>
      <c r="AA9" s="92">
        <f t="shared" si="19"/>
        <v>154239.69</v>
      </c>
      <c r="AB9" s="92">
        <f t="shared" si="20"/>
        <v>204979.20000000001</v>
      </c>
      <c r="AC9" s="234">
        <f t="shared" si="21"/>
        <v>6.8701352349464034E-2</v>
      </c>
      <c r="AD9" s="92">
        <f t="shared" si="22"/>
        <v>15016.98</v>
      </c>
      <c r="AE9" s="93">
        <v>56899.760000000017</v>
      </c>
      <c r="AF9" s="234">
        <f t="shared" si="23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4"/>
        <v>1319.1883385056099</v>
      </c>
      <c r="AM9" s="93">
        <v>0</v>
      </c>
      <c r="AN9" s="325">
        <f t="shared" si="32"/>
        <v>6579.4781471346923</v>
      </c>
      <c r="AO9" s="95">
        <f t="shared" si="26"/>
        <v>5673.9035143597048</v>
      </c>
      <c r="AP9" s="96"/>
      <c r="AQ9" s="97">
        <f t="shared" si="8"/>
        <v>1264.2597540983606</v>
      </c>
      <c r="AR9" s="98">
        <f t="shared" si="9"/>
        <v>123.09</v>
      </c>
      <c r="AS9" s="98">
        <f t="shared" si="10"/>
        <v>466.39147540983618</v>
      </c>
      <c r="AT9" s="98">
        <f t="shared" si="11"/>
        <v>153.47080645161267</v>
      </c>
      <c r="AU9" s="98">
        <f t="shared" si="27"/>
        <v>400.96774193548384</v>
      </c>
      <c r="AV9" s="98">
        <f t="array" ref="AV9">_xlfn.IFS(U9=0,AO9,U9&lt;0,AO9/-U9,U9&gt;0,AO9/U9)</f>
        <v>46.507405855407413</v>
      </c>
      <c r="AW9" s="234">
        <f>IF(AQ9=0,0,AV9/AQ9)</f>
        <v>3.6786274105969123E-2</v>
      </c>
      <c r="AX9" s="234">
        <f>IF(AR9=0,0,AV9/AR9)</f>
        <v>0.3778325278690991</v>
      </c>
      <c r="AY9" s="99"/>
      <c r="AZ9" s="94">
        <f t="shared" si="14"/>
        <v>19114.543806572448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5"/>
        <v>6.46875</v>
      </c>
      <c r="R10" s="92">
        <f t="shared" si="16"/>
        <v>2.75</v>
      </c>
      <c r="S10" s="93">
        <v>88</v>
      </c>
      <c r="T10" s="93">
        <v>0</v>
      </c>
      <c r="U10" s="92">
        <f t="shared" si="17"/>
        <v>88</v>
      </c>
      <c r="V10" s="93">
        <v>54824.52</v>
      </c>
      <c r="W10" s="93">
        <v>0</v>
      </c>
      <c r="X10" s="92">
        <f t="shared" si="18"/>
        <v>54824.52</v>
      </c>
      <c r="Y10" s="93">
        <v>74862.429999999993</v>
      </c>
      <c r="Z10" s="93">
        <v>0</v>
      </c>
      <c r="AA10" s="92">
        <f t="shared" si="19"/>
        <v>74862.429999999993</v>
      </c>
      <c r="AB10" s="92">
        <f t="shared" si="20"/>
        <v>110848.5</v>
      </c>
      <c r="AC10" s="234">
        <f t="shared" si="21"/>
        <v>3.3345179708070508E-2</v>
      </c>
      <c r="AD10" s="92">
        <f t="shared" si="22"/>
        <v>10831.92</v>
      </c>
      <c r="AE10" s="93">
        <v>27936.629999999983</v>
      </c>
      <c r="AF10" s="234">
        <f t="shared" si="23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4"/>
        <v>1543.8676175698256</v>
      </c>
      <c r="AM10" s="93">
        <v>0</v>
      </c>
      <c r="AN10" s="325">
        <f t="shared" si="32"/>
        <v>3140.5043087397112</v>
      </c>
      <c r="AO10" s="95">
        <f t="shared" si="26"/>
        <v>-1368.1819263095126</v>
      </c>
      <c r="AP10" s="96"/>
      <c r="AQ10" s="97">
        <f t="shared" si="8"/>
        <v>850.70943181818177</v>
      </c>
      <c r="AR10" s="98">
        <f t="shared" si="9"/>
        <v>123.09</v>
      </c>
      <c r="AS10" s="98">
        <f t="shared" si="10"/>
        <v>317.46170454545432</v>
      </c>
      <c r="AT10" s="98">
        <f t="shared" si="11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-15.547521889880825</v>
      </c>
      <c r="AW10" s="234">
        <f>IF(AQ10=0,0,AV10/AQ10)</f>
        <v>-1.8275948647532715E-2</v>
      </c>
      <c r="AX10" s="234">
        <f>IF(AR10=0,0,AV10/AR10)</f>
        <v>-0.12631019489707387</v>
      </c>
      <c r="AY10" s="99"/>
      <c r="AZ10" s="94">
        <f t="shared" si="14"/>
        <v>-7478.3580290326763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3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4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5"/>
        <v>4.625</v>
      </c>
      <c r="R11" s="92">
        <f t="shared" si="16"/>
        <v>2.5</v>
      </c>
      <c r="S11" s="93">
        <v>81</v>
      </c>
      <c r="T11" s="93">
        <v>-1</v>
      </c>
      <c r="U11" s="92">
        <f t="shared" si="17"/>
        <v>80</v>
      </c>
      <c r="V11" s="93">
        <v>69516.260000000009</v>
      </c>
      <c r="W11" s="93">
        <v>-957</v>
      </c>
      <c r="X11" s="92">
        <f t="shared" si="18"/>
        <v>68559.260000000009</v>
      </c>
      <c r="Y11" s="93">
        <v>92972.43</v>
      </c>
      <c r="Z11" s="93">
        <v>-1197</v>
      </c>
      <c r="AA11" s="92">
        <f t="shared" si="19"/>
        <v>91775.43</v>
      </c>
      <c r="AB11" s="92">
        <f t="shared" si="20"/>
        <v>115434.08</v>
      </c>
      <c r="AC11" s="234">
        <f t="shared" si="21"/>
        <v>4.087855825860108E-2</v>
      </c>
      <c r="AD11" s="92">
        <f t="shared" si="22"/>
        <v>9847.2000000000007</v>
      </c>
      <c r="AE11" s="93">
        <v>33981.659999999989</v>
      </c>
      <c r="AF11" s="234">
        <f t="shared" si="23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4"/>
        <v>1617.6908092623537</v>
      </c>
      <c r="AM11" s="93">
        <v>0</v>
      </c>
      <c r="AN11" s="325">
        <f t="shared" si="32"/>
        <v>3900.2249460644171</v>
      </c>
      <c r="AO11" s="95">
        <f t="shared" si="26"/>
        <v>15180.48424467324</v>
      </c>
      <c r="AP11" s="96"/>
      <c r="AQ11" s="97">
        <f t="shared" si="8"/>
        <v>1147.192875</v>
      </c>
      <c r="AR11" s="98">
        <f t="shared" si="9"/>
        <v>123.09</v>
      </c>
      <c r="AS11" s="98">
        <f t="shared" si="10"/>
        <v>424.77074999999985</v>
      </c>
      <c r="AT11" s="98">
        <f t="shared" si="11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189.75605305841549</v>
      </c>
      <c r="AW11" s="234">
        <f t="shared" ref="AW11:AW28" si="35">IF(AQ11=0,0,AV11/AQ11)</f>
        <v>0.1654090233592285</v>
      </c>
      <c r="AX11" s="234">
        <f t="shared" ref="AX11:AX28" si="36">IF(AR11=0,0,AV11/AR11)</f>
        <v>1.5416041356602119</v>
      </c>
      <c r="AY11" s="99"/>
      <c r="AZ11" s="94">
        <f t="shared" si="14"/>
        <v>95637.050741441402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3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5"/>
        <v>3.9375</v>
      </c>
      <c r="R12" s="92">
        <f t="shared" si="16"/>
        <v>1.46875</v>
      </c>
      <c r="S12" s="93">
        <v>51</v>
      </c>
      <c r="T12" s="93">
        <v>-4</v>
      </c>
      <c r="U12" s="92">
        <f t="shared" si="17"/>
        <v>47</v>
      </c>
      <c r="V12" s="93">
        <v>40291.090000000004</v>
      </c>
      <c r="W12" s="93">
        <v>-2990</v>
      </c>
      <c r="X12" s="92">
        <f t="shared" si="18"/>
        <v>37301.090000000004</v>
      </c>
      <c r="Y12" s="93">
        <v>54935.169999999991</v>
      </c>
      <c r="Z12" s="93">
        <v>-4233.84</v>
      </c>
      <c r="AA12" s="92">
        <f t="shared" si="19"/>
        <v>50701.329999999987</v>
      </c>
      <c r="AB12" s="92">
        <f t="shared" si="20"/>
        <v>69529.320000000007</v>
      </c>
      <c r="AC12" s="234">
        <f t="shared" si="21"/>
        <v>2.2583356702262889E-2</v>
      </c>
      <c r="AD12" s="92">
        <f t="shared" si="22"/>
        <v>5510.28</v>
      </c>
      <c r="AE12" s="93">
        <v>18835.239999999994</v>
      </c>
      <c r="AF12" s="234">
        <f t="shared" si="23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4"/>
        <v>1794.2245285270947</v>
      </c>
      <c r="AM12" s="93">
        <v>0</v>
      </c>
      <c r="AN12" s="325">
        <f t="shared" si="32"/>
        <v>2304.5489985610739</v>
      </c>
      <c r="AO12" s="95">
        <f t="shared" si="26"/>
        <v>-5498.1535270881732</v>
      </c>
      <c r="AP12" s="96"/>
      <c r="AQ12" s="97">
        <f t="shared" si="8"/>
        <v>1078.7517021276592</v>
      </c>
      <c r="AR12" s="98">
        <f t="shared" si="9"/>
        <v>117.24</v>
      </c>
      <c r="AS12" s="98">
        <f t="shared" si="10"/>
        <v>400.74978723404246</v>
      </c>
      <c r="AT12" s="98">
        <f t="shared" si="11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-116.98198993804624</v>
      </c>
      <c r="AW12" s="234">
        <f t="shared" si="35"/>
        <v>-0.10844199801244218</v>
      </c>
      <c r="AX12" s="234">
        <f t="shared" si="36"/>
        <v>-0.99779930005157147</v>
      </c>
      <c r="AY12" s="99"/>
      <c r="AZ12" s="94">
        <f t="shared" si="14"/>
        <v>-65392.932375367847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3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7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5"/>
        <v>4.375</v>
      </c>
      <c r="R13" s="92">
        <f t="shared" si="16"/>
        <v>2.21875</v>
      </c>
      <c r="S13" s="93">
        <v>73</v>
      </c>
      <c r="T13" s="93">
        <v>-2</v>
      </c>
      <c r="U13" s="92">
        <f t="shared" si="17"/>
        <v>71</v>
      </c>
      <c r="V13" s="93">
        <v>69275.539999999994</v>
      </c>
      <c r="W13" s="93">
        <v>-2006</v>
      </c>
      <c r="X13" s="92">
        <f t="shared" si="18"/>
        <v>67269.539999999994</v>
      </c>
      <c r="Y13" s="93">
        <v>91790.159999999989</v>
      </c>
      <c r="Z13" s="93">
        <v>-2464</v>
      </c>
      <c r="AA13" s="92">
        <f t="shared" si="19"/>
        <v>89326.159999999989</v>
      </c>
      <c r="AB13" s="92">
        <f t="shared" si="20"/>
        <v>103002.2</v>
      </c>
      <c r="AC13" s="234">
        <f t="shared" si="21"/>
        <v>3.9787605850249042E-2</v>
      </c>
      <c r="AD13" s="92">
        <f t="shared" si="22"/>
        <v>8739.39</v>
      </c>
      <c r="AE13" s="93">
        <v>33015.949999999983</v>
      </c>
      <c r="AF13" s="234">
        <f t="shared" si="23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4"/>
        <v>2051.0008474576271</v>
      </c>
      <c r="AM13" s="93">
        <v>0</v>
      </c>
      <c r="AN13" s="325">
        <f t="shared" si="32"/>
        <v>3850.628318903186</v>
      </c>
      <c r="AO13" s="95">
        <f t="shared" si="26"/>
        <v>5851.5908336391876</v>
      </c>
      <c r="AP13" s="96"/>
      <c r="AQ13" s="97">
        <f t="shared" si="8"/>
        <v>1258.1149295774646</v>
      </c>
      <c r="AR13" s="98">
        <f t="shared" si="9"/>
        <v>123.09</v>
      </c>
      <c r="AS13" s="98">
        <f t="shared" si="10"/>
        <v>465.01338028168988</v>
      </c>
      <c r="AT13" s="98">
        <f t="shared" si="11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82.416772304777297</v>
      </c>
      <c r="AW13" s="234">
        <f t="shared" si="35"/>
        <v>6.5508142672193556E-2</v>
      </c>
      <c r="AX13" s="234">
        <f t="shared" si="36"/>
        <v>0.6695651336808619</v>
      </c>
      <c r="AY13" s="99"/>
      <c r="AZ13" s="94">
        <f t="shared" si="14"/>
        <v>52664.317502752696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3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7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5"/>
        <v>1.8125</v>
      </c>
      <c r="R14" s="92">
        <f t="shared" si="16"/>
        <v>0.78125</v>
      </c>
      <c r="S14" s="93">
        <v>25</v>
      </c>
      <c r="T14" s="93">
        <v>0</v>
      </c>
      <c r="U14" s="92">
        <f t="shared" si="17"/>
        <v>25</v>
      </c>
      <c r="V14" s="93">
        <v>17287.419999999998</v>
      </c>
      <c r="W14" s="93">
        <v>0</v>
      </c>
      <c r="X14" s="92">
        <f t="shared" si="18"/>
        <v>17287.419999999998</v>
      </c>
      <c r="Y14" s="93">
        <v>23975.08</v>
      </c>
      <c r="Z14" s="93">
        <v>0</v>
      </c>
      <c r="AA14" s="92">
        <f t="shared" si="19"/>
        <v>23975.08</v>
      </c>
      <c r="AB14" s="92">
        <f t="shared" si="20"/>
        <v>35895.040000000001</v>
      </c>
      <c r="AC14" s="234">
        <f t="shared" si="21"/>
        <v>1.0678966086398307E-2</v>
      </c>
      <c r="AD14" s="92">
        <f t="shared" si="22"/>
        <v>3077.25</v>
      </c>
      <c r="AE14" s="93">
        <v>8980.0300000000007</v>
      </c>
      <c r="AF14" s="234">
        <f t="shared" si="23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4"/>
        <v>1659.4169610885651</v>
      </c>
      <c r="AM14" s="93">
        <v>0</v>
      </c>
      <c r="AN14" s="325">
        <f t="shared" si="32"/>
        <v>1005.7627309503483</v>
      </c>
      <c r="AO14" s="95">
        <f t="shared" si="26"/>
        <v>-8885.6396920389125</v>
      </c>
      <c r="AP14" s="96"/>
      <c r="AQ14" s="97">
        <f t="shared" si="8"/>
        <v>959.00320000000011</v>
      </c>
      <c r="AR14" s="98">
        <f t="shared" si="9"/>
        <v>123.09</v>
      </c>
      <c r="AS14" s="98">
        <f t="shared" si="10"/>
        <v>359.20120000000003</v>
      </c>
      <c r="AT14" s="98">
        <f t="shared" si="11"/>
        <v>137.29040000000003</v>
      </c>
      <c r="AU14" s="98">
        <f t="shared" si="27"/>
        <v>588.24</v>
      </c>
      <c r="AV14" s="98">
        <f t="array" ref="AV14">_xlfn.IFS(U14=0,AO14,U14&lt;0,AO14/-U14,U14&gt;0,AO14/U14)</f>
        <v>-355.42558768155652</v>
      </c>
      <c r="AW14" s="234">
        <f t="shared" si="35"/>
        <v>-0.37061981407523614</v>
      </c>
      <c r="AX14" s="234">
        <f t="shared" si="36"/>
        <v>-2.8875261002644934</v>
      </c>
      <c r="AY14" s="99"/>
      <c r="AZ14" s="94">
        <f t="shared" si="14"/>
        <v>-183755.02883136473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3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7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5"/>
        <v>1.84375</v>
      </c>
      <c r="R15" s="92">
        <f t="shared" si="16"/>
        <v>0.90625</v>
      </c>
      <c r="S15" s="93">
        <v>29</v>
      </c>
      <c r="T15" s="93">
        <v>0</v>
      </c>
      <c r="U15" s="92">
        <f t="shared" si="17"/>
        <v>29</v>
      </c>
      <c r="V15" s="93">
        <v>19497.380000000005</v>
      </c>
      <c r="W15" s="93">
        <v>0</v>
      </c>
      <c r="X15" s="92">
        <f t="shared" si="18"/>
        <v>19497.380000000005</v>
      </c>
      <c r="Y15" s="93">
        <v>26728.139999999996</v>
      </c>
      <c r="Z15" s="93">
        <v>0</v>
      </c>
      <c r="AA15" s="92">
        <f t="shared" si="19"/>
        <v>26728.139999999996</v>
      </c>
      <c r="AB15" s="92">
        <f t="shared" si="20"/>
        <v>39948.9</v>
      </c>
      <c r="AC15" s="234">
        <f t="shared" si="21"/>
        <v>1.1905232458557218E-2</v>
      </c>
      <c r="AD15" s="92">
        <f t="shared" si="22"/>
        <v>3569.61</v>
      </c>
      <c r="AE15" s="93">
        <v>9983.7599999999984</v>
      </c>
      <c r="AF15" s="234">
        <f t="shared" si="23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4"/>
        <v>1977.177655765099</v>
      </c>
      <c r="AM15" s="93">
        <v>0</v>
      </c>
      <c r="AN15" s="325">
        <f t="shared" si="32"/>
        <v>1121.2545309389263</v>
      </c>
      <c r="AO15" s="95">
        <f t="shared" si="26"/>
        <v>-5881.4721867040298</v>
      </c>
      <c r="AP15" s="96"/>
      <c r="AQ15" s="97">
        <f t="shared" si="8"/>
        <v>921.65999999999985</v>
      </c>
      <c r="AR15" s="98">
        <f t="shared" si="9"/>
        <v>123.09</v>
      </c>
      <c r="AS15" s="98">
        <f t="shared" si="10"/>
        <v>344.26758620689651</v>
      </c>
      <c r="AT15" s="98">
        <f t="shared" si="11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-202.80938574841483</v>
      </c>
      <c r="AW15" s="234">
        <f t="shared" si="35"/>
        <v>-0.22004794148429449</v>
      </c>
      <c r="AX15" s="234">
        <f t="shared" si="36"/>
        <v>-1.6476511962662672</v>
      </c>
      <c r="AY15" s="99"/>
      <c r="AZ15" s="94">
        <f t="shared" si="14"/>
        <v>-124930.58162102354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3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7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5"/>
        <v>3.6875</v>
      </c>
      <c r="R16" s="92">
        <f t="shared" si="16"/>
        <v>1.8125</v>
      </c>
      <c r="S16" s="93">
        <v>59</v>
      </c>
      <c r="T16" s="93">
        <v>-1</v>
      </c>
      <c r="U16" s="92">
        <f t="shared" si="17"/>
        <v>58</v>
      </c>
      <c r="V16" s="93">
        <v>43122.340000000004</v>
      </c>
      <c r="W16" s="93">
        <v>-898</v>
      </c>
      <c r="X16" s="92">
        <f t="shared" si="18"/>
        <v>42224.340000000004</v>
      </c>
      <c r="Y16" s="93">
        <v>57195.08</v>
      </c>
      <c r="Z16" s="93">
        <v>-1136</v>
      </c>
      <c r="AA16" s="92">
        <f t="shared" si="19"/>
        <v>56059.08</v>
      </c>
      <c r="AB16" s="92">
        <f t="shared" si="20"/>
        <v>78904.240000000005</v>
      </c>
      <c r="AC16" s="234">
        <f t="shared" si="21"/>
        <v>2.4969802568111956E-2</v>
      </c>
      <c r="AD16" s="92">
        <f t="shared" si="22"/>
        <v>6799.92</v>
      </c>
      <c r="AE16" s="93">
        <v>20854.03000000001</v>
      </c>
      <c r="AF16" s="234">
        <f t="shared" si="23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4"/>
        <v>988.58882788254948</v>
      </c>
      <c r="AM16" s="93">
        <v>0</v>
      </c>
      <c r="AN16" s="325">
        <f t="shared" si="32"/>
        <v>2399.3529889253191</v>
      </c>
      <c r="AO16" s="95">
        <f t="shared" si="26"/>
        <v>1262.8281831921245</v>
      </c>
      <c r="AP16" s="96"/>
      <c r="AQ16" s="97">
        <f t="shared" si="8"/>
        <v>966.53586206896557</v>
      </c>
      <c r="AR16" s="98">
        <f t="shared" si="9"/>
        <v>117.24</v>
      </c>
      <c r="AS16" s="98">
        <f t="shared" si="10"/>
        <v>359.55224137931049</v>
      </c>
      <c r="AT16" s="98">
        <f t="shared" si="11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21.772899710209042</v>
      </c>
      <c r="AW16" s="234">
        <f t="shared" si="35"/>
        <v>2.2526737563158802E-2</v>
      </c>
      <c r="AX16" s="234">
        <f t="shared" si="36"/>
        <v>0.18571221178956879</v>
      </c>
      <c r="AY16" s="99"/>
      <c r="AZ16" s="94">
        <f t="shared" si="14"/>
        <v>6706.0531107443849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3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7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5"/>
        <v>2.28125</v>
      </c>
      <c r="R17" s="92">
        <f t="shared" si="16"/>
        <v>0.90625</v>
      </c>
      <c r="S17" s="93">
        <v>30</v>
      </c>
      <c r="T17" s="93">
        <v>-1</v>
      </c>
      <c r="U17" s="92">
        <f t="shared" si="17"/>
        <v>29</v>
      </c>
      <c r="V17" s="93">
        <v>26326.12</v>
      </c>
      <c r="W17" s="93">
        <v>-872</v>
      </c>
      <c r="X17" s="92">
        <f t="shared" si="18"/>
        <v>25454.12</v>
      </c>
      <c r="Y17" s="93">
        <v>34304.389999999992</v>
      </c>
      <c r="Z17" s="93">
        <v>-1136</v>
      </c>
      <c r="AA17" s="92">
        <f t="shared" si="19"/>
        <v>33168.389999999992</v>
      </c>
      <c r="AB17" s="92">
        <f t="shared" si="20"/>
        <v>37066.480000000003</v>
      </c>
      <c r="AC17" s="234">
        <f t="shared" si="21"/>
        <v>1.4773844840160394E-2</v>
      </c>
      <c r="AD17" s="92">
        <f t="shared" si="22"/>
        <v>3569.61</v>
      </c>
      <c r="AE17" s="93">
        <v>12244.149999999989</v>
      </c>
      <c r="AF17" s="234">
        <f t="shared" si="23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4"/>
        <v>304.92187873000717</v>
      </c>
      <c r="AM17" s="93">
        <v>0</v>
      </c>
      <c r="AN17" s="325">
        <f t="shared" si="32"/>
        <v>1439.0807859655026</v>
      </c>
      <c r="AO17" s="95">
        <f t="shared" si="26"/>
        <v>161.4073353044937</v>
      </c>
      <c r="AP17" s="96"/>
      <c r="AQ17" s="97">
        <f t="shared" si="8"/>
        <v>1143.7375862068964</v>
      </c>
      <c r="AR17" s="98">
        <f t="shared" si="9"/>
        <v>123.09</v>
      </c>
      <c r="AS17" s="98">
        <f t="shared" si="10"/>
        <v>422.21206896551683</v>
      </c>
      <c r="AT17" s="98">
        <f t="shared" si="11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5.5657701829135755</v>
      </c>
      <c r="AW17" s="234">
        <f t="shared" si="35"/>
        <v>4.8662999712827098E-3</v>
      </c>
      <c r="AX17" s="234">
        <f t="shared" si="36"/>
        <v>4.5217078421590506E-2</v>
      </c>
      <c r="AY17" s="99"/>
      <c r="AZ17" s="94">
        <f t="shared" si="14"/>
        <v>528.74816737678964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3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7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5"/>
        <v>2.03125</v>
      </c>
      <c r="R18" s="92">
        <f t="shared" si="16"/>
        <v>1</v>
      </c>
      <c r="S18" s="93">
        <v>32</v>
      </c>
      <c r="T18" s="93">
        <v>0</v>
      </c>
      <c r="U18" s="92">
        <f t="shared" si="17"/>
        <v>32</v>
      </c>
      <c r="V18" s="93">
        <v>27780.260000000002</v>
      </c>
      <c r="W18" s="93">
        <v>0</v>
      </c>
      <c r="X18" s="92">
        <f t="shared" si="18"/>
        <v>27780.260000000002</v>
      </c>
      <c r="Y18" s="93">
        <v>36890.899999999994</v>
      </c>
      <c r="Z18" s="93">
        <v>0</v>
      </c>
      <c r="AA18" s="92">
        <f t="shared" si="19"/>
        <v>36890.899999999994</v>
      </c>
      <c r="AB18" s="92">
        <f t="shared" si="20"/>
        <v>45676.800000000003</v>
      </c>
      <c r="AC18" s="234">
        <f t="shared" si="21"/>
        <v>1.6431923063310372E-2</v>
      </c>
      <c r="AD18" s="92">
        <f t="shared" si="22"/>
        <v>3938.88</v>
      </c>
      <c r="AE18" s="93">
        <v>13665.269999999993</v>
      </c>
      <c r="AF18" s="234">
        <f t="shared" si="23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4"/>
        <v>1171.5419551205539</v>
      </c>
      <c r="AM18" s="93">
        <v>0</v>
      </c>
      <c r="AN18" s="325">
        <f t="shared" si="32"/>
        <v>1547.5857570117053</v>
      </c>
      <c r="AO18" s="95">
        <f t="shared" si="26"/>
        <v>6247.342287867742</v>
      </c>
      <c r="AP18" s="96"/>
      <c r="AQ18" s="97">
        <f t="shared" si="8"/>
        <v>1152.8406249999998</v>
      </c>
      <c r="AR18" s="98">
        <f t="shared" si="9"/>
        <v>123.09</v>
      </c>
      <c r="AS18" s="98">
        <f t="shared" si="10"/>
        <v>427.03968749999979</v>
      </c>
      <c r="AT18" s="98">
        <f t="shared" si="11"/>
        <v>110.41500000000005</v>
      </c>
      <c r="AU18" s="98">
        <f t="shared" si="27"/>
        <v>212.09375</v>
      </c>
      <c r="AV18" s="98">
        <f t="array" ref="AV18">_xlfn.IFS(U18=0,AO18,U18&lt;0,AO18/-U18,U18&gt;0,AO18/U18)</f>
        <v>195.22944649586694</v>
      </c>
      <c r="AW18" s="234">
        <f t="shared" si="35"/>
        <v>0.16934643198912858</v>
      </c>
      <c r="AX18" s="234">
        <f t="shared" si="36"/>
        <v>1.5860707327635628</v>
      </c>
      <c r="AY18" s="99"/>
      <c r="AZ18" s="94">
        <f t="shared" si="14"/>
        <v>71258.747970991433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3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7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 t="shared" si="32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5"/>
        <v>0</v>
      </c>
      <c r="AX19" s="234">
        <f t="shared" si="36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3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7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v>0</v>
      </c>
      <c r="T20" s="93">
        <v>0</v>
      </c>
      <c r="U20" s="92">
        <f t="shared" si="17"/>
        <v>0</v>
      </c>
      <c r="V20" s="93">
        <v>0</v>
      </c>
      <c r="W20" s="93">
        <v>0</v>
      </c>
      <c r="X20" s="92">
        <f t="shared" si="18"/>
        <v>0</v>
      </c>
      <c r="Y20" s="93">
        <v>0</v>
      </c>
      <c r="Z20" s="93">
        <v>0</v>
      </c>
      <c r="AA20" s="92">
        <f t="shared" si="19"/>
        <v>0</v>
      </c>
      <c r="AB20" s="92">
        <f t="shared" si="20"/>
        <v>0</v>
      </c>
      <c r="AC20" s="234">
        <f t="shared" si="21"/>
        <v>0</v>
      </c>
      <c r="AD20" s="92">
        <f t="shared" si="22"/>
        <v>0</v>
      </c>
      <c r="AE20" s="93">
        <v>0</v>
      </c>
      <c r="AF20" s="234">
        <f t="shared" si="23"/>
        <v>0</v>
      </c>
      <c r="AG20" s="93">
        <v>0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 t="shared" si="32"/>
        <v>0</v>
      </c>
      <c r="AO20" s="95">
        <f t="shared" si="26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5"/>
        <v>0</v>
      </c>
      <c r="AX20" s="234">
        <f t="shared" si="36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3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7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3.2097039866316543</v>
      </c>
      <c r="AM21" s="93">
        <v>0</v>
      </c>
      <c r="AN21" s="325">
        <f t="shared" si="32"/>
        <v>0</v>
      </c>
      <c r="AO21" s="95">
        <f t="shared" si="26"/>
        <v>-3.2097039866316543</v>
      </c>
      <c r="AP21" s="96"/>
      <c r="AQ21" s="97">
        <f t="shared" si="8"/>
        <v>0</v>
      </c>
      <c r="AR21" s="98">
        <f t="shared" ref="AR21:AR98" si="38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5"/>
        <v>0</v>
      </c>
      <c r="AX21" s="234">
        <f t="shared" si="36"/>
        <v>-2.7377209029611518E-2</v>
      </c>
      <c r="AY21" s="99"/>
      <c r="AZ21" s="94">
        <f t="shared" si="14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3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7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5"/>
        <v>6.25E-2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96.4</v>
      </c>
      <c r="AH22" s="93"/>
      <c r="AI22" s="93"/>
      <c r="AJ22" s="93"/>
      <c r="AK22" s="93"/>
      <c r="AL22" s="122">
        <f t="shared" si="24"/>
        <v>9.6291119598949617</v>
      </c>
      <c r="AM22" s="93">
        <v>0</v>
      </c>
      <c r="AN22" s="325">
        <f t="shared" si="32"/>
        <v>0</v>
      </c>
      <c r="AO22" s="95">
        <f t="shared" si="26"/>
        <v>-106.02911195989496</v>
      </c>
      <c r="AP22" s="96"/>
      <c r="AQ22" s="97">
        <f t="shared" si="8"/>
        <v>0</v>
      </c>
      <c r="AR22" s="98">
        <f t="shared" si="38"/>
        <v>117.24</v>
      </c>
      <c r="AS22" s="98">
        <f t="shared" si="10"/>
        <v>0</v>
      </c>
      <c r="AT22" s="98">
        <f t="shared" si="11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5"/>
        <v>0</v>
      </c>
      <c r="AX22" s="234">
        <f t="shared" si="36"/>
        <v>-0.90437659467668852</v>
      </c>
      <c r="AY22" s="99"/>
      <c r="AZ22" s="94">
        <f t="shared" si="14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3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7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 t="shared" si="32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8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5"/>
        <v>0</v>
      </c>
      <c r="AX23" s="234">
        <f t="shared" si="36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3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7"/>
        <v>0</v>
      </c>
      <c r="M24" s="89"/>
      <c r="N24" s="89">
        <v>3</v>
      </c>
      <c r="O24" s="89">
        <v>931</v>
      </c>
      <c r="P24" s="89">
        <v>67</v>
      </c>
      <c r="Q24" s="233">
        <f t="shared" si="15"/>
        <v>9.375E-2</v>
      </c>
      <c r="R24" s="92">
        <f t="shared" si="16"/>
        <v>0.125</v>
      </c>
      <c r="S24" s="93">
        <v>4</v>
      </c>
      <c r="T24" s="93">
        <v>0</v>
      </c>
      <c r="U24" s="92">
        <f t="shared" si="17"/>
        <v>4</v>
      </c>
      <c r="V24" s="93">
        <v>3006</v>
      </c>
      <c r="W24" s="93">
        <v>0</v>
      </c>
      <c r="X24" s="92">
        <f t="shared" si="18"/>
        <v>3006</v>
      </c>
      <c r="Y24" s="93">
        <v>3792</v>
      </c>
      <c r="Z24" s="93">
        <v>0</v>
      </c>
      <c r="AA24" s="92">
        <f t="shared" si="19"/>
        <v>3792</v>
      </c>
      <c r="AB24" s="92">
        <f t="shared" si="20"/>
        <v>1871.31</v>
      </c>
      <c r="AC24" s="234">
        <f t="shared" si="21"/>
        <v>1.6890304182351999E-3</v>
      </c>
      <c r="AD24" s="92">
        <f t="shared" si="22"/>
        <v>468.96</v>
      </c>
      <c r="AE24" s="93">
        <v>1419.44</v>
      </c>
      <c r="AF24" s="234">
        <f t="shared" si="23"/>
        <v>0.37432489451476797</v>
      </c>
      <c r="AG24" s="93">
        <v>387.19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 t="shared" si="32"/>
        <v>159.07568507649276</v>
      </c>
      <c r="AO24" s="95">
        <f t="shared" si="26"/>
        <v>1357.334314923507</v>
      </c>
      <c r="AP24" s="96"/>
      <c r="AQ24" s="97">
        <f t="shared" si="8"/>
        <v>948</v>
      </c>
      <c r="AR24" s="98">
        <f t="shared" si="38"/>
        <v>117.24</v>
      </c>
      <c r="AS24" s="98">
        <f t="shared" si="10"/>
        <v>354.86</v>
      </c>
      <c r="AT24" s="98">
        <f t="shared" si="11"/>
        <v>96.797499999999999</v>
      </c>
      <c r="AU24" s="98">
        <f t="shared" si="27"/>
        <v>0</v>
      </c>
      <c r="AV24" s="98">
        <f t="array" ref="AV24">_xlfn.IFS(U24=0,AO24,U24&lt;0,AO24/-U24,U24&gt;0,AO24/U24)</f>
        <v>339.33357873087675</v>
      </c>
      <c r="AW24" s="234">
        <f t="shared" si="35"/>
        <v>0.35794681300725395</v>
      </c>
      <c r="AX24" s="234">
        <f t="shared" si="36"/>
        <v>2.8943498697618284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3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7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5"/>
        <v>0.25</v>
      </c>
      <c r="R25" s="92">
        <f t="shared" si="16"/>
        <v>0.15625</v>
      </c>
      <c r="S25" s="93">
        <v>5</v>
      </c>
      <c r="T25" s="93">
        <v>0</v>
      </c>
      <c r="U25" s="92">
        <f t="shared" si="17"/>
        <v>5</v>
      </c>
      <c r="V25" s="93">
        <v>3318.98</v>
      </c>
      <c r="W25" s="93">
        <v>0</v>
      </c>
      <c r="X25" s="92">
        <f t="shared" si="18"/>
        <v>3318.98</v>
      </c>
      <c r="Y25" s="93">
        <v>4629.7700000000004</v>
      </c>
      <c r="Z25" s="93">
        <v>0</v>
      </c>
      <c r="AA25" s="92">
        <f t="shared" si="19"/>
        <v>4629.7700000000004</v>
      </c>
      <c r="AB25" s="92">
        <f t="shared" si="20"/>
        <v>7384</v>
      </c>
      <c r="AC25" s="234">
        <f t="shared" si="21"/>
        <v>2.0621894407786873E-3</v>
      </c>
      <c r="AD25" s="92">
        <f t="shared" si="22"/>
        <v>586.19999999999993</v>
      </c>
      <c r="AE25" s="93">
        <v>1730.5700000000006</v>
      </c>
      <c r="AF25" s="234">
        <f t="shared" si="23"/>
        <v>0.37379178663302937</v>
      </c>
      <c r="AG25" s="93">
        <v>334.42</v>
      </c>
      <c r="AH25" s="93"/>
      <c r="AI25" s="93"/>
      <c r="AJ25" s="93"/>
      <c r="AK25" s="93"/>
      <c r="AL25" s="122">
        <f t="shared" si="24"/>
        <v>35.306743852948195</v>
      </c>
      <c r="AM25" s="93">
        <v>0</v>
      </c>
      <c r="AN25" s="325">
        <f t="shared" si="32"/>
        <v>194.22042048960813</v>
      </c>
      <c r="AO25" s="95">
        <f t="shared" si="26"/>
        <v>1749.0528356574437</v>
      </c>
      <c r="AP25" s="96"/>
      <c r="AQ25" s="97">
        <f t="shared" si="8"/>
        <v>925.95400000000006</v>
      </c>
      <c r="AR25" s="98">
        <f t="shared" si="38"/>
        <v>117.24</v>
      </c>
      <c r="AS25" s="98">
        <f t="shared" si="10"/>
        <v>346.11400000000015</v>
      </c>
      <c r="AT25" s="98">
        <f t="shared" si="11"/>
        <v>66.884</v>
      </c>
      <c r="AU25" s="98">
        <f t="shared" si="27"/>
        <v>0</v>
      </c>
      <c r="AV25" s="98">
        <f t="array" ref="AV25">_xlfn.IFS(U25=0,AO25,U25&lt;0,AO25/-U25,U25&gt;0,AO25/U25)</f>
        <v>349.81056713148871</v>
      </c>
      <c r="AW25" s="234">
        <f t="shared" si="35"/>
        <v>0.3777839580923984</v>
      </c>
      <c r="AX25" s="234">
        <f t="shared" si="36"/>
        <v>2.9837134692211595</v>
      </c>
      <c r="AY25" s="99"/>
      <c r="AZ25" s="94">
        <f t="shared" si="14"/>
        <v>3847.9162384463757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3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7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5"/>
        <v>3.96875</v>
      </c>
      <c r="R26" s="92">
        <f t="shared" si="16"/>
        <v>0.6875</v>
      </c>
      <c r="S26" s="93">
        <v>23</v>
      </c>
      <c r="T26" s="93">
        <v>-1</v>
      </c>
      <c r="U26" s="92">
        <f t="shared" si="17"/>
        <v>22</v>
      </c>
      <c r="V26" s="93">
        <v>12539</v>
      </c>
      <c r="W26" s="93">
        <v>-595</v>
      </c>
      <c r="X26" s="92">
        <f t="shared" si="18"/>
        <v>11944</v>
      </c>
      <c r="Y26" s="93">
        <v>17077</v>
      </c>
      <c r="Z26" s="93">
        <v>-749</v>
      </c>
      <c r="AA26" s="92">
        <f t="shared" si="19"/>
        <v>16328</v>
      </c>
      <c r="AB26" s="92">
        <f t="shared" si="20"/>
        <v>27774.9</v>
      </c>
      <c r="AC26" s="234">
        <f t="shared" si="21"/>
        <v>7.2728081932870109E-3</v>
      </c>
      <c r="AD26" s="92">
        <f t="shared" si="22"/>
        <v>2707.98</v>
      </c>
      <c r="AE26" s="93">
        <v>6139.9299999999976</v>
      </c>
      <c r="AF26" s="234">
        <f t="shared" si="23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4"/>
        <v>1312.7689305323465</v>
      </c>
      <c r="AM26" s="93">
        <v>0</v>
      </c>
      <c r="AN26" s="325">
        <f t="shared" si="32"/>
        <v>716.38593724980672</v>
      </c>
      <c r="AO26" s="95">
        <f t="shared" si="26"/>
        <v>-12660.344867782149</v>
      </c>
      <c r="AP26" s="96"/>
      <c r="AQ26" s="97">
        <f t="shared" si="8"/>
        <v>742.18181818181813</v>
      </c>
      <c r="AR26" s="98">
        <f t="shared" si="38"/>
        <v>123.09</v>
      </c>
      <c r="AS26" s="98">
        <f t="shared" si="10"/>
        <v>279.08772727272714</v>
      </c>
      <c r="AT26" s="98">
        <f t="shared" si="11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-575.47022126282491</v>
      </c>
      <c r="AW26" s="234">
        <f t="shared" si="35"/>
        <v>-0.77537633928112126</v>
      </c>
      <c r="AX26" s="234">
        <f t="shared" si="36"/>
        <v>-4.6751988078871145</v>
      </c>
      <c r="AY26" s="99"/>
      <c r="AZ26" s="94">
        <f t="shared" si="14"/>
        <v>-235367.32049649538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3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7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5"/>
        <v>0.15625</v>
      </c>
      <c r="R27" s="92">
        <f t="shared" si="16"/>
        <v>3.125E-2</v>
      </c>
      <c r="S27" s="93">
        <v>1</v>
      </c>
      <c r="T27" s="93">
        <v>0</v>
      </c>
      <c r="U27" s="92">
        <f t="shared" si="17"/>
        <v>1</v>
      </c>
      <c r="V27" s="93">
        <v>363</v>
      </c>
      <c r="W27" s="93">
        <v>0</v>
      </c>
      <c r="X27" s="92">
        <f t="shared" si="18"/>
        <v>363</v>
      </c>
      <c r="Y27" s="93">
        <v>478</v>
      </c>
      <c r="Z27" s="93">
        <v>0</v>
      </c>
      <c r="AA27" s="92">
        <f t="shared" si="19"/>
        <v>478</v>
      </c>
      <c r="AB27" s="92">
        <f t="shared" si="20"/>
        <v>968</v>
      </c>
      <c r="AC27" s="234">
        <f t="shared" si="21"/>
        <v>2.1291047993576625E-4</v>
      </c>
      <c r="AD27" s="92">
        <f t="shared" si="22"/>
        <v>181.59</v>
      </c>
      <c r="AE27" s="93">
        <v>180.3</v>
      </c>
      <c r="AF27" s="234">
        <f t="shared" si="23"/>
        <v>0.37719665271966529</v>
      </c>
      <c r="AG27" s="93">
        <v>427.28</v>
      </c>
      <c r="AH27" s="93"/>
      <c r="AI27" s="93"/>
      <c r="AJ27" s="93"/>
      <c r="AK27" s="93"/>
      <c r="AL27" s="122">
        <f t="shared" si="24"/>
        <v>237.5180950107424</v>
      </c>
      <c r="AM27" s="93">
        <v>0</v>
      </c>
      <c r="AN27" s="325">
        <f t="shared" si="32"/>
        <v>20.052261990127516</v>
      </c>
      <c r="AO27" s="95">
        <f t="shared" si="26"/>
        <v>-568.74035700086995</v>
      </c>
      <c r="AP27" s="96"/>
      <c r="AQ27" s="97">
        <f t="shared" si="8"/>
        <v>478</v>
      </c>
      <c r="AR27" s="98">
        <f t="shared" si="38"/>
        <v>181.59</v>
      </c>
      <c r="AS27" s="98">
        <f t="shared" si="10"/>
        <v>180.3</v>
      </c>
      <c r="AT27" s="98">
        <f t="shared" si="11"/>
        <v>427.28</v>
      </c>
      <c r="AU27" s="98">
        <f t="shared" si="27"/>
        <v>0</v>
      </c>
      <c r="AV27" s="98">
        <f t="array" ref="AV27">_xlfn.IFS(U27=0,AO27,U27&lt;0,AO27/-U27,U27&gt;0,AO27/U27)</f>
        <v>-568.74035700086995</v>
      </c>
      <c r="AW27" s="234">
        <f t="shared" si="35"/>
        <v>-1.1898333828470082</v>
      </c>
      <c r="AX27" s="234">
        <f t="shared" si="36"/>
        <v>-3.1320026268014205</v>
      </c>
      <c r="AY27" s="99"/>
      <c r="AZ27" s="94">
        <f t="shared" si="14"/>
        <v>-42086.786418064374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9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7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5"/>
        <v>7</v>
      </c>
      <c r="R28" s="92">
        <f t="shared" si="16"/>
        <v>1.9375</v>
      </c>
      <c r="S28" s="93">
        <v>63</v>
      </c>
      <c r="T28" s="93">
        <v>-1</v>
      </c>
      <c r="U28" s="92">
        <f t="shared" si="17"/>
        <v>62</v>
      </c>
      <c r="V28" s="93">
        <v>50175.25</v>
      </c>
      <c r="W28" s="93">
        <v>-669</v>
      </c>
      <c r="X28" s="92">
        <f t="shared" si="18"/>
        <v>49506.25</v>
      </c>
      <c r="Y28" s="93">
        <v>68107.839999999997</v>
      </c>
      <c r="Z28" s="93">
        <v>-1018</v>
      </c>
      <c r="AA28" s="92">
        <f t="shared" si="19"/>
        <v>67089.84</v>
      </c>
      <c r="AB28" s="92">
        <f t="shared" si="20"/>
        <v>105085.12</v>
      </c>
      <c r="AC28" s="234">
        <f t="shared" si="21"/>
        <v>2.9883117224296582E-2</v>
      </c>
      <c r="AD28" s="92">
        <f t="shared" si="22"/>
        <v>8284.44</v>
      </c>
      <c r="AE28" s="93">
        <v>24438.289999999961</v>
      </c>
      <c r="AF28" s="234">
        <f t="shared" si="23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4"/>
        <v>2449.0041417999523</v>
      </c>
      <c r="AM28" s="93">
        <v>0</v>
      </c>
      <c r="AN28" s="325">
        <f t="shared" si="32"/>
        <v>2857.146969166708</v>
      </c>
      <c r="AO28" s="95">
        <f t="shared" si="26"/>
        <v>-10102.221110966624</v>
      </c>
      <c r="AP28" s="96"/>
      <c r="AQ28" s="97">
        <f t="shared" si="8"/>
        <v>1082.094193548387</v>
      </c>
      <c r="AR28" s="98">
        <f t="shared" si="38"/>
        <v>133.62</v>
      </c>
      <c r="AS28" s="98">
        <f t="shared" si="10"/>
        <v>394.16596774193488</v>
      </c>
      <c r="AT28" s="98">
        <f t="shared" si="11"/>
        <v>210.47904761904752</v>
      </c>
      <c r="AU28" s="98">
        <f t="shared" si="27"/>
        <v>411.15873015873018</v>
      </c>
      <c r="AV28" s="98">
        <f>_xlfn.IFS(U28=0,AO28,U28&lt;0,AO28/-U28,U28&gt;0,AO28/U28)</f>
        <v>-162.93905017688104</v>
      </c>
      <c r="AW28" s="234">
        <f t="shared" si="35"/>
        <v>-0.15057751085658611</v>
      </c>
      <c r="AX28" s="234">
        <f t="shared" si="36"/>
        <v>-1.219421120916637</v>
      </c>
      <c r="AY28" s="99"/>
      <c r="AZ28" s="94">
        <f t="shared" si="14"/>
        <v>-124322.49528496023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5"/>
        <v>0.15625</v>
      </c>
      <c r="R29" s="92">
        <f t="shared" si="16"/>
        <v>3.125E-2</v>
      </c>
      <c r="S29" s="93">
        <v>1</v>
      </c>
      <c r="T29" s="93">
        <v>0</v>
      </c>
      <c r="U29" s="92">
        <f t="shared" si="17"/>
        <v>1</v>
      </c>
      <c r="V29" s="93">
        <v>408</v>
      </c>
      <c r="W29" s="93">
        <v>0</v>
      </c>
      <c r="X29" s="92">
        <f t="shared" si="18"/>
        <v>408</v>
      </c>
      <c r="Y29" s="93">
        <v>508</v>
      </c>
      <c r="Z29" s="93">
        <v>0</v>
      </c>
      <c r="AA29" s="92">
        <f t="shared" si="19"/>
        <v>508</v>
      </c>
      <c r="AB29" s="92">
        <f t="shared" si="20"/>
        <v>992</v>
      </c>
      <c r="AC29" s="234">
        <f t="shared" si="21"/>
        <v>2.2627306235851308E-4</v>
      </c>
      <c r="AD29" s="92">
        <f t="shared" si="22"/>
        <v>111.39</v>
      </c>
      <c r="AE29" s="93">
        <v>192.32999999999998</v>
      </c>
      <c r="AF29" s="234">
        <f t="shared" si="23"/>
        <v>0.37860236220472437</v>
      </c>
      <c r="AG29" s="93">
        <v>351.62</v>
      </c>
      <c r="AH29" s="93"/>
      <c r="AI29" s="93"/>
      <c r="AJ29" s="93"/>
      <c r="AK29" s="93"/>
      <c r="AL29" s="122">
        <f t="shared" si="24"/>
        <v>6.4194079732633087</v>
      </c>
      <c r="AM29" s="93">
        <v>0</v>
      </c>
      <c r="AN29" s="325">
        <f t="shared" si="32"/>
        <v>21.31077215687192</v>
      </c>
      <c r="AO29" s="95">
        <f t="shared" si="26"/>
        <v>-175.07018013013521</v>
      </c>
      <c r="AP29" s="96"/>
      <c r="AQ29" s="97">
        <f t="shared" si="8"/>
        <v>508</v>
      </c>
      <c r="AR29" s="98">
        <f t="shared" si="38"/>
        <v>111.39</v>
      </c>
      <c r="AS29" s="98">
        <f t="shared" si="10"/>
        <v>192.32999999999998</v>
      </c>
      <c r="AT29" s="98">
        <f t="shared" si="11"/>
        <v>351.62</v>
      </c>
      <c r="AU29" s="98">
        <f t="shared" si="27"/>
        <v>0</v>
      </c>
      <c r="AV29" s="98">
        <f t="array" ref="AV29">_xlfn.IFS(U29=0,AO29,U29&lt;0,AO29/-U29,U29&gt;0,AO29/U29)</f>
        <v>-175.07018013013521</v>
      </c>
      <c r="AW29" s="234">
        <f>IF(AQ29=0,0,AV29/AQ29)</f>
        <v>-0.34462633883884886</v>
      </c>
      <c r="AX29" s="234">
        <f>IF(AR29=0,0,AV29/AR29)</f>
        <v>-1.5716866875853777</v>
      </c>
      <c r="AY29" s="99"/>
      <c r="AZ29" s="94">
        <f t="shared" si="14"/>
        <v>-350.14036026027043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5"/>
        <v>1.40625</v>
      </c>
      <c r="R30" s="92">
        <f t="shared" si="16"/>
        <v>0.53125</v>
      </c>
      <c r="S30" s="93">
        <v>17</v>
      </c>
      <c r="T30" s="93">
        <v>0</v>
      </c>
      <c r="U30" s="92">
        <f t="shared" si="17"/>
        <v>17</v>
      </c>
      <c r="V30" s="93">
        <v>7897.47</v>
      </c>
      <c r="W30" s="93">
        <v>0</v>
      </c>
      <c r="X30" s="92">
        <f t="shared" si="18"/>
        <v>7897.47</v>
      </c>
      <c r="Y30" s="93">
        <v>9731.7900000000009</v>
      </c>
      <c r="Z30" s="93">
        <v>0</v>
      </c>
      <c r="AA30" s="92">
        <f t="shared" si="19"/>
        <v>9731.7900000000009</v>
      </c>
      <c r="AB30" s="92">
        <f t="shared" si="20"/>
        <v>11106.9</v>
      </c>
      <c r="AC30" s="234">
        <f t="shared" si="21"/>
        <v>4.3347281998621142E-3</v>
      </c>
      <c r="AD30" s="92">
        <f t="shared" si="22"/>
        <v>1893.63</v>
      </c>
      <c r="AE30" s="93">
        <v>3680.4900000000007</v>
      </c>
      <c r="AF30" s="234">
        <f t="shared" si="23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4"/>
        <v>0</v>
      </c>
      <c r="AM30" s="93">
        <v>0</v>
      </c>
      <c r="AN30" s="325">
        <f t="shared" si="32"/>
        <v>408.25188852071778</v>
      </c>
      <c r="AO30" s="95">
        <f t="shared" si="26"/>
        <v>-648.21188852071828</v>
      </c>
      <c r="AP30" s="96"/>
      <c r="AQ30" s="97">
        <f t="shared" si="8"/>
        <v>572.45823529411769</v>
      </c>
      <c r="AR30" s="98">
        <f t="shared" si="38"/>
        <v>111.39</v>
      </c>
      <c r="AS30" s="98">
        <f t="shared" si="10"/>
        <v>216.49941176470591</v>
      </c>
      <c r="AT30" s="98">
        <f t="shared" si="11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-38.130111089454019</v>
      </c>
      <c r="AW30" s="234">
        <f>IF(AQ30=0,0,AV30/AQ30)</f>
        <v>-6.6607673256483979E-2</v>
      </c>
      <c r="AX30" s="234">
        <f>IF(AR30=0,0,AV30/AR30)</f>
        <v>-0.34231179719412891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5"/>
        <v>1.4375</v>
      </c>
      <c r="R31" s="92">
        <f t="shared" si="16"/>
        <v>0.53125</v>
      </c>
      <c r="S31" s="93">
        <v>17</v>
      </c>
      <c r="T31" s="93">
        <v>0</v>
      </c>
      <c r="U31" s="92">
        <f t="shared" si="17"/>
        <v>17</v>
      </c>
      <c r="V31" s="93">
        <v>6828</v>
      </c>
      <c r="W31" s="93">
        <v>0</v>
      </c>
      <c r="X31" s="92">
        <f t="shared" si="18"/>
        <v>6828</v>
      </c>
      <c r="Y31" s="93">
        <v>8783</v>
      </c>
      <c r="Z31" s="93">
        <v>0</v>
      </c>
      <c r="AA31" s="92">
        <f t="shared" si="19"/>
        <v>8783</v>
      </c>
      <c r="AB31" s="92">
        <f t="shared" si="20"/>
        <v>8901.4599999999991</v>
      </c>
      <c r="AC31" s="234">
        <f t="shared" si="21"/>
        <v>3.9121187139661822E-3</v>
      </c>
      <c r="AD31" s="92">
        <f t="shared" si="22"/>
        <v>1794.18</v>
      </c>
      <c r="AE31" s="93">
        <v>3322.79</v>
      </c>
      <c r="AF31" s="234">
        <f t="shared" si="23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4"/>
        <v>3.2097039866316543</v>
      </c>
      <c r="AM31" s="93">
        <v>0</v>
      </c>
      <c r="AN31" s="325">
        <f t="shared" si="32"/>
        <v>368.44982648387025</v>
      </c>
      <c r="AO31" s="95">
        <f t="shared" si="26"/>
        <v>-1695.6895304705026</v>
      </c>
      <c r="AP31" s="96"/>
      <c r="AQ31" s="97">
        <f t="shared" si="8"/>
        <v>516.64705882352939</v>
      </c>
      <c r="AR31" s="98">
        <f t="shared" si="38"/>
        <v>105.54</v>
      </c>
      <c r="AS31" s="98">
        <f t="shared" si="10"/>
        <v>195.45823529411766</v>
      </c>
      <c r="AT31" s="98">
        <f t="shared" si="11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-99.746442968853103</v>
      </c>
      <c r="AW31" s="234">
        <f>IF(AQ31=0,0,AV31/AQ31)</f>
        <v>-0.19306495849601535</v>
      </c>
      <c r="AX31" s="234">
        <f>IF(AR31=0,0,AV31/AR31)</f>
        <v>-0.94510558052731752</v>
      </c>
      <c r="AY31" s="99"/>
      <c r="AZ31" s="94">
        <f t="shared" si="14"/>
        <v>-99.746442968853103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40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1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5"/>
        <v>0.25</v>
      </c>
      <c r="R32" s="92">
        <f t="shared" si="16"/>
        <v>0.125</v>
      </c>
      <c r="S32" s="93">
        <v>4</v>
      </c>
      <c r="T32" s="93">
        <v>0</v>
      </c>
      <c r="U32" s="92">
        <f t="shared" si="17"/>
        <v>4</v>
      </c>
      <c r="V32" s="93">
        <v>1713.76</v>
      </c>
      <c r="W32" s="93">
        <v>0</v>
      </c>
      <c r="X32" s="92">
        <f t="shared" si="18"/>
        <v>1713.76</v>
      </c>
      <c r="Y32" s="93">
        <v>2155.9899999999998</v>
      </c>
      <c r="Z32" s="93">
        <v>0</v>
      </c>
      <c r="AA32" s="92">
        <f t="shared" si="19"/>
        <v>2155.9899999999998</v>
      </c>
      <c r="AB32" s="92">
        <f t="shared" si="20"/>
        <v>2156</v>
      </c>
      <c r="AC32" s="234">
        <f t="shared" si="21"/>
        <v>9.6031980258726494E-4</v>
      </c>
      <c r="AD32" s="92">
        <f t="shared" si="22"/>
        <v>562.55999999999995</v>
      </c>
      <c r="AE32" s="93">
        <v>811.22999999999979</v>
      </c>
      <c r="AF32" s="234">
        <f t="shared" si="23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 t="shared" si="32"/>
        <v>90.444511146642313</v>
      </c>
      <c r="AO32" s="95">
        <f t="shared" si="26"/>
        <v>164.13548885335763</v>
      </c>
      <c r="AP32" s="96"/>
      <c r="AQ32" s="97">
        <f t="shared" si="8"/>
        <v>538.99749999999995</v>
      </c>
      <c r="AR32" s="98">
        <f t="shared" si="38"/>
        <v>140.63999999999999</v>
      </c>
      <c r="AS32" s="98">
        <f t="shared" si="10"/>
        <v>202.80749999999995</v>
      </c>
      <c r="AT32" s="98">
        <f t="shared" si="11"/>
        <v>131.90500000000003</v>
      </c>
      <c r="AU32" s="98">
        <f t="shared" si="27"/>
        <v>0</v>
      </c>
      <c r="AV32" s="98">
        <f t="array" ref="AV32">_xlfn.IFS(U32=0,AO32,U32&lt;0,AO32/-U32,U32&gt;0,AO32/U32)</f>
        <v>41.033872213339407</v>
      </c>
      <c r="AW32" s="234">
        <f t="shared" ref="AW32" si="42">IF(AQ32=0,0,AV32/AQ32)</f>
        <v>7.6129986156409646E-2</v>
      </c>
      <c r="AX32" s="234">
        <f t="shared" ref="AX32" si="43">IF(AR32=0,0,AV32/AR32)</f>
        <v>0.29176530299587183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5"/>
        <v>0.15625</v>
      </c>
      <c r="R33" s="92">
        <f t="shared" si="16"/>
        <v>6.25E-2</v>
      </c>
      <c r="S33" s="93">
        <v>2</v>
      </c>
      <c r="T33" s="93">
        <v>0</v>
      </c>
      <c r="U33" s="92">
        <f t="shared" si="17"/>
        <v>2</v>
      </c>
      <c r="V33" s="93">
        <v>713.73</v>
      </c>
      <c r="W33" s="93">
        <v>0</v>
      </c>
      <c r="X33" s="92">
        <f t="shared" si="18"/>
        <v>713.73</v>
      </c>
      <c r="Y33" s="93">
        <v>871.67</v>
      </c>
      <c r="Z33" s="93">
        <v>0</v>
      </c>
      <c r="AA33" s="92">
        <f t="shared" si="19"/>
        <v>871.67</v>
      </c>
      <c r="AB33" s="92">
        <f t="shared" si="20"/>
        <v>880</v>
      </c>
      <c r="AC33" s="234">
        <f t="shared" si="21"/>
        <v>3.8825874068119113E-4</v>
      </c>
      <c r="AD33" s="92">
        <f t="shared" si="22"/>
        <v>246.18</v>
      </c>
      <c r="AE33" s="93">
        <v>323.53999999999996</v>
      </c>
      <c r="AF33" s="234">
        <f t="shared" si="23"/>
        <v>0.37117257677790905</v>
      </c>
      <c r="AG33" s="93">
        <v>322.81</v>
      </c>
      <c r="AH33" s="93"/>
      <c r="AI33" s="93"/>
      <c r="AJ33" s="93"/>
      <c r="AK33" s="93"/>
      <c r="AL33" s="122">
        <f t="shared" si="24"/>
        <v>503.92352590116974</v>
      </c>
      <c r="AM33" s="93">
        <v>0</v>
      </c>
      <c r="AN33" s="325">
        <f t="shared" si="32"/>
        <v>36.566851901536516</v>
      </c>
      <c r="AO33" s="95">
        <f t="shared" si="26"/>
        <v>-561.35037780270625</v>
      </c>
      <c r="AP33" s="96"/>
      <c r="AQ33" s="97">
        <f t="shared" si="8"/>
        <v>435.83499999999998</v>
      </c>
      <c r="AR33" s="98">
        <f t="shared" si="38"/>
        <v>123.09</v>
      </c>
      <c r="AS33" s="98">
        <f t="shared" si="10"/>
        <v>161.76999999999998</v>
      </c>
      <c r="AT33" s="98">
        <f t="shared" si="11"/>
        <v>161.405</v>
      </c>
      <c r="AU33" s="98">
        <f t="shared" si="27"/>
        <v>0</v>
      </c>
      <c r="AV33" s="98">
        <f t="array" ref="AV33">_xlfn.IFS(U33=0,AO33,U33&lt;0,AO33/-U33,U33&gt;0,AO33/U33)</f>
        <v>-280.67518890135312</v>
      </c>
      <c r="AW33" s="234">
        <f>IF(AQ33=0,0,AV33/AQ33)</f>
        <v>-0.64399414664116728</v>
      </c>
      <c r="AX33" s="234">
        <f>IF(AR33=0,0,AV33/AR33)</f>
        <v>-2.2802436339373884</v>
      </c>
      <c r="AY33" s="99"/>
      <c r="AZ33" s="94">
        <f t="shared" si="14"/>
        <v>-44066.004657512443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5"/>
        <v>0.1875</v>
      </c>
      <c r="R34" s="92">
        <f t="shared" si="16"/>
        <v>3.125E-2</v>
      </c>
      <c r="S34" s="93">
        <v>1</v>
      </c>
      <c r="T34" s="93">
        <v>0</v>
      </c>
      <c r="U34" s="92">
        <f t="shared" si="17"/>
        <v>1</v>
      </c>
      <c r="V34" s="93">
        <v>308</v>
      </c>
      <c r="W34" s="93">
        <v>0</v>
      </c>
      <c r="X34" s="92">
        <f t="shared" si="18"/>
        <v>308</v>
      </c>
      <c r="Y34" s="93">
        <v>479</v>
      </c>
      <c r="Z34" s="93">
        <v>0</v>
      </c>
      <c r="AA34" s="92">
        <f t="shared" si="19"/>
        <v>479</v>
      </c>
      <c r="AB34" s="92">
        <f t="shared" si="20"/>
        <v>908.82</v>
      </c>
      <c r="AC34" s="234">
        <f t="shared" si="21"/>
        <v>2.133558993498578E-4</v>
      </c>
      <c r="AD34" s="92">
        <f t="shared" si="22"/>
        <v>117.24</v>
      </c>
      <c r="AE34" s="93">
        <v>178.85000000000002</v>
      </c>
      <c r="AF34" s="234">
        <f t="shared" si="23"/>
        <v>0.37338204592901886</v>
      </c>
      <c r="AG34" s="93">
        <v>252.25</v>
      </c>
      <c r="AH34" s="93"/>
      <c r="AI34" s="93"/>
      <c r="AJ34" s="93"/>
      <c r="AK34" s="93"/>
      <c r="AL34" s="122">
        <f t="shared" si="24"/>
        <v>73.823191692528042</v>
      </c>
      <c r="AM34" s="93">
        <v>0</v>
      </c>
      <c r="AN34" s="325">
        <f t="shared" si="32"/>
        <v>20.094212329018998</v>
      </c>
      <c r="AO34" s="95">
        <f t="shared" si="26"/>
        <v>-163.25740402154707</v>
      </c>
      <c r="AP34" s="96"/>
      <c r="AQ34" s="97">
        <f t="shared" si="8"/>
        <v>479</v>
      </c>
      <c r="AR34" s="98">
        <f t="shared" si="38"/>
        <v>117.24</v>
      </c>
      <c r="AS34" s="98">
        <f t="shared" si="10"/>
        <v>178.85000000000002</v>
      </c>
      <c r="AT34" s="98">
        <f t="shared" si="11"/>
        <v>252.25</v>
      </c>
      <c r="AU34" s="98">
        <f t="shared" si="27"/>
        <v>0</v>
      </c>
      <c r="AV34" s="98">
        <f t="array" ref="AV34">_xlfn.IFS(U34=0,AO34,U34&lt;0,AO34/-U34,U34&gt;0,AO34/U34)</f>
        <v>-163.25740402154707</v>
      </c>
      <c r="AW34" s="234">
        <f>IF(AQ34=0,0,AV34/AQ34)</f>
        <v>-0.34082965348965988</v>
      </c>
      <c r="AX34" s="234">
        <f>IF(AR34=0,0,AV34/AR34)</f>
        <v>-1.3925060049603128</v>
      </c>
      <c r="AY34" s="99"/>
      <c r="AZ34" s="94">
        <f t="shared" si="14"/>
        <v>-3754.9202924955825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5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 t="shared" si="32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8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5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 t="shared" si="32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8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5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5"/>
        <v>0.125</v>
      </c>
      <c r="R37" s="92">
        <f t="shared" si="16"/>
        <v>3.125E-2</v>
      </c>
      <c r="S37" s="93">
        <v>1</v>
      </c>
      <c r="T37" s="93">
        <v>0</v>
      </c>
      <c r="U37" s="92">
        <f t="shared" si="17"/>
        <v>1</v>
      </c>
      <c r="V37" s="93">
        <v>810</v>
      </c>
      <c r="W37" s="93">
        <v>0</v>
      </c>
      <c r="X37" s="92">
        <f t="shared" si="18"/>
        <v>810</v>
      </c>
      <c r="Y37" s="93">
        <v>1016.56</v>
      </c>
      <c r="Z37" s="93">
        <v>0</v>
      </c>
      <c r="AA37" s="92">
        <f t="shared" si="19"/>
        <v>1016.56</v>
      </c>
      <c r="AB37" s="92">
        <f t="shared" si="20"/>
        <v>2046</v>
      </c>
      <c r="AC37" s="234">
        <f t="shared" si="21"/>
        <v>4.5279555958891739E-4</v>
      </c>
      <c r="AD37" s="92">
        <f t="shared" si="22"/>
        <v>169.89</v>
      </c>
      <c r="AE37" s="93">
        <v>375.75</v>
      </c>
      <c r="AF37" s="234">
        <f t="shared" si="23"/>
        <v>0.36962894467616275</v>
      </c>
      <c r="AG37" s="93">
        <v>157.9</v>
      </c>
      <c r="AH37" s="93"/>
      <c r="AI37" s="93"/>
      <c r="AJ37" s="93"/>
      <c r="AK37" s="93"/>
      <c r="AL37" s="122">
        <f t="shared" si="24"/>
        <v>51.35526378610647</v>
      </c>
      <c r="AM37" s="93">
        <v>0</v>
      </c>
      <c r="AN37" s="325">
        <f t="shared" si="32"/>
        <v>42.645036503523066</v>
      </c>
      <c r="AO37" s="95">
        <f t="shared" si="26"/>
        <v>219.01969971037042</v>
      </c>
      <c r="AP37" s="96"/>
      <c r="AQ37" s="97">
        <f t="shared" si="8"/>
        <v>1016.56</v>
      </c>
      <c r="AR37" s="98">
        <f t="shared" si="38"/>
        <v>169.89</v>
      </c>
      <c r="AS37" s="98">
        <f t="shared" si="10"/>
        <v>375.75</v>
      </c>
      <c r="AT37" s="98">
        <f t="shared" si="11"/>
        <v>157.9</v>
      </c>
      <c r="AU37" s="98">
        <f t="shared" si="27"/>
        <v>0</v>
      </c>
      <c r="AV37" s="98">
        <f t="array" ref="AV37">_xlfn.IFS(U37=0,AO37,U37&lt;0,AO37/-U37,U37&gt;0,AO37/U37)</f>
        <v>219.01969971037042</v>
      </c>
      <c r="AW37" s="234">
        <f t="shared" si="46"/>
        <v>0.21545181761073662</v>
      </c>
      <c r="AX37" s="234">
        <f t="shared" si="47"/>
        <v>1.2891853535250481</v>
      </c>
      <c r="AY37" s="99"/>
      <c r="AZ37" s="94">
        <f t="shared" si="14"/>
        <v>3504.3151953659267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5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150.85608737168775</v>
      </c>
      <c r="AM38" s="93">
        <v>0</v>
      </c>
      <c r="AN38" s="325">
        <f t="shared" si="32"/>
        <v>0</v>
      </c>
      <c r="AO38" s="95">
        <f t="shared" si="26"/>
        <v>-150.85608737168775</v>
      </c>
      <c r="AP38" s="96"/>
      <c r="AQ38" s="97">
        <f t="shared" si="8"/>
        <v>0</v>
      </c>
      <c r="AR38" s="98">
        <f t="shared" si="38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4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5"/>
        <v>5171.46</v>
      </c>
      <c r="M39" s="89"/>
      <c r="N39" s="89">
        <v>1</v>
      </c>
      <c r="O39" s="89">
        <v>1077</v>
      </c>
      <c r="P39" s="89">
        <v>0</v>
      </c>
      <c r="Q39" s="233">
        <f t="shared" si="15"/>
        <v>3.125E-2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157.27549534495105</v>
      </c>
      <c r="AM39" s="93">
        <v>0</v>
      </c>
      <c r="AN39" s="325">
        <f t="shared" si="32"/>
        <v>0</v>
      </c>
      <c r="AO39" s="95">
        <f t="shared" si="26"/>
        <v>-157.27549534495105</v>
      </c>
      <c r="AP39" s="96"/>
      <c r="AQ39" s="97">
        <f t="shared" si="8"/>
        <v>0</v>
      </c>
      <c r="AR39" s="98">
        <f t="shared" si="38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4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5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5"/>
        <v>0.15625</v>
      </c>
      <c r="R40" s="92">
        <f t="shared" si="16"/>
        <v>3.125E-2</v>
      </c>
      <c r="S40" s="93">
        <v>1</v>
      </c>
      <c r="T40" s="93">
        <v>0</v>
      </c>
      <c r="U40" s="92">
        <f t="shared" si="17"/>
        <v>1</v>
      </c>
      <c r="V40" s="93">
        <v>848</v>
      </c>
      <c r="W40" s="93">
        <v>0</v>
      </c>
      <c r="X40" s="92">
        <f t="shared" si="18"/>
        <v>848</v>
      </c>
      <c r="Y40" s="93">
        <v>1237</v>
      </c>
      <c r="Z40" s="93">
        <v>0</v>
      </c>
      <c r="AA40" s="92">
        <f t="shared" si="19"/>
        <v>1237</v>
      </c>
      <c r="AB40" s="92">
        <f t="shared" si="20"/>
        <v>1536.25</v>
      </c>
      <c r="AC40" s="234">
        <f t="shared" si="21"/>
        <v>5.5098381523126119E-4</v>
      </c>
      <c r="AD40" s="92">
        <f t="shared" si="22"/>
        <v>105.54</v>
      </c>
      <c r="AE40" s="93">
        <v>454.28</v>
      </c>
      <c r="AF40" s="234">
        <f t="shared" si="23"/>
        <v>0.36724333063864184</v>
      </c>
      <c r="AG40" s="93">
        <v>356.48</v>
      </c>
      <c r="AH40" s="93"/>
      <c r="AI40" s="93"/>
      <c r="AJ40" s="93"/>
      <c r="AK40" s="93"/>
      <c r="AL40" s="122">
        <f t="shared" si="24"/>
        <v>150.85608737168775</v>
      </c>
      <c r="AM40" s="93">
        <v>0</v>
      </c>
      <c r="AN40" s="325">
        <f t="shared" si="32"/>
        <v>51.89256920876096</v>
      </c>
      <c r="AO40" s="95">
        <f t="shared" si="26"/>
        <v>117.95134341955134</v>
      </c>
      <c r="AP40" s="96"/>
      <c r="AQ40" s="97">
        <f t="shared" si="8"/>
        <v>1237</v>
      </c>
      <c r="AR40" s="98">
        <f t="shared" si="38"/>
        <v>105.54</v>
      </c>
      <c r="AS40" s="98">
        <f t="shared" si="10"/>
        <v>454.28</v>
      </c>
      <c r="AT40" s="98">
        <f t="shared" si="11"/>
        <v>356.48</v>
      </c>
      <c r="AU40" s="98">
        <f t="shared" si="27"/>
        <v>0</v>
      </c>
      <c r="AV40" s="98">
        <f t="array" ref="AV40">_xlfn.IFS(U40=0,AO40,U40&lt;0,AO40/-U40,U40&gt;0,AO40/U40)</f>
        <v>117.95134341955134</v>
      </c>
      <c r="AW40" s="234">
        <f t="shared" si="46"/>
        <v>9.5352743265603349E-2</v>
      </c>
      <c r="AX40" s="234">
        <f t="shared" si="47"/>
        <v>1.1175984784873161</v>
      </c>
      <c r="AY40" s="99"/>
      <c r="AZ40" s="94">
        <f t="shared" si="14"/>
        <v>5543.7131407189127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5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5"/>
        <v>0.15625</v>
      </c>
      <c r="R41" s="92">
        <f t="shared" si="16"/>
        <v>6.25E-2</v>
      </c>
      <c r="S41" s="93">
        <v>2</v>
      </c>
      <c r="T41" s="93">
        <v>0</v>
      </c>
      <c r="U41" s="92">
        <f t="shared" si="17"/>
        <v>2</v>
      </c>
      <c r="V41" s="93">
        <v>1870</v>
      </c>
      <c r="W41" s="93">
        <v>0</v>
      </c>
      <c r="X41" s="92">
        <f t="shared" si="18"/>
        <v>1870</v>
      </c>
      <c r="Y41" s="93">
        <v>2520</v>
      </c>
      <c r="Z41" s="93">
        <v>0</v>
      </c>
      <c r="AA41" s="92">
        <f t="shared" si="19"/>
        <v>2520</v>
      </c>
      <c r="AB41" s="92">
        <f t="shared" si="20"/>
        <v>2504</v>
      </c>
      <c r="AC41" s="234">
        <f t="shared" si="21"/>
        <v>1.1224569235107342E-3</v>
      </c>
      <c r="AD41" s="92">
        <f t="shared" si="22"/>
        <v>246.18</v>
      </c>
      <c r="AE41" s="93">
        <v>912.52</v>
      </c>
      <c r="AF41" s="234">
        <f t="shared" si="23"/>
        <v>0.36211111111111111</v>
      </c>
      <c r="AG41" s="93">
        <v>338.43</v>
      </c>
      <c r="AH41" s="93"/>
      <c r="AI41" s="93"/>
      <c r="AJ41" s="93"/>
      <c r="AK41" s="93"/>
      <c r="AL41" s="122">
        <f t="shared" si="24"/>
        <v>150.85608737168775</v>
      </c>
      <c r="AM41" s="93">
        <v>0</v>
      </c>
      <c r="AN41" s="325">
        <f t="shared" si="32"/>
        <v>105.71485400653</v>
      </c>
      <c r="AO41" s="95">
        <f t="shared" si="26"/>
        <v>766.29905862178236</v>
      </c>
      <c r="AP41" s="96"/>
      <c r="AQ41" s="97">
        <f t="shared" si="8"/>
        <v>1260</v>
      </c>
      <c r="AR41" s="98">
        <f t="shared" si="38"/>
        <v>123.09</v>
      </c>
      <c r="AS41" s="98">
        <f t="shared" si="10"/>
        <v>456.26</v>
      </c>
      <c r="AT41" s="98">
        <f t="shared" si="11"/>
        <v>169.215</v>
      </c>
      <c r="AU41" s="98">
        <f t="shared" si="27"/>
        <v>0</v>
      </c>
      <c r="AV41" s="98">
        <f t="array" ref="AV41">_xlfn.IFS(U41=0,AO41,U41&lt;0,AO41/-U41,U41&gt;0,AO41/U41)</f>
        <v>383.14952931089118</v>
      </c>
      <c r="AW41" s="234">
        <f t="shared" si="46"/>
        <v>0.30408692802451681</v>
      </c>
      <c r="AX41" s="234">
        <f t="shared" si="47"/>
        <v>3.1127591949865234</v>
      </c>
      <c r="AY41" s="99"/>
      <c r="AZ41" s="94">
        <f t="shared" si="14"/>
        <v>18008.027877611887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5"/>
        <v>5908.32</v>
      </c>
      <c r="M42" s="89"/>
      <c r="N42" s="89">
        <v>1</v>
      </c>
      <c r="O42" s="89">
        <v>1218</v>
      </c>
      <c r="P42" s="89">
        <v>0</v>
      </c>
      <c r="Q42" s="233">
        <f t="shared" si="15"/>
        <v>3.125E-2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84.8</v>
      </c>
      <c r="AH42" s="93"/>
      <c r="AI42" s="93"/>
      <c r="AJ42" s="93"/>
      <c r="AK42" s="93"/>
      <c r="AL42" s="122">
        <f t="shared" si="24"/>
        <v>154.06579135831939</v>
      </c>
      <c r="AM42" s="93">
        <v>0</v>
      </c>
      <c r="AN42" s="325">
        <f t="shared" si="32"/>
        <v>0</v>
      </c>
      <c r="AO42" s="95">
        <f t="shared" si="26"/>
        <v>-238.86579135831937</v>
      </c>
      <c r="AP42" s="96"/>
      <c r="AQ42" s="97">
        <f t="shared" si="8"/>
        <v>0</v>
      </c>
      <c r="AR42" s="98">
        <f t="shared" si="38"/>
        <v>123.09</v>
      </c>
      <c r="AS42" s="98">
        <f t="shared" si="10"/>
        <v>0</v>
      </c>
      <c r="AT42" s="98">
        <f t="shared" si="11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4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5"/>
        <v>5908.32</v>
      </c>
      <c r="M43" s="89"/>
      <c r="N43" s="89">
        <v>1</v>
      </c>
      <c r="O43" s="89">
        <v>1260</v>
      </c>
      <c r="P43" s="89">
        <v>0</v>
      </c>
      <c r="Q43" s="233">
        <f t="shared" si="15"/>
        <v>3.125E-2</v>
      </c>
      <c r="R43" s="92">
        <f t="shared" si="16"/>
        <v>0</v>
      </c>
      <c r="S43" s="93">
        <v>1</v>
      </c>
      <c r="T43" s="93">
        <v>-1</v>
      </c>
      <c r="U43" s="92">
        <f t="shared" si="17"/>
        <v>0</v>
      </c>
      <c r="V43" s="93">
        <v>1011</v>
      </c>
      <c r="W43" s="93">
        <v>-1011</v>
      </c>
      <c r="X43" s="92">
        <f t="shared" si="18"/>
        <v>0</v>
      </c>
      <c r="Y43" s="93">
        <v>1260</v>
      </c>
      <c r="Z43" s="93">
        <v>-1260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107.11</v>
      </c>
      <c r="AH43" s="93"/>
      <c r="AI43" s="93"/>
      <c r="AJ43" s="93"/>
      <c r="AK43" s="93"/>
      <c r="AL43" s="122">
        <f t="shared" si="24"/>
        <v>154.06579135831939</v>
      </c>
      <c r="AM43" s="93">
        <v>0</v>
      </c>
      <c r="AN43" s="325">
        <f t="shared" si="32"/>
        <v>52.857427003265002</v>
      </c>
      <c r="AO43" s="95">
        <f t="shared" si="26"/>
        <v>-314.03321836158437</v>
      </c>
      <c r="AP43" s="96"/>
      <c r="AQ43" s="97">
        <f t="shared" si="8"/>
        <v>0</v>
      </c>
      <c r="AR43" s="98">
        <f t="shared" si="38"/>
        <v>123.09</v>
      </c>
      <c r="AS43" s="98">
        <f t="shared" si="10"/>
        <v>0</v>
      </c>
      <c r="AT43" s="98">
        <f t="shared" si="11"/>
        <v>107.11</v>
      </c>
      <c r="AU43" s="98">
        <f t="shared" si="27"/>
        <v>0</v>
      </c>
      <c r="AV43" s="98">
        <f t="array" ref="AV43">_xlfn.IFS(U43=0,AO43,U43&lt;0,AO43/-U43,U43&gt;0,AO43/U43)</f>
        <v>-314.03321836158437</v>
      </c>
      <c r="AW43" s="234">
        <f t="shared" si="46"/>
        <v>0</v>
      </c>
      <c r="AX43" s="234">
        <f t="shared" si="47"/>
        <v>-2.5512488289997917</v>
      </c>
      <c r="AY43" s="99"/>
      <c r="AZ43" s="94">
        <f t="shared" si="14"/>
        <v>-15073.594481356049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5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5"/>
        <v>0.25</v>
      </c>
      <c r="R44" s="92">
        <f t="shared" si="16"/>
        <v>3.125E-2</v>
      </c>
      <c r="S44" s="93">
        <v>1</v>
      </c>
      <c r="T44" s="93">
        <v>0</v>
      </c>
      <c r="U44" s="92">
        <f t="shared" si="17"/>
        <v>1</v>
      </c>
      <c r="V44" s="93">
        <v>752</v>
      </c>
      <c r="W44" s="93">
        <v>0</v>
      </c>
      <c r="X44" s="92">
        <f t="shared" si="18"/>
        <v>752</v>
      </c>
      <c r="Y44" s="93">
        <v>1048</v>
      </c>
      <c r="Z44" s="93">
        <v>0</v>
      </c>
      <c r="AA44" s="92">
        <f t="shared" si="19"/>
        <v>1048</v>
      </c>
      <c r="AB44" s="92">
        <f t="shared" si="20"/>
        <v>1173.1199999999999</v>
      </c>
      <c r="AC44" s="234">
        <f t="shared" si="21"/>
        <v>4.6679954596795612E-4</v>
      </c>
      <c r="AD44" s="92">
        <f t="shared" si="22"/>
        <v>111.39</v>
      </c>
      <c r="AE44" s="93">
        <v>372.42999999999995</v>
      </c>
      <c r="AF44" s="234">
        <f t="shared" si="23"/>
        <v>0.35537213740458012</v>
      </c>
      <c r="AG44" s="93">
        <v>645.46</v>
      </c>
      <c r="AH44" s="93"/>
      <c r="AI44" s="93"/>
      <c r="AJ44" s="93"/>
      <c r="AK44" s="93"/>
      <c r="AL44" s="122">
        <f t="shared" si="24"/>
        <v>702.92517307233231</v>
      </c>
      <c r="AM44" s="93">
        <v>0</v>
      </c>
      <c r="AN44" s="325">
        <f t="shared" si="32"/>
        <v>43.963955158271204</v>
      </c>
      <c r="AO44" s="95">
        <f t="shared" si="26"/>
        <v>-828.16912823060352</v>
      </c>
      <c r="AP44" s="96"/>
      <c r="AQ44" s="97">
        <f t="shared" si="8"/>
        <v>1048</v>
      </c>
      <c r="AR44" s="98">
        <f t="shared" si="38"/>
        <v>111.39</v>
      </c>
      <c r="AS44" s="98">
        <f t="shared" si="10"/>
        <v>372.42999999999995</v>
      </c>
      <c r="AT44" s="98">
        <f t="shared" si="11"/>
        <v>645.46</v>
      </c>
      <c r="AU44" s="98">
        <f t="shared" si="27"/>
        <v>0</v>
      </c>
      <c r="AV44" s="98">
        <f t="array" ref="AV44">_xlfn.IFS(U44=0,AO44,U44&lt;0,AO44/-U44,U44&gt;0,AO44/U44)</f>
        <v>-828.16912823060352</v>
      </c>
      <c r="AW44" s="234">
        <f t="shared" si="46"/>
        <v>-0.79023771777729346</v>
      </c>
      <c r="AX44" s="234">
        <f t="shared" si="47"/>
        <v>-7.4348606538343072</v>
      </c>
      <c r="AY44" s="99"/>
      <c r="AZ44" s="94">
        <f t="shared" si="14"/>
        <v>-181369.03908250216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5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5"/>
        <v>0.9375</v>
      </c>
      <c r="R45" s="92">
        <f t="shared" si="16"/>
        <v>0.375</v>
      </c>
      <c r="S45" s="93">
        <v>13</v>
      </c>
      <c r="T45" s="93">
        <v>-1</v>
      </c>
      <c r="U45" s="92">
        <f t="shared" si="17"/>
        <v>12</v>
      </c>
      <c r="V45" s="93">
        <v>9560.64</v>
      </c>
      <c r="W45" s="93">
        <v>-672</v>
      </c>
      <c r="X45" s="92">
        <f t="shared" si="18"/>
        <v>8888.64</v>
      </c>
      <c r="Y45" s="93">
        <v>13245.34</v>
      </c>
      <c r="Z45" s="93">
        <v>-998</v>
      </c>
      <c r="AA45" s="92">
        <f t="shared" si="19"/>
        <v>12247.34</v>
      </c>
      <c r="AB45" s="92">
        <f t="shared" si="20"/>
        <v>15849.6</v>
      </c>
      <c r="AC45" s="234">
        <f t="shared" si="21"/>
        <v>5.4552030069801409E-3</v>
      </c>
      <c r="AD45" s="92">
        <f t="shared" si="22"/>
        <v>1294.56</v>
      </c>
      <c r="AE45" s="93">
        <v>4591.45</v>
      </c>
      <c r="AF45" s="234">
        <f t="shared" si="23"/>
        <v>0.3748936503763266</v>
      </c>
      <c r="AG45" s="93">
        <v>1342.38</v>
      </c>
      <c r="AH45" s="93"/>
      <c r="AI45" s="93"/>
      <c r="AJ45" s="93"/>
      <c r="AK45" s="93"/>
      <c r="AL45" s="122">
        <f t="shared" si="24"/>
        <v>950.0723800429696</v>
      </c>
      <c r="AM45" s="93">
        <v>0</v>
      </c>
      <c r="AN45" s="325">
        <f t="shared" si="32"/>
        <v>555.64650173287782</v>
      </c>
      <c r="AO45" s="95">
        <f t="shared" si="26"/>
        <v>3513.2311182241533</v>
      </c>
      <c r="AP45" s="96"/>
      <c r="AQ45" s="97">
        <f t="shared" si="8"/>
        <v>1020.6116666666667</v>
      </c>
      <c r="AR45" s="98">
        <f t="shared" si="38"/>
        <v>107.88</v>
      </c>
      <c r="AS45" s="98">
        <f t="shared" si="10"/>
        <v>382.62083333333334</v>
      </c>
      <c r="AT45" s="98">
        <f t="shared" si="11"/>
        <v>103.26</v>
      </c>
      <c r="AU45" s="98">
        <f t="shared" si="27"/>
        <v>0</v>
      </c>
      <c r="AV45" s="98">
        <f t="array" ref="AV45">_xlfn.IFS(U45=0,AO45,U45&lt;0,AO45/-U45,U45&gt;0,AO45/U45)</f>
        <v>292.76925985201279</v>
      </c>
      <c r="AW45" s="234">
        <f t="shared" si="46"/>
        <v>0.2868566658739084</v>
      </c>
      <c r="AX45" s="234">
        <f t="shared" si="47"/>
        <v>2.7138418599556249</v>
      </c>
      <c r="AY45" s="99"/>
      <c r="AZ45" s="94">
        <f t="shared" si="14"/>
        <v>86659.700916195783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5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 t="shared" si="32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8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5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5"/>
        <v>0.4375</v>
      </c>
      <c r="R47" s="92">
        <f t="shared" si="16"/>
        <v>0.1875</v>
      </c>
      <c r="S47" s="93">
        <v>6</v>
      </c>
      <c r="T47" s="93">
        <v>0</v>
      </c>
      <c r="U47" s="92">
        <f t="shared" si="17"/>
        <v>6</v>
      </c>
      <c r="V47" s="93">
        <v>4518.4799999999996</v>
      </c>
      <c r="W47" s="93">
        <v>0</v>
      </c>
      <c r="X47" s="92">
        <f t="shared" si="18"/>
        <v>4518.4799999999996</v>
      </c>
      <c r="Y47" s="93">
        <v>5847.58</v>
      </c>
      <c r="Z47" s="93">
        <v>0</v>
      </c>
      <c r="AA47" s="92">
        <f t="shared" si="19"/>
        <v>5847.58</v>
      </c>
      <c r="AB47" s="92">
        <f t="shared" si="20"/>
        <v>7724.64</v>
      </c>
      <c r="AC47" s="234">
        <f t="shared" si="21"/>
        <v>2.6046256574535315E-3</v>
      </c>
      <c r="AD47" s="92">
        <f t="shared" si="22"/>
        <v>738.54</v>
      </c>
      <c r="AE47" s="93">
        <v>2187.6</v>
      </c>
      <c r="AF47" s="234">
        <f t="shared" si="23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4"/>
        <v>545.64967772738123</v>
      </c>
      <c r="AM47" s="93">
        <v>0</v>
      </c>
      <c r="AN47" s="325">
        <f t="shared" si="32"/>
        <v>245.30796269504157</v>
      </c>
      <c r="AO47" s="95">
        <f t="shared" si="26"/>
        <v>1303.6423595775775</v>
      </c>
      <c r="AP47" s="96"/>
      <c r="AQ47" s="97">
        <f t="shared" si="8"/>
        <v>974.59666666666669</v>
      </c>
      <c r="AR47" s="98">
        <f t="shared" si="38"/>
        <v>123.09</v>
      </c>
      <c r="AS47" s="98">
        <f t="shared" si="10"/>
        <v>364.59999999999997</v>
      </c>
      <c r="AT47" s="98">
        <f t="shared" si="11"/>
        <v>137.80666666666664</v>
      </c>
      <c r="AU47" s="98">
        <f t="shared" si="27"/>
        <v>0</v>
      </c>
      <c r="AV47" s="98">
        <f t="array" ref="AV47">_xlfn.IFS(U47=0,AO47,U47&lt;0,AO47/-U47,U47&gt;0,AO47/U47)</f>
        <v>217.27372659626292</v>
      </c>
      <c r="AW47" s="234">
        <f t="shared" si="46"/>
        <v>0.22293707133165813</v>
      </c>
      <c r="AX47" s="234">
        <f t="shared" si="47"/>
        <v>1.7651614801873663</v>
      </c>
      <c r="AY47" s="99"/>
      <c r="AZ47" s="94">
        <f t="shared" si="14"/>
        <v>36936.533521364698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5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5"/>
        <v>0.9375</v>
      </c>
      <c r="R48" s="92">
        <f t="shared" si="16"/>
        <v>0.40625</v>
      </c>
      <c r="S48" s="93">
        <v>13</v>
      </c>
      <c r="T48" s="93">
        <v>0</v>
      </c>
      <c r="U48" s="92">
        <f t="shared" si="17"/>
        <v>13</v>
      </c>
      <c r="V48" s="93">
        <v>9845</v>
      </c>
      <c r="W48" s="93">
        <v>0</v>
      </c>
      <c r="X48" s="92">
        <f t="shared" si="18"/>
        <v>9845</v>
      </c>
      <c r="Y48" s="93">
        <v>13990.69</v>
      </c>
      <c r="Z48" s="93">
        <v>0</v>
      </c>
      <c r="AA48" s="92">
        <f t="shared" si="19"/>
        <v>13990.69</v>
      </c>
      <c r="AB48" s="92">
        <f t="shared" si="20"/>
        <v>20487.599999999999</v>
      </c>
      <c r="AC48" s="234">
        <f t="shared" si="21"/>
        <v>6.2317249425366643E-3</v>
      </c>
      <c r="AD48" s="92">
        <f t="shared" si="22"/>
        <v>1402.44</v>
      </c>
      <c r="AE48" s="93">
        <v>5188.93</v>
      </c>
      <c r="AF48" s="234">
        <f t="shared" si="23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4"/>
        <v>1309.5592265457149</v>
      </c>
      <c r="AM48" s="93">
        <v>0</v>
      </c>
      <c r="AN48" s="325">
        <f t="shared" si="32"/>
        <v>586.91418682564256</v>
      </c>
      <c r="AO48" s="95">
        <f t="shared" si="26"/>
        <v>614.67658662864221</v>
      </c>
      <c r="AP48" s="96"/>
      <c r="AQ48" s="97">
        <f t="shared" si="8"/>
        <v>1076.2069230769232</v>
      </c>
      <c r="AR48" s="98">
        <f t="shared" si="38"/>
        <v>107.88</v>
      </c>
      <c r="AS48" s="98">
        <f t="shared" si="10"/>
        <v>399.14846153846156</v>
      </c>
      <c r="AT48" s="98">
        <f t="shared" si="11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47.2828143560494</v>
      </c>
      <c r="AW48" s="234">
        <f t="shared" si="46"/>
        <v>4.3934687040356274E-2</v>
      </c>
      <c r="AX48" s="234">
        <f t="shared" si="47"/>
        <v>0.43829082643723954</v>
      </c>
      <c r="AY48" s="99"/>
      <c r="AZ48" s="94">
        <f t="shared" si="14"/>
        <v>19291.388257268154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5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5"/>
        <v>3.15625</v>
      </c>
      <c r="R49" s="92">
        <f t="shared" si="16"/>
        <v>1</v>
      </c>
      <c r="S49" s="93">
        <v>35</v>
      </c>
      <c r="T49" s="93">
        <v>-3</v>
      </c>
      <c r="U49" s="92">
        <f t="shared" si="17"/>
        <v>32</v>
      </c>
      <c r="V49" s="93">
        <v>34412.629999999997</v>
      </c>
      <c r="W49" s="93">
        <v>-2821</v>
      </c>
      <c r="X49" s="92">
        <f t="shared" si="18"/>
        <v>31591.629999999997</v>
      </c>
      <c r="Y49" s="93">
        <v>44403.44</v>
      </c>
      <c r="Z49" s="93">
        <v>-3774</v>
      </c>
      <c r="AA49" s="92">
        <f t="shared" si="19"/>
        <v>40629.440000000002</v>
      </c>
      <c r="AB49" s="92">
        <f t="shared" si="20"/>
        <v>49907.13</v>
      </c>
      <c r="AC49" s="234">
        <f t="shared" si="21"/>
        <v>1.809714135966824E-2</v>
      </c>
      <c r="AD49" s="92">
        <f t="shared" si="22"/>
        <v>3938.88</v>
      </c>
      <c r="AE49" s="93">
        <v>14990.630000000005</v>
      </c>
      <c r="AF49" s="234">
        <f t="shared" si="23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4"/>
        <v>683.66694915254232</v>
      </c>
      <c r="AM49" s="93">
        <v>0</v>
      </c>
      <c r="AN49" s="325">
        <f t="shared" si="32"/>
        <v>1862.7393559475061</v>
      </c>
      <c r="AO49" s="95">
        <f t="shared" si="26"/>
        <v>-1423.5163051000418</v>
      </c>
      <c r="AP49" s="96"/>
      <c r="AQ49" s="97">
        <f t="shared" si="8"/>
        <v>1269.67</v>
      </c>
      <c r="AR49" s="98">
        <f t="shared" si="38"/>
        <v>123.09</v>
      </c>
      <c r="AS49" s="98">
        <f t="shared" si="10"/>
        <v>468.45718750000015</v>
      </c>
      <c r="AT49" s="98">
        <f t="shared" si="11"/>
        <v>184.71542857142842</v>
      </c>
      <c r="AU49" s="98">
        <f t="shared" si="27"/>
        <v>403.2</v>
      </c>
      <c r="AV49" s="98">
        <f t="array" ref="AV49">_xlfn.IFS(U49=0,AO49,U49&lt;0,AO49/-U49,U49&gt;0,AO49/U49)</f>
        <v>-44.484884534376306</v>
      </c>
      <c r="AW49" s="234">
        <f t="shared" si="46"/>
        <v>-3.5036572128487167E-2</v>
      </c>
      <c r="AX49" s="234">
        <f t="shared" si="47"/>
        <v>-0.36140128795496224</v>
      </c>
      <c r="AY49" s="99"/>
      <c r="AZ49" s="94">
        <f t="shared" si="14"/>
        <v>-9475.2804058221536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5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5"/>
        <v>1.65625</v>
      </c>
      <c r="R50" s="92">
        <f t="shared" si="16"/>
        <v>0.8125</v>
      </c>
      <c r="S50" s="93">
        <v>27</v>
      </c>
      <c r="T50" s="93">
        <v>-1</v>
      </c>
      <c r="U50" s="92">
        <f t="shared" si="17"/>
        <v>26</v>
      </c>
      <c r="V50" s="93">
        <v>23429.49</v>
      </c>
      <c r="W50" s="93">
        <v>-891</v>
      </c>
      <c r="X50" s="92">
        <f t="shared" si="18"/>
        <v>22538.49</v>
      </c>
      <c r="Y50" s="93">
        <v>30799.43</v>
      </c>
      <c r="Z50" s="93">
        <v>-1138</v>
      </c>
      <c r="AA50" s="92">
        <f t="shared" si="19"/>
        <v>29661.43</v>
      </c>
      <c r="AB50" s="92">
        <f t="shared" si="20"/>
        <v>38872.32</v>
      </c>
      <c r="AC50" s="234">
        <f t="shared" si="21"/>
        <v>1.3211776771717856E-2</v>
      </c>
      <c r="AD50" s="92">
        <f t="shared" si="22"/>
        <v>3504.54</v>
      </c>
      <c r="AE50" s="93">
        <v>10971.44</v>
      </c>
      <c r="AF50" s="234">
        <f t="shared" si="23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4"/>
        <v>802.42599665791363</v>
      </c>
      <c r="AM50" s="93">
        <v>0</v>
      </c>
      <c r="AN50" s="325">
        <f t="shared" si="32"/>
        <v>1292.0465261644208</v>
      </c>
      <c r="AO50" s="95">
        <f t="shared" si="26"/>
        <v>-2852.1125228223354</v>
      </c>
      <c r="AP50" s="96"/>
      <c r="AQ50" s="97">
        <f t="shared" si="8"/>
        <v>1140.8242307692308</v>
      </c>
      <c r="AR50" s="98">
        <f t="shared" si="38"/>
        <v>134.79</v>
      </c>
      <c r="AS50" s="98">
        <f t="shared" si="10"/>
        <v>421.97846153846154</v>
      </c>
      <c r="AT50" s="98">
        <f t="shared" si="11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-109.69663549316675</v>
      </c>
      <c r="AW50" s="234">
        <f t="shared" si="46"/>
        <v>-9.6155597448347424E-2</v>
      </c>
      <c r="AX50" s="234">
        <f t="shared" si="47"/>
        <v>-0.81383363375003159</v>
      </c>
      <c r="AY50" s="99"/>
      <c r="AZ50" s="94">
        <f t="shared" si="14"/>
        <v>-27424.15887329169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5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5"/>
        <v>1.65625</v>
      </c>
      <c r="R51" s="92">
        <f t="shared" si="16"/>
        <v>0.375</v>
      </c>
      <c r="S51" s="93">
        <v>12</v>
      </c>
      <c r="T51" s="93">
        <v>0</v>
      </c>
      <c r="U51" s="92">
        <f t="shared" si="17"/>
        <v>12</v>
      </c>
      <c r="V51" s="93">
        <v>10065.91</v>
      </c>
      <c r="W51" s="93">
        <v>0</v>
      </c>
      <c r="X51" s="92">
        <f t="shared" si="18"/>
        <v>10065.91</v>
      </c>
      <c r="Y51" s="93">
        <v>14171.07</v>
      </c>
      <c r="Z51" s="93">
        <v>0</v>
      </c>
      <c r="AA51" s="92">
        <f t="shared" si="19"/>
        <v>14171.07</v>
      </c>
      <c r="AB51" s="92">
        <f t="shared" si="20"/>
        <v>16928.73</v>
      </c>
      <c r="AC51" s="234">
        <f t="shared" si="21"/>
        <v>6.3120696964504997E-3</v>
      </c>
      <c r="AD51" s="92">
        <f t="shared" si="22"/>
        <v>1729.8000000000002</v>
      </c>
      <c r="AE51" s="93">
        <v>5271.8799999999992</v>
      </c>
      <c r="AF51" s="234">
        <f t="shared" si="23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4"/>
        <v>102.71052757221294</v>
      </c>
      <c r="AM51" s="93">
        <v>0</v>
      </c>
      <c r="AN51" s="325">
        <f t="shared" si="32"/>
        <v>594.48118895488778</v>
      </c>
      <c r="AO51" s="95">
        <f t="shared" si="26"/>
        <v>-12176.8917165271</v>
      </c>
      <c r="AP51" s="96"/>
      <c r="AQ51" s="97">
        <f t="shared" si="8"/>
        <v>1180.9224999999999</v>
      </c>
      <c r="AR51" s="98">
        <f t="shared" si="38"/>
        <v>144.15</v>
      </c>
      <c r="AS51" s="98">
        <f t="shared" si="10"/>
        <v>439.32333333333327</v>
      </c>
      <c r="AT51" s="98">
        <f t="shared" si="11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-1014.7409763772583</v>
      </c>
      <c r="AW51" s="234">
        <f t="shared" si="46"/>
        <v>-0.85927821375006275</v>
      </c>
      <c r="AX51" s="234">
        <f t="shared" si="47"/>
        <v>-7.0394795447607237</v>
      </c>
      <c r="AY51" s="99"/>
      <c r="AZ51" s="94">
        <f t="shared" si="14"/>
        <v>-32471.711244072267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5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5"/>
        <v>3.125E-2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108.58</v>
      </c>
      <c r="AH52" s="93"/>
      <c r="AI52" s="93"/>
      <c r="AJ52" s="93"/>
      <c r="AK52" s="93"/>
      <c r="AL52" s="122">
        <f t="shared" si="24"/>
        <v>157.27549534495105</v>
      </c>
      <c r="AM52" s="93">
        <v>0</v>
      </c>
      <c r="AN52" s="325">
        <f t="shared" si="32"/>
        <v>0</v>
      </c>
      <c r="AO52" s="95">
        <f t="shared" si="26"/>
        <v>-265.85549534495107</v>
      </c>
      <c r="AP52" s="96"/>
      <c r="AQ52" s="97">
        <f t="shared" si="8"/>
        <v>0</v>
      </c>
      <c r="AR52" s="98">
        <f t="shared" si="38"/>
        <v>96.18</v>
      </c>
      <c r="AS52" s="98">
        <f t="shared" si="10"/>
        <v>0</v>
      </c>
      <c r="AT52" s="98">
        <f t="shared" si="11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4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5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5"/>
        <v>0.125</v>
      </c>
      <c r="R53" s="92">
        <f t="shared" si="16"/>
        <v>3.125E-2</v>
      </c>
      <c r="S53" s="93">
        <v>1</v>
      </c>
      <c r="T53" s="93">
        <v>0</v>
      </c>
      <c r="U53" s="92">
        <f t="shared" si="17"/>
        <v>1</v>
      </c>
      <c r="V53" s="93">
        <v>1059</v>
      </c>
      <c r="W53" s="93">
        <v>0</v>
      </c>
      <c r="X53" s="92">
        <f t="shared" si="18"/>
        <v>1059</v>
      </c>
      <c r="Y53" s="93">
        <v>1225</v>
      </c>
      <c r="Z53" s="93">
        <v>0</v>
      </c>
      <c r="AA53" s="92">
        <f t="shared" si="19"/>
        <v>1225</v>
      </c>
      <c r="AB53" s="92">
        <f t="shared" si="20"/>
        <v>1166</v>
      </c>
      <c r="AC53" s="234">
        <f t="shared" si="21"/>
        <v>5.4563878226216247E-4</v>
      </c>
      <c r="AD53" s="92">
        <f t="shared" si="22"/>
        <v>96.18</v>
      </c>
      <c r="AE53" s="93">
        <v>459.75</v>
      </c>
      <c r="AF53" s="234">
        <f t="shared" si="23"/>
        <v>0.3753061224489796</v>
      </c>
      <c r="AG53" s="93">
        <v>380.16</v>
      </c>
      <c r="AH53" s="93"/>
      <c r="AI53" s="93"/>
      <c r="AJ53" s="93"/>
      <c r="AK53" s="93"/>
      <c r="AL53" s="122">
        <f t="shared" si="24"/>
        <v>157.27549534495105</v>
      </c>
      <c r="AM53" s="93">
        <v>0</v>
      </c>
      <c r="AN53" s="325">
        <f t="shared" si="32"/>
        <v>51.389165142063199</v>
      </c>
      <c r="AO53" s="95">
        <f t="shared" si="26"/>
        <v>80.245339512985652</v>
      </c>
      <c r="AP53" s="96"/>
      <c r="AQ53" s="97">
        <f t="shared" si="8"/>
        <v>1225</v>
      </c>
      <c r="AR53" s="98">
        <f t="shared" si="38"/>
        <v>96.18</v>
      </c>
      <c r="AS53" s="98">
        <f t="shared" si="10"/>
        <v>459.75</v>
      </c>
      <c r="AT53" s="98">
        <f t="shared" si="11"/>
        <v>380.16</v>
      </c>
      <c r="AU53" s="98">
        <f t="shared" si="27"/>
        <v>0</v>
      </c>
      <c r="AV53" s="98">
        <f t="array" ref="AV53">_xlfn.IFS(U53=0,AO53,U53&lt;0,AO53/-U53,U53&gt;0,AO53/U53)</f>
        <v>80.245339512985652</v>
      </c>
      <c r="AW53" s="234">
        <f t="shared" si="46"/>
        <v>6.5506399602437274E-2</v>
      </c>
      <c r="AX53" s="234">
        <f t="shared" si="47"/>
        <v>0.83432459464530717</v>
      </c>
      <c r="AY53" s="99"/>
      <c r="AZ53" s="94">
        <f t="shared" si="14"/>
        <v>3932.0216361362968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5"/>
        <v>6769.95</v>
      </c>
      <c r="M54" s="89"/>
      <c r="N54" s="89">
        <v>5</v>
      </c>
      <c r="O54" s="89">
        <v>998</v>
      </c>
      <c r="P54" s="89">
        <v>60</v>
      </c>
      <c r="Q54" s="233">
        <f t="shared" si="15"/>
        <v>0.15625</v>
      </c>
      <c r="R54" s="92">
        <f t="shared" si="16"/>
        <v>3.125E-2</v>
      </c>
      <c r="S54" s="93">
        <v>1</v>
      </c>
      <c r="T54" s="93">
        <v>0</v>
      </c>
      <c r="U54" s="92">
        <f t="shared" si="17"/>
        <v>1</v>
      </c>
      <c r="V54" s="93">
        <v>709</v>
      </c>
      <c r="W54" s="93">
        <v>0</v>
      </c>
      <c r="X54" s="92">
        <f t="shared" si="18"/>
        <v>709</v>
      </c>
      <c r="Y54" s="93">
        <v>968.06</v>
      </c>
      <c r="Z54" s="93">
        <v>0</v>
      </c>
      <c r="AA54" s="92">
        <f t="shared" si="19"/>
        <v>968.06</v>
      </c>
      <c r="AB54" s="92">
        <f t="shared" si="20"/>
        <v>2994</v>
      </c>
      <c r="AC54" s="234">
        <f t="shared" si="21"/>
        <v>4.3119271800547669E-4</v>
      </c>
      <c r="AD54" s="92">
        <f t="shared" si="22"/>
        <v>123.09</v>
      </c>
      <c r="AE54" s="93">
        <v>364.28</v>
      </c>
      <c r="AF54" s="234">
        <f t="shared" si="23"/>
        <v>0.3762989897320414</v>
      </c>
      <c r="AG54" s="93">
        <v>158.75</v>
      </c>
      <c r="AH54" s="93"/>
      <c r="AI54" s="93"/>
      <c r="AJ54" s="93"/>
      <c r="AK54" s="93"/>
      <c r="AL54" s="122">
        <f t="shared" si="24"/>
        <v>176.53371926474099</v>
      </c>
      <c r="AM54" s="93">
        <v>0</v>
      </c>
      <c r="AN54" s="325">
        <f t="shared" si="32"/>
        <v>40.610445067286285</v>
      </c>
      <c r="AO54" s="95">
        <f t="shared" si="26"/>
        <v>104.79583566797265</v>
      </c>
      <c r="AP54" s="96"/>
      <c r="AQ54" s="97">
        <f t="shared" si="8"/>
        <v>968.06</v>
      </c>
      <c r="AR54" s="98">
        <f t="shared" si="38"/>
        <v>123.09</v>
      </c>
      <c r="AS54" s="98">
        <f t="shared" si="10"/>
        <v>364.28</v>
      </c>
      <c r="AT54" s="98">
        <f t="shared" si="11"/>
        <v>158.75</v>
      </c>
      <c r="AU54" s="98">
        <f t="shared" si="27"/>
        <v>0</v>
      </c>
      <c r="AV54" s="98">
        <f t="array" ref="AV54">_xlfn.IFS(U54=0,AO54,U54&lt;0,AO54/-U54,U54&gt;0,AO54/U54)</f>
        <v>104.79583566797265</v>
      </c>
      <c r="AW54" s="234">
        <f t="shared" si="46"/>
        <v>0.10825345088937943</v>
      </c>
      <c r="AX54" s="234">
        <f t="shared" si="47"/>
        <v>0.85137570613350111</v>
      </c>
      <c r="AY54" s="99"/>
      <c r="AZ54" s="94">
        <f t="shared" si="14"/>
        <v>5763.7709617384962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5"/>
        <v>158.19</v>
      </c>
      <c r="M55" s="89"/>
      <c r="N55" s="89"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93.93</v>
      </c>
      <c r="AH55" s="93"/>
      <c r="AI55" s="93"/>
      <c r="AJ55" s="93"/>
      <c r="AK55" s="93"/>
      <c r="AL55" s="122">
        <f t="shared" si="24"/>
        <v>3.2097039866316543</v>
      </c>
      <c r="AM55" s="93">
        <v>0</v>
      </c>
      <c r="AN55" s="325">
        <f t="shared" si="32"/>
        <v>0</v>
      </c>
      <c r="AO55" s="95">
        <f t="shared" si="26"/>
        <v>-97.139703986631659</v>
      </c>
      <c r="AP55" s="96"/>
      <c r="AQ55" s="97">
        <f t="shared" si="8"/>
        <v>0</v>
      </c>
      <c r="AR55" s="98">
        <f t="shared" si="38"/>
        <v>158.19</v>
      </c>
      <c r="AS55" s="98">
        <f t="shared" si="10"/>
        <v>0</v>
      </c>
      <c r="AT55" s="98">
        <f t="shared" si="11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4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5"/>
        <v>304.68</v>
      </c>
      <c r="M56" s="89"/>
      <c r="N56" s="89">
        <v>6</v>
      </c>
      <c r="O56" s="89">
        <v>1049</v>
      </c>
      <c r="P56" s="89">
        <v>0</v>
      </c>
      <c r="Q56" s="233">
        <f t="shared" si="15"/>
        <v>0.1875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402.44</v>
      </c>
      <c r="AH56" s="93"/>
      <c r="AI56" s="93"/>
      <c r="AJ56" s="93"/>
      <c r="AK56" s="93"/>
      <c r="AL56" s="122">
        <f t="shared" si="24"/>
        <v>6.4194079732633087</v>
      </c>
      <c r="AM56" s="93">
        <v>0</v>
      </c>
      <c r="AN56" s="325">
        <f t="shared" si="32"/>
        <v>0</v>
      </c>
      <c r="AO56" s="95">
        <f t="shared" si="26"/>
        <v>-408.85940797326333</v>
      </c>
      <c r="AP56" s="96"/>
      <c r="AQ56" s="97">
        <f t="shared" si="8"/>
        <v>0</v>
      </c>
      <c r="AR56" s="98">
        <f t="shared" si="38"/>
        <v>152.34</v>
      </c>
      <c r="AS56" s="98">
        <f t="shared" si="10"/>
        <v>0</v>
      </c>
      <c r="AT56" s="98">
        <f t="shared" si="11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4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5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 t="shared" si="32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8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5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5"/>
        <v>6.25E-2</v>
      </c>
      <c r="R58" s="92">
        <f t="shared" si="16"/>
        <v>3.125E-2</v>
      </c>
      <c r="S58" s="93">
        <v>1</v>
      </c>
      <c r="T58" s="93">
        <v>0</v>
      </c>
      <c r="U58" s="92">
        <f t="shared" si="17"/>
        <v>1</v>
      </c>
      <c r="V58" s="93">
        <v>704</v>
      </c>
      <c r="W58" s="93">
        <v>0</v>
      </c>
      <c r="X58" s="92">
        <f t="shared" si="18"/>
        <v>704</v>
      </c>
      <c r="Y58" s="93">
        <v>1039</v>
      </c>
      <c r="Z58" s="93">
        <v>0</v>
      </c>
      <c r="AA58" s="92">
        <f t="shared" si="19"/>
        <v>1039</v>
      </c>
      <c r="AB58" s="92">
        <f t="shared" si="20"/>
        <v>2078</v>
      </c>
      <c r="AC58" s="234">
        <f t="shared" si="21"/>
        <v>4.6279077124113208E-4</v>
      </c>
      <c r="AD58" s="92">
        <f t="shared" si="22"/>
        <v>169.89</v>
      </c>
      <c r="AE58" s="93">
        <v>369.05999999999995</v>
      </c>
      <c r="AF58" s="234">
        <f t="shared" si="23"/>
        <v>0.35520692974013468</v>
      </c>
      <c r="AG58" s="93">
        <v>46.4</v>
      </c>
      <c r="AH58" s="93"/>
      <c r="AI58" s="93"/>
      <c r="AJ58" s="93"/>
      <c r="AK58" s="93"/>
      <c r="AL58" s="122">
        <f t="shared" si="24"/>
        <v>160.48519933158272</v>
      </c>
      <c r="AM58" s="93">
        <v>0</v>
      </c>
      <c r="AN58" s="325">
        <f t="shared" si="32"/>
        <v>43.586402108247889</v>
      </c>
      <c r="AO58" s="95">
        <f t="shared" si="26"/>
        <v>249.57839856016946</v>
      </c>
      <c r="AP58" s="96"/>
      <c r="AQ58" s="97">
        <f t="shared" si="8"/>
        <v>1039</v>
      </c>
      <c r="AR58" s="98">
        <f t="shared" si="38"/>
        <v>169.89</v>
      </c>
      <c r="AS58" s="98">
        <f t="shared" si="10"/>
        <v>369.05999999999995</v>
      </c>
      <c r="AT58" s="98">
        <f t="shared" si="11"/>
        <v>46.4</v>
      </c>
      <c r="AU58" s="98">
        <f t="shared" si="27"/>
        <v>0</v>
      </c>
      <c r="AV58" s="98">
        <f t="array" ref="AV58">_xlfn.IFS(U58=0,AO58,U58&lt;0,AO58/-U58,U58&gt;0,AO58/U58)</f>
        <v>249.57839856016946</v>
      </c>
      <c r="AW58" s="234">
        <f t="shared" si="46"/>
        <v>0.24021020073163568</v>
      </c>
      <c r="AX58" s="234">
        <f t="shared" si="47"/>
        <v>1.4690587942796485</v>
      </c>
      <c r="AY58" s="99"/>
      <c r="AZ58" s="94">
        <f t="shared" si="14"/>
        <v>12478.919928008472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5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 t="shared" si="32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8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5"/>
        <v>4429.32</v>
      </c>
      <c r="M60" s="89"/>
      <c r="N60" s="89">
        <v>4</v>
      </c>
      <c r="O60" s="89">
        <v>1048</v>
      </c>
      <c r="P60" s="89">
        <v>0</v>
      </c>
      <c r="Q60" s="233">
        <f t="shared" si="15"/>
        <v>0.125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187.4</v>
      </c>
      <c r="AH60" s="93"/>
      <c r="AI60" s="93"/>
      <c r="AJ60" s="93"/>
      <c r="AK60" s="93"/>
      <c r="AL60" s="122">
        <f t="shared" si="24"/>
        <v>89.871711625686331</v>
      </c>
      <c r="AM60" s="93">
        <v>0</v>
      </c>
      <c r="AN60" s="325">
        <f t="shared" si="32"/>
        <v>0</v>
      </c>
      <c r="AO60" s="95">
        <f t="shared" si="26"/>
        <v>-277.27171162568635</v>
      </c>
      <c r="AP60" s="96"/>
      <c r="AQ60" s="97">
        <f t="shared" si="8"/>
        <v>0</v>
      </c>
      <c r="AR60" s="98">
        <f t="shared" si="38"/>
        <v>158.19</v>
      </c>
      <c r="AS60" s="98">
        <f t="shared" si="10"/>
        <v>0</v>
      </c>
      <c r="AT60" s="98">
        <f t="shared" si="11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4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5"/>
        <v>21017.22</v>
      </c>
      <c r="M61" s="89"/>
      <c r="N61" s="89">
        <v>1</v>
      </c>
      <c r="O61" s="89">
        <v>948</v>
      </c>
      <c r="P61" s="89">
        <v>0</v>
      </c>
      <c r="Q61" s="233">
        <f t="shared" si="15"/>
        <v>3.125E-2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523.18174982095968</v>
      </c>
      <c r="AM61" s="93">
        <v>0</v>
      </c>
      <c r="AN61" s="325">
        <f t="shared" si="32"/>
        <v>0</v>
      </c>
      <c r="AO61" s="95">
        <f t="shared" si="26"/>
        <v>-523.18174982095968</v>
      </c>
      <c r="AP61" s="96"/>
      <c r="AQ61" s="97">
        <f t="shared" si="8"/>
        <v>0</v>
      </c>
      <c r="AR61" s="98">
        <f t="shared" si="38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4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5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 t="shared" si="32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8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5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 t="shared" si="32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8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5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 t="shared" si="32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8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5"/>
        <v>0</v>
      </c>
      <c r="M65" s="89"/>
      <c r="N65" s="89">
        <v>1</v>
      </c>
      <c r="O65" s="89">
        <v>998</v>
      </c>
      <c r="P65" s="89">
        <v>0</v>
      </c>
      <c r="Q65" s="233">
        <f t="shared" si="15"/>
        <v>3.125E-2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96.86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 t="shared" si="32"/>
        <v>0</v>
      </c>
      <c r="AO65" s="95">
        <f t="shared" si="26"/>
        <v>-96.86</v>
      </c>
      <c r="AP65" s="96"/>
      <c r="AQ65" s="97">
        <f t="shared" si="8"/>
        <v>0</v>
      </c>
      <c r="AR65" s="98">
        <f t="shared" si="38"/>
        <v>99.69</v>
      </c>
      <c r="AS65" s="98">
        <f t="shared" si="10"/>
        <v>0</v>
      </c>
      <c r="AT65" s="98">
        <f t="shared" si="11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5"/>
        <v>194.7</v>
      </c>
      <c r="M66" s="89"/>
      <c r="N66" s="89">
        <v>1</v>
      </c>
      <c r="O66" s="89">
        <v>998</v>
      </c>
      <c r="P66" s="89">
        <v>0</v>
      </c>
      <c r="Q66" s="233">
        <f t="shared" si="15"/>
        <v>3.125E-2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195.75</v>
      </c>
      <c r="AH66" s="93"/>
      <c r="AI66" s="93"/>
      <c r="AJ66" s="93"/>
      <c r="AK66" s="93"/>
      <c r="AL66" s="122">
        <f t="shared" si="24"/>
        <v>6.4194079732633087</v>
      </c>
      <c r="AM66" s="93">
        <v>0</v>
      </c>
      <c r="AN66" s="325">
        <f t="shared" si="32"/>
        <v>0</v>
      </c>
      <c r="AO66" s="95">
        <f t="shared" si="26"/>
        <v>-202.1694079732633</v>
      </c>
      <c r="AP66" s="96"/>
      <c r="AQ66" s="97">
        <f t="shared" si="8"/>
        <v>0</v>
      </c>
      <c r="AR66" s="98">
        <f t="shared" si="38"/>
        <v>97.35</v>
      </c>
      <c r="AS66" s="98">
        <f t="shared" si="10"/>
        <v>0</v>
      </c>
      <c r="AT66" s="98">
        <f t="shared" si="11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4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5"/>
        <v>1617</v>
      </c>
      <c r="M67" s="89"/>
      <c r="N67" s="89">
        <v>10</v>
      </c>
      <c r="O67" s="89">
        <v>1049</v>
      </c>
      <c r="P67" s="89">
        <v>40</v>
      </c>
      <c r="Q67" s="233">
        <f t="shared" si="15"/>
        <v>0.3125</v>
      </c>
      <c r="R67" s="92">
        <f t="shared" si="16"/>
        <v>9.375E-2</v>
      </c>
      <c r="S67" s="93">
        <v>4</v>
      </c>
      <c r="T67" s="93">
        <v>-1</v>
      </c>
      <c r="U67" s="92">
        <f t="shared" si="17"/>
        <v>3</v>
      </c>
      <c r="V67" s="93">
        <v>2820</v>
      </c>
      <c r="W67" s="93">
        <v>-729</v>
      </c>
      <c r="X67" s="92">
        <f t="shared" si="18"/>
        <v>2091</v>
      </c>
      <c r="Y67" s="93">
        <v>4196</v>
      </c>
      <c r="Z67" s="93">
        <v>-1049</v>
      </c>
      <c r="AA67" s="92">
        <f t="shared" si="19"/>
        <v>3147</v>
      </c>
      <c r="AB67" s="92">
        <f t="shared" si="20"/>
        <v>4196</v>
      </c>
      <c r="AC67" s="234">
        <f t="shared" si="21"/>
        <v>1.4017348961461429E-3</v>
      </c>
      <c r="AD67" s="92">
        <f t="shared" si="22"/>
        <v>485.09999999999997</v>
      </c>
      <c r="AE67" s="93">
        <v>1177.2700000000004</v>
      </c>
      <c r="AF67" s="234">
        <f t="shared" si="23"/>
        <v>0.37409278678106145</v>
      </c>
      <c r="AG67" s="93">
        <v>417.26</v>
      </c>
      <c r="AH67" s="93"/>
      <c r="AI67" s="93"/>
      <c r="AJ67" s="93"/>
      <c r="AK67" s="93"/>
      <c r="AL67" s="122">
        <f t="shared" si="24"/>
        <v>32.097039866316543</v>
      </c>
      <c r="AM67" s="93">
        <v>0</v>
      </c>
      <c r="AN67" s="325">
        <f t="shared" si="32"/>
        <v>176.02362198865075</v>
      </c>
      <c r="AO67" s="95">
        <f t="shared" si="26"/>
        <v>859.24933814503243</v>
      </c>
      <c r="AP67" s="96"/>
      <c r="AQ67" s="97">
        <f t="shared" si="8"/>
        <v>1049</v>
      </c>
      <c r="AR67" s="98">
        <f t="shared" si="38"/>
        <v>161.69999999999999</v>
      </c>
      <c r="AS67" s="98">
        <f t="shared" si="10"/>
        <v>392.42333333333346</v>
      </c>
      <c r="AT67" s="98">
        <f t="shared" si="11"/>
        <v>104.315</v>
      </c>
      <c r="AU67" s="98">
        <f t="shared" si="27"/>
        <v>0</v>
      </c>
      <c r="AV67" s="98">
        <f t="array" ref="AV67">_xlfn.IFS(U67=0,AO67,U67&lt;0,AO67/-U67,U67&gt;0,AO67/U67)</f>
        <v>286.41644604834414</v>
      </c>
      <c r="AW67" s="234">
        <f t="shared" si="46"/>
        <v>0.27303760347792577</v>
      </c>
      <c r="AX67" s="234">
        <f t="shared" si="47"/>
        <v>1.7712829069161666</v>
      </c>
      <c r="AY67" s="99"/>
      <c r="AZ67" s="94">
        <f t="shared" si="14"/>
        <v>2864.1644604834414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5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9">N68/32</f>
        <v>0</v>
      </c>
      <c r="R68" s="92">
        <f t="shared" ref="R68:R98" si="50">U68/32</f>
        <v>0</v>
      </c>
      <c r="S68" s="93">
        <v>0</v>
      </c>
      <c r="T68" s="93">
        <v>0</v>
      </c>
      <c r="U68" s="92">
        <f t="shared" ref="U68:U98" si="51">S68+T68</f>
        <v>0</v>
      </c>
      <c r="V68" s="93">
        <v>0</v>
      </c>
      <c r="W68" s="93">
        <v>0</v>
      </c>
      <c r="X68" s="92">
        <f t="shared" ref="X68:X98" si="52">V68+W68</f>
        <v>0</v>
      </c>
      <c r="Y68" s="93">
        <v>0</v>
      </c>
      <c r="Z68" s="93">
        <v>0</v>
      </c>
      <c r="AA68" s="92">
        <f t="shared" ref="AA68:AA98" si="53">Y68+Z68</f>
        <v>0</v>
      </c>
      <c r="AB68" s="92">
        <f t="shared" ref="AB68:AB98" si="54">N68*O68*P68/100</f>
        <v>0</v>
      </c>
      <c r="AC68" s="234">
        <f t="shared" ref="AC68:AC98" si="55">AA68/$AA$121</f>
        <v>0</v>
      </c>
      <c r="AD68" s="92">
        <f t="shared" ref="AD68:AD98" si="56">U68*K68</f>
        <v>0</v>
      </c>
      <c r="AE68" s="93">
        <v>0</v>
      </c>
      <c r="AF68" s="234">
        <f t="shared" ref="AF68:AF98" si="57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8">IFERROR($AL$121*H68/$H$121,0)</f>
        <v>0</v>
      </c>
      <c r="AM68" s="93">
        <v>0</v>
      </c>
      <c r="AN68" s="325">
        <f t="shared" si="32"/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8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5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9"/>
        <v>0</v>
      </c>
      <c r="R69" s="92">
        <f t="shared" si="50"/>
        <v>0</v>
      </c>
      <c r="S69" s="93">
        <v>0</v>
      </c>
      <c r="T69" s="93">
        <v>0</v>
      </c>
      <c r="U69" s="92">
        <f t="shared" si="51"/>
        <v>0</v>
      </c>
      <c r="V69" s="93">
        <v>0</v>
      </c>
      <c r="W69" s="93">
        <v>0</v>
      </c>
      <c r="X69" s="92">
        <f t="shared" si="52"/>
        <v>0</v>
      </c>
      <c r="Y69" s="93">
        <v>0</v>
      </c>
      <c r="Z69" s="93">
        <v>0</v>
      </c>
      <c r="AA69" s="92">
        <f t="shared" si="53"/>
        <v>0</v>
      </c>
      <c r="AB69" s="92">
        <f t="shared" si="54"/>
        <v>0</v>
      </c>
      <c r="AC69" s="234">
        <f t="shared" si="55"/>
        <v>0</v>
      </c>
      <c r="AD69" s="92">
        <f t="shared" si="56"/>
        <v>0</v>
      </c>
      <c r="AE69" s="93">
        <v>0</v>
      </c>
      <c r="AF69" s="234">
        <f t="shared" si="57"/>
        <v>0</v>
      </c>
      <c r="AG69" s="93">
        <v>0</v>
      </c>
      <c r="AH69" s="93"/>
      <c r="AI69" s="93"/>
      <c r="AJ69" s="93"/>
      <c r="AK69" s="93"/>
      <c r="AL69" s="122">
        <f t="shared" si="58"/>
        <v>38.516447839579847</v>
      </c>
      <c r="AM69" s="93">
        <v>0</v>
      </c>
      <c r="AN69" s="325">
        <f t="shared" si="32"/>
        <v>0</v>
      </c>
      <c r="AO69" s="95">
        <f t="shared" si="59"/>
        <v>-38.516447839579847</v>
      </c>
      <c r="AP69" s="96"/>
      <c r="AQ69" s="97">
        <f t="shared" si="8"/>
        <v>0</v>
      </c>
      <c r="AR69" s="98">
        <f t="shared" si="38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4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5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49"/>
        <v>6.25E-2</v>
      </c>
      <c r="R70" s="92">
        <f t="shared" si="50"/>
        <v>6.25E-2</v>
      </c>
      <c r="S70" s="93">
        <v>2</v>
      </c>
      <c r="T70" s="93">
        <v>0</v>
      </c>
      <c r="U70" s="92">
        <f t="shared" si="51"/>
        <v>2</v>
      </c>
      <c r="V70" s="93">
        <v>1570</v>
      </c>
      <c r="W70" s="93">
        <v>0</v>
      </c>
      <c r="X70" s="92">
        <f t="shared" si="52"/>
        <v>1570</v>
      </c>
      <c r="Y70" s="93">
        <v>2146</v>
      </c>
      <c r="Z70" s="93">
        <v>0</v>
      </c>
      <c r="AA70" s="92">
        <f t="shared" si="53"/>
        <v>2146</v>
      </c>
      <c r="AB70" s="92">
        <f t="shared" si="54"/>
        <v>2146</v>
      </c>
      <c r="AC70" s="234">
        <f t="shared" si="55"/>
        <v>9.5587006264049028E-4</v>
      </c>
      <c r="AD70" s="92">
        <f t="shared" si="56"/>
        <v>234.48</v>
      </c>
      <c r="AE70" s="93">
        <v>797.76</v>
      </c>
      <c r="AF70" s="234">
        <f t="shared" si="57"/>
        <v>0.37174277726001864</v>
      </c>
      <c r="AG70" s="93">
        <v>90.33</v>
      </c>
      <c r="AH70" s="93"/>
      <c r="AI70" s="93"/>
      <c r="AJ70" s="93"/>
      <c r="AK70" s="93"/>
      <c r="AL70" s="122">
        <f t="shared" si="58"/>
        <v>28.887335879684887</v>
      </c>
      <c r="AM70" s="93">
        <v>0</v>
      </c>
      <c r="AN70" s="325">
        <f t="shared" si="32"/>
        <v>90.02542726111642</v>
      </c>
      <c r="AO70" s="95">
        <f t="shared" si="59"/>
        <v>904.51723685919865</v>
      </c>
      <c r="AP70" s="96"/>
      <c r="AQ70" s="97">
        <f t="shared" si="8"/>
        <v>1073</v>
      </c>
      <c r="AR70" s="98">
        <f t="shared" si="38"/>
        <v>117.24</v>
      </c>
      <c r="AS70" s="98">
        <f t="shared" si="10"/>
        <v>398.88</v>
      </c>
      <c r="AT70" s="98">
        <f t="shared" si="11"/>
        <v>45.164999999999999</v>
      </c>
      <c r="AU70" s="98">
        <f t="shared" si="27"/>
        <v>0</v>
      </c>
      <c r="AV70" s="98">
        <f t="array" ref="AV70">_xlfn.IFS(U70=0,AO70,U70&lt;0,AO70/-U70,U70&gt;0,AO70/U70)</f>
        <v>452.25861842959932</v>
      </c>
      <c r="AW70" s="234">
        <f t="shared" si="46"/>
        <v>0.42148985874147188</v>
      </c>
      <c r="AX70" s="234">
        <f t="shared" si="47"/>
        <v>3.8575453636096841</v>
      </c>
      <c r="AY70" s="99"/>
      <c r="AZ70" s="94">
        <f t="shared" si="14"/>
        <v>4070.3275658663938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5"/>
        <v>2584.89</v>
      </c>
      <c r="M71" s="89"/>
      <c r="N71" s="89">
        <v>8</v>
      </c>
      <c r="O71" s="89">
        <v>807</v>
      </c>
      <c r="P71" s="89">
        <v>13</v>
      </c>
      <c r="Q71" s="233">
        <f t="shared" si="49"/>
        <v>0.25</v>
      </c>
      <c r="R71" s="92">
        <f t="shared" si="50"/>
        <v>3.125E-2</v>
      </c>
      <c r="S71" s="93">
        <v>1</v>
      </c>
      <c r="T71" s="93">
        <v>0</v>
      </c>
      <c r="U71" s="92">
        <f t="shared" si="51"/>
        <v>1</v>
      </c>
      <c r="V71" s="93">
        <v>571</v>
      </c>
      <c r="W71" s="93">
        <v>0</v>
      </c>
      <c r="X71" s="92">
        <f t="shared" si="52"/>
        <v>571</v>
      </c>
      <c r="Y71" s="93">
        <v>807</v>
      </c>
      <c r="Z71" s="93">
        <v>0</v>
      </c>
      <c r="AA71" s="92">
        <f t="shared" si="53"/>
        <v>807</v>
      </c>
      <c r="AB71" s="92">
        <f t="shared" si="54"/>
        <v>839.28</v>
      </c>
      <c r="AC71" s="234">
        <f t="shared" si="55"/>
        <v>3.5945346717188985E-4</v>
      </c>
      <c r="AD71" s="92">
        <f t="shared" si="56"/>
        <v>123.09</v>
      </c>
      <c r="AE71" s="93">
        <v>286.74</v>
      </c>
      <c r="AF71" s="234">
        <f t="shared" si="57"/>
        <v>0.35531598513011153</v>
      </c>
      <c r="AG71" s="93">
        <v>543.36</v>
      </c>
      <c r="AH71" s="93"/>
      <c r="AI71" s="93"/>
      <c r="AJ71" s="93"/>
      <c r="AK71" s="93"/>
      <c r="AL71" s="122">
        <f t="shared" si="58"/>
        <v>67.403783719264737</v>
      </c>
      <c r="AM71" s="93">
        <v>0</v>
      </c>
      <c r="AN71" s="325">
        <f t="shared" ref="AN71:AN98" si="60">96625.98*Y71/Y$121</f>
        <v>33.853923485424495</v>
      </c>
      <c r="AO71" s="95">
        <f t="shared" si="59"/>
        <v>-247.44770720468929</v>
      </c>
      <c r="AP71" s="96"/>
      <c r="AQ71" s="97">
        <f t="shared" si="8"/>
        <v>807</v>
      </c>
      <c r="AR71" s="98">
        <f t="shared" si="38"/>
        <v>123.09</v>
      </c>
      <c r="AS71" s="98">
        <f t="shared" si="10"/>
        <v>286.74</v>
      </c>
      <c r="AT71" s="98">
        <f t="shared" si="11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-247.44770720468929</v>
      </c>
      <c r="AW71" s="234">
        <f t="shared" si="46"/>
        <v>-0.30662665081126306</v>
      </c>
      <c r="AX71" s="234">
        <f t="shared" si="47"/>
        <v>-2.0102990267665066</v>
      </c>
      <c r="AY71" s="99"/>
      <c r="AZ71" s="94">
        <f t="shared" si="14"/>
        <v>-5196.4018512984749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5"/>
        <v>1600.17</v>
      </c>
      <c r="M72" s="89"/>
      <c r="N72" s="89">
        <v>10</v>
      </c>
      <c r="O72" s="89">
        <v>849</v>
      </c>
      <c r="P72" s="89">
        <v>30</v>
      </c>
      <c r="Q72" s="233">
        <f t="shared" si="49"/>
        <v>0.3125</v>
      </c>
      <c r="R72" s="92">
        <f t="shared" si="50"/>
        <v>6.25E-2</v>
      </c>
      <c r="S72" s="93">
        <v>2</v>
      </c>
      <c r="T72" s="93">
        <v>0</v>
      </c>
      <c r="U72" s="92">
        <f t="shared" si="51"/>
        <v>2</v>
      </c>
      <c r="V72" s="93">
        <v>1447</v>
      </c>
      <c r="W72" s="93">
        <v>0</v>
      </c>
      <c r="X72" s="92">
        <f t="shared" si="52"/>
        <v>1447</v>
      </c>
      <c r="Y72" s="93">
        <v>1734</v>
      </c>
      <c r="Z72" s="93">
        <v>0</v>
      </c>
      <c r="AA72" s="92">
        <f t="shared" si="53"/>
        <v>1734</v>
      </c>
      <c r="AB72" s="92">
        <f t="shared" si="54"/>
        <v>2547</v>
      </c>
      <c r="AC72" s="234">
        <f t="shared" si="55"/>
        <v>7.7235726403476713E-4</v>
      </c>
      <c r="AD72" s="92">
        <f t="shared" si="56"/>
        <v>246.18</v>
      </c>
      <c r="AE72" s="93">
        <v>646.09000000000015</v>
      </c>
      <c r="AF72" s="234">
        <f t="shared" si="57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8"/>
        <v>41.726151826211499</v>
      </c>
      <c r="AM72" s="93">
        <v>0</v>
      </c>
      <c r="AN72" s="325">
        <f t="shared" si="60"/>
        <v>72.741887637826608</v>
      </c>
      <c r="AO72" s="95">
        <f t="shared" si="59"/>
        <v>113.06196053596165</v>
      </c>
      <c r="AP72" s="96"/>
      <c r="AQ72" s="97">
        <f t="shared" si="8"/>
        <v>867</v>
      </c>
      <c r="AR72" s="98">
        <f t="shared" si="38"/>
        <v>123.09</v>
      </c>
      <c r="AS72" s="98">
        <f t="shared" si="10"/>
        <v>323.04500000000007</v>
      </c>
      <c r="AT72" s="98">
        <f t="shared" si="11"/>
        <v>307.10000000000002</v>
      </c>
      <c r="AU72" s="98">
        <f t="shared" si="61"/>
        <v>0</v>
      </c>
      <c r="AV72" s="98">
        <f t="array" ref="AV72">_xlfn.IFS(U72=0,AO72,U72&lt;0,AO72/-U72,U72&gt;0,AO72/U72)</f>
        <v>56.530980267980823</v>
      </c>
      <c r="AW72" s="234">
        <f t="shared" si="46"/>
        <v>6.5202976087636477E-2</v>
      </c>
      <c r="AX72" s="234">
        <f t="shared" si="47"/>
        <v>0.4592654177267107</v>
      </c>
      <c r="AY72" s="99"/>
      <c r="AZ72" s="94">
        <f t="shared" si="14"/>
        <v>734.90274348375067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5"/>
        <v>1969.44</v>
      </c>
      <c r="M73" s="89"/>
      <c r="N73" s="89">
        <v>4</v>
      </c>
      <c r="O73" s="89">
        <v>807</v>
      </c>
      <c r="P73" s="89">
        <v>50</v>
      </c>
      <c r="Q73" s="233">
        <f t="shared" si="49"/>
        <v>0.125</v>
      </c>
      <c r="R73" s="92">
        <f t="shared" si="50"/>
        <v>3.125E-2</v>
      </c>
      <c r="S73" s="93">
        <v>1</v>
      </c>
      <c r="T73" s="93">
        <v>0</v>
      </c>
      <c r="U73" s="92">
        <f t="shared" si="51"/>
        <v>1</v>
      </c>
      <c r="V73" s="93">
        <v>594</v>
      </c>
      <c r="W73" s="93">
        <v>0</v>
      </c>
      <c r="X73" s="92">
        <f t="shared" si="52"/>
        <v>594</v>
      </c>
      <c r="Y73" s="93">
        <v>807</v>
      </c>
      <c r="Z73" s="93">
        <v>0</v>
      </c>
      <c r="AA73" s="92">
        <f t="shared" si="53"/>
        <v>807</v>
      </c>
      <c r="AB73" s="92">
        <f t="shared" si="54"/>
        <v>1614</v>
      </c>
      <c r="AC73" s="234">
        <f t="shared" si="55"/>
        <v>3.5945346717188985E-4</v>
      </c>
      <c r="AD73" s="92">
        <f t="shared" si="56"/>
        <v>123.09</v>
      </c>
      <c r="AE73" s="93">
        <v>303.76</v>
      </c>
      <c r="AF73" s="234">
        <f t="shared" si="57"/>
        <v>0.37640644361833953</v>
      </c>
      <c r="AG73" s="93">
        <v>153.51</v>
      </c>
      <c r="AH73" s="93"/>
      <c r="AI73" s="93"/>
      <c r="AJ73" s="93"/>
      <c r="AK73" s="93"/>
      <c r="AL73" s="122">
        <f t="shared" si="58"/>
        <v>51.35526378610647</v>
      </c>
      <c r="AM73" s="93">
        <v>0</v>
      </c>
      <c r="AN73" s="325">
        <f t="shared" si="60"/>
        <v>33.853923485424495</v>
      </c>
      <c r="AO73" s="95">
        <f t="shared" si="59"/>
        <v>141.43081272846902</v>
      </c>
      <c r="AP73" s="96"/>
      <c r="AQ73" s="97">
        <f t="shared" si="8"/>
        <v>807</v>
      </c>
      <c r="AR73" s="98">
        <f t="shared" si="38"/>
        <v>123.09</v>
      </c>
      <c r="AS73" s="98">
        <f t="shared" si="10"/>
        <v>303.76</v>
      </c>
      <c r="AT73" s="98">
        <f t="shared" si="11"/>
        <v>153.51</v>
      </c>
      <c r="AU73" s="98">
        <f t="shared" si="61"/>
        <v>0</v>
      </c>
      <c r="AV73" s="98">
        <f t="array" ref="AV73">_xlfn.IFS(U73=0,AO73,U73&lt;0,AO73/-U73,U73&gt;0,AO73/U73)</f>
        <v>141.43081272846902</v>
      </c>
      <c r="AW73" s="234">
        <f t="shared" si="46"/>
        <v>0.17525503435993683</v>
      </c>
      <c r="AX73" s="234">
        <f t="shared" si="47"/>
        <v>1.1490032718211798</v>
      </c>
      <c r="AY73" s="99"/>
      <c r="AZ73" s="94">
        <f t="shared" si="14"/>
        <v>2262.8930036555043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5"/>
        <v>269.58</v>
      </c>
      <c r="M74" s="89"/>
      <c r="N74" s="89">
        <v>10</v>
      </c>
      <c r="O74" s="89">
        <v>798</v>
      </c>
      <c r="P74" s="89">
        <v>67</v>
      </c>
      <c r="Q74" s="233">
        <f t="shared" si="49"/>
        <v>0.3125</v>
      </c>
      <c r="R74" s="92">
        <f t="shared" si="50"/>
        <v>0.1875</v>
      </c>
      <c r="S74" s="93">
        <v>6</v>
      </c>
      <c r="T74" s="93">
        <v>0</v>
      </c>
      <c r="U74" s="92">
        <f t="shared" si="51"/>
        <v>6</v>
      </c>
      <c r="V74" s="93">
        <v>3791.89</v>
      </c>
      <c r="W74" s="93">
        <v>0</v>
      </c>
      <c r="X74" s="92">
        <f t="shared" si="52"/>
        <v>3791.89</v>
      </c>
      <c r="Y74" s="93">
        <v>4830.6200000000008</v>
      </c>
      <c r="Z74" s="93">
        <v>0</v>
      </c>
      <c r="AA74" s="92">
        <f t="shared" si="53"/>
        <v>4830.6200000000008</v>
      </c>
      <c r="AB74" s="92">
        <f t="shared" si="54"/>
        <v>5346.6</v>
      </c>
      <c r="AC74" s="234">
        <f t="shared" si="55"/>
        <v>2.1516519300989775E-3</v>
      </c>
      <c r="AD74" s="92">
        <f t="shared" si="56"/>
        <v>808.74</v>
      </c>
      <c r="AE74" s="93">
        <v>1815.1200000000008</v>
      </c>
      <c r="AF74" s="234">
        <f t="shared" si="57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8"/>
        <v>6.4194079732633087</v>
      </c>
      <c r="AM74" s="93">
        <v>0</v>
      </c>
      <c r="AN74" s="325">
        <f t="shared" si="60"/>
        <v>202.64614605596194</v>
      </c>
      <c r="AO74" s="95">
        <f t="shared" si="59"/>
        <v>1377.7544459707749</v>
      </c>
      <c r="AP74" s="96"/>
      <c r="AQ74" s="97">
        <f t="shared" si="8"/>
        <v>805.10333333333347</v>
      </c>
      <c r="AR74" s="98">
        <f t="shared" si="38"/>
        <v>134.79</v>
      </c>
      <c r="AS74" s="98">
        <f t="shared" si="10"/>
        <v>302.52000000000015</v>
      </c>
      <c r="AT74" s="98">
        <f t="shared" si="11"/>
        <v>103.32333333333334</v>
      </c>
      <c r="AU74" s="98">
        <f t="shared" si="61"/>
        <v>0</v>
      </c>
      <c r="AV74" s="98">
        <f t="array" ref="AV74">_xlfn.IFS(U74=0,AO74,U74&lt;0,AO74/-U74,U74&gt;0,AO74/U74)</f>
        <v>229.62574099512915</v>
      </c>
      <c r="AW74" s="234">
        <f t="shared" si="46"/>
        <v>0.28521275653451827</v>
      </c>
      <c r="AX74" s="234">
        <f t="shared" si="47"/>
        <v>1.7035814303370367</v>
      </c>
      <c r="AY74" s="99"/>
      <c r="AZ74" s="94">
        <f t="shared" si="14"/>
        <v>459.2514819902583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5"/>
        <v>0</v>
      </c>
      <c r="M75" s="89"/>
      <c r="N75" s="89">
        <v>46</v>
      </c>
      <c r="O75" s="89">
        <v>890</v>
      </c>
      <c r="P75" s="89">
        <v>52</v>
      </c>
      <c r="Q75" s="233">
        <f t="shared" si="49"/>
        <v>1.4375</v>
      </c>
      <c r="R75" s="92">
        <f t="shared" si="50"/>
        <v>0.71875</v>
      </c>
      <c r="S75" s="93">
        <v>25</v>
      </c>
      <c r="T75" s="93">
        <v>-2</v>
      </c>
      <c r="U75" s="92">
        <f t="shared" si="51"/>
        <v>23</v>
      </c>
      <c r="V75" s="93">
        <v>16548</v>
      </c>
      <c r="W75" s="93">
        <v>-1187</v>
      </c>
      <c r="X75" s="92">
        <f t="shared" si="52"/>
        <v>15361</v>
      </c>
      <c r="Y75" s="93">
        <v>21553.310000000005</v>
      </c>
      <c r="Z75" s="93">
        <v>-1503.1100000000001</v>
      </c>
      <c r="AA75" s="92">
        <f t="shared" si="53"/>
        <v>20050.200000000004</v>
      </c>
      <c r="AB75" s="92">
        <f t="shared" si="54"/>
        <v>21288.799999999999</v>
      </c>
      <c r="AC75" s="234">
        <f t="shared" si="55"/>
        <v>8.9307483364186226E-3</v>
      </c>
      <c r="AD75" s="92">
        <f t="shared" si="56"/>
        <v>3100.1699999999996</v>
      </c>
      <c r="AE75" s="93">
        <v>7496.8800000000028</v>
      </c>
      <c r="AF75" s="234">
        <f t="shared" si="57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8"/>
        <v>0</v>
      </c>
      <c r="AM75" s="93">
        <v>0</v>
      </c>
      <c r="AN75" s="325">
        <f t="shared" si="60"/>
        <v>904.1686587331285</v>
      </c>
      <c r="AO75" s="95">
        <f t="shared" si="59"/>
        <v>1060.5313412668741</v>
      </c>
      <c r="AP75" s="96"/>
      <c r="AQ75" s="97">
        <f t="shared" si="8"/>
        <v>871.74782608695671</v>
      </c>
      <c r="AR75" s="98">
        <f t="shared" si="38"/>
        <v>134.79</v>
      </c>
      <c r="AS75" s="98">
        <f t="shared" si="10"/>
        <v>325.95130434782624</v>
      </c>
      <c r="AT75" s="98">
        <f t="shared" si="11"/>
        <v>134.578</v>
      </c>
      <c r="AU75" s="98">
        <f t="shared" si="61"/>
        <v>164.96</v>
      </c>
      <c r="AV75" s="98">
        <f t="array" ref="AV75">_xlfn.IFS(U75=0,AO75,U75&lt;0,AO75/-U75,U75&gt;0,AO75/U75)</f>
        <v>46.110058315951044</v>
      </c>
      <c r="AW75" s="234">
        <f t="shared" si="46"/>
        <v>5.289380361626686E-2</v>
      </c>
      <c r="AX75" s="234">
        <f t="shared" si="47"/>
        <v>0.3420881246082873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5"/>
        <v>6154.5</v>
      </c>
      <c r="M76" s="89"/>
      <c r="N76" s="89">
        <v>0</v>
      </c>
      <c r="O76" s="89">
        <v>0</v>
      </c>
      <c r="P76" s="89">
        <v>0</v>
      </c>
      <c r="Q76" s="233">
        <f t="shared" si="49"/>
        <v>0</v>
      </c>
      <c r="R76" s="92">
        <f t="shared" si="50"/>
        <v>0</v>
      </c>
      <c r="S76" s="93">
        <v>0</v>
      </c>
      <c r="T76" s="93">
        <v>0</v>
      </c>
      <c r="U76" s="92">
        <f t="shared" si="51"/>
        <v>0</v>
      </c>
      <c r="V76" s="93">
        <v>0</v>
      </c>
      <c r="W76" s="93">
        <v>0</v>
      </c>
      <c r="X76" s="92">
        <f t="shared" si="52"/>
        <v>0</v>
      </c>
      <c r="Y76" s="93">
        <v>0</v>
      </c>
      <c r="Z76" s="93">
        <v>0</v>
      </c>
      <c r="AA76" s="92">
        <f t="shared" si="53"/>
        <v>0</v>
      </c>
      <c r="AB76" s="92">
        <f t="shared" si="54"/>
        <v>0</v>
      </c>
      <c r="AC76" s="234">
        <f t="shared" si="55"/>
        <v>0</v>
      </c>
      <c r="AD76" s="92">
        <f t="shared" si="56"/>
        <v>0</v>
      </c>
      <c r="AE76" s="93">
        <v>0</v>
      </c>
      <c r="AF76" s="234">
        <f t="shared" si="57"/>
        <v>0</v>
      </c>
      <c r="AG76" s="93">
        <v>0</v>
      </c>
      <c r="AH76" s="93"/>
      <c r="AI76" s="93"/>
      <c r="AJ76" s="93"/>
      <c r="AK76" s="93"/>
      <c r="AL76" s="122">
        <f t="shared" si="58"/>
        <v>160.48519933158272</v>
      </c>
      <c r="AM76" s="93">
        <v>0</v>
      </c>
      <c r="AN76" s="325">
        <f t="shared" si="60"/>
        <v>0</v>
      </c>
      <c r="AO76" s="95">
        <f t="shared" si="59"/>
        <v>-160.48519933158272</v>
      </c>
      <c r="AP76" s="96"/>
      <c r="AQ76" s="97">
        <f t="shared" si="8"/>
        <v>0</v>
      </c>
      <c r="AR76" s="98">
        <f t="shared" si="38"/>
        <v>123.09</v>
      </c>
      <c r="AS76" s="98">
        <f t="shared" si="10"/>
        <v>0</v>
      </c>
      <c r="AT76" s="98">
        <f t="shared" si="11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4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5"/>
        <v>4800.51</v>
      </c>
      <c r="M77" s="89"/>
      <c r="N77" s="89">
        <v>0</v>
      </c>
      <c r="O77" s="89">
        <v>0</v>
      </c>
      <c r="P77" s="89">
        <v>0</v>
      </c>
      <c r="Q77" s="233">
        <f t="shared" si="49"/>
        <v>0</v>
      </c>
      <c r="R77" s="92">
        <f t="shared" si="50"/>
        <v>0</v>
      </c>
      <c r="S77" s="93">
        <v>0</v>
      </c>
      <c r="T77" s="93">
        <v>0</v>
      </c>
      <c r="U77" s="92">
        <f t="shared" si="51"/>
        <v>0</v>
      </c>
      <c r="V77" s="93">
        <v>0</v>
      </c>
      <c r="W77" s="93">
        <v>0</v>
      </c>
      <c r="X77" s="92">
        <f t="shared" si="52"/>
        <v>0</v>
      </c>
      <c r="Y77" s="93">
        <v>0</v>
      </c>
      <c r="Z77" s="93">
        <v>0</v>
      </c>
      <c r="AA77" s="92">
        <f t="shared" si="53"/>
        <v>0</v>
      </c>
      <c r="AB77" s="92">
        <f t="shared" si="54"/>
        <v>0</v>
      </c>
      <c r="AC77" s="234">
        <f t="shared" si="55"/>
        <v>0</v>
      </c>
      <c r="AD77" s="92">
        <f t="shared" si="56"/>
        <v>0</v>
      </c>
      <c r="AE77" s="93">
        <v>0</v>
      </c>
      <c r="AF77" s="234">
        <f t="shared" si="57"/>
        <v>0</v>
      </c>
      <c r="AG77" s="93">
        <v>0</v>
      </c>
      <c r="AH77" s="93"/>
      <c r="AI77" s="93"/>
      <c r="AJ77" s="93"/>
      <c r="AK77" s="93"/>
      <c r="AL77" s="122">
        <f t="shared" si="58"/>
        <v>125.17845547863452</v>
      </c>
      <c r="AM77" s="93">
        <v>0</v>
      </c>
      <c r="AN77" s="325">
        <f t="shared" si="60"/>
        <v>0</v>
      </c>
      <c r="AO77" s="95">
        <f t="shared" si="59"/>
        <v>-125.17845547863452</v>
      </c>
      <c r="AP77" s="96"/>
      <c r="AQ77" s="97">
        <f t="shared" si="8"/>
        <v>0</v>
      </c>
      <c r="AR77" s="98">
        <f t="shared" si="38"/>
        <v>123.09</v>
      </c>
      <c r="AS77" s="98">
        <f t="shared" si="10"/>
        <v>0</v>
      </c>
      <c r="AT77" s="98">
        <f t="shared" si="11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4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5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49"/>
        <v>0.15625</v>
      </c>
      <c r="R78" s="92">
        <f t="shared" si="50"/>
        <v>3.125E-2</v>
      </c>
      <c r="S78" s="93">
        <v>1</v>
      </c>
      <c r="T78" s="93">
        <v>0</v>
      </c>
      <c r="U78" s="92">
        <f t="shared" si="51"/>
        <v>1</v>
      </c>
      <c r="V78" s="93">
        <v>867</v>
      </c>
      <c r="W78" s="93">
        <v>0</v>
      </c>
      <c r="X78" s="92">
        <f t="shared" si="52"/>
        <v>867</v>
      </c>
      <c r="Y78" s="93">
        <v>1150</v>
      </c>
      <c r="Z78" s="93">
        <v>0</v>
      </c>
      <c r="AA78" s="92">
        <f t="shared" si="53"/>
        <v>1150</v>
      </c>
      <c r="AB78" s="92">
        <f t="shared" si="54"/>
        <v>2300</v>
      </c>
      <c r="AC78" s="234">
        <f t="shared" si="55"/>
        <v>5.1223232620529536E-4</v>
      </c>
      <c r="AD78" s="92">
        <f t="shared" si="56"/>
        <v>123.09</v>
      </c>
      <c r="AE78" s="93">
        <v>424.02</v>
      </c>
      <c r="AF78" s="234">
        <f t="shared" si="57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8"/>
        <v>96.291119598949635</v>
      </c>
      <c r="AM78" s="93">
        <v>0</v>
      </c>
      <c r="AN78" s="325">
        <f t="shared" si="60"/>
        <v>48.24288972520219</v>
      </c>
      <c r="AO78" s="95">
        <f t="shared" si="59"/>
        <v>303.49599067584825</v>
      </c>
      <c r="AP78" s="96"/>
      <c r="AQ78" s="97">
        <f t="shared" si="8"/>
        <v>1150</v>
      </c>
      <c r="AR78" s="98">
        <f t="shared" si="38"/>
        <v>123.09</v>
      </c>
      <c r="AS78" s="98">
        <f t="shared" si="10"/>
        <v>424.02</v>
      </c>
      <c r="AT78" s="98">
        <f t="shared" si="11"/>
        <v>154.86000000000001</v>
      </c>
      <c r="AU78" s="98">
        <f t="shared" si="61"/>
        <v>0</v>
      </c>
      <c r="AV78" s="98">
        <f t="array" ref="AV78">_xlfn.IFS(U78=0,AO78,U78&lt;0,AO78/-U78,U78&gt;0,AO78/U78)</f>
        <v>303.49599067584825</v>
      </c>
      <c r="AW78" s="234">
        <f t="shared" si="46"/>
        <v>0.26390955710943326</v>
      </c>
      <c r="AX78" s="234">
        <f t="shared" si="47"/>
        <v>2.4656429496778638</v>
      </c>
      <c r="AY78" s="99"/>
      <c r="AZ78" s="94">
        <f t="shared" si="14"/>
        <v>9104.8797202754467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5"/>
        <v>8037.96</v>
      </c>
      <c r="M79" s="89"/>
      <c r="N79" s="89">
        <v>3</v>
      </c>
      <c r="O79" s="89">
        <v>1500</v>
      </c>
      <c r="P79" s="89">
        <v>0</v>
      </c>
      <c r="Q79" s="233">
        <f t="shared" si="49"/>
        <v>9.375E-2</v>
      </c>
      <c r="R79" s="92">
        <f t="shared" si="50"/>
        <v>0</v>
      </c>
      <c r="S79" s="93">
        <v>0</v>
      </c>
      <c r="T79" s="93">
        <v>0</v>
      </c>
      <c r="U79" s="92">
        <f t="shared" si="51"/>
        <v>0</v>
      </c>
      <c r="V79" s="93">
        <v>0</v>
      </c>
      <c r="W79" s="93">
        <v>0</v>
      </c>
      <c r="X79" s="92">
        <f t="shared" si="52"/>
        <v>0</v>
      </c>
      <c r="Y79" s="93">
        <v>0</v>
      </c>
      <c r="Z79" s="93">
        <v>0</v>
      </c>
      <c r="AA79" s="92">
        <f t="shared" si="53"/>
        <v>0</v>
      </c>
      <c r="AB79" s="92">
        <f t="shared" si="54"/>
        <v>0</v>
      </c>
      <c r="AC79" s="234">
        <f t="shared" si="55"/>
        <v>0</v>
      </c>
      <c r="AD79" s="92">
        <f t="shared" si="56"/>
        <v>0</v>
      </c>
      <c r="AE79" s="93">
        <v>0</v>
      </c>
      <c r="AF79" s="234">
        <f t="shared" si="57"/>
        <v>0</v>
      </c>
      <c r="AG79" s="93">
        <v>85.14</v>
      </c>
      <c r="AH79" s="93"/>
      <c r="AI79" s="93"/>
      <c r="AJ79" s="93"/>
      <c r="AK79" s="93"/>
      <c r="AL79" s="122">
        <f t="shared" si="58"/>
        <v>157.27549534495105</v>
      </c>
      <c r="AM79" s="93">
        <v>0</v>
      </c>
      <c r="AN79" s="325">
        <f t="shared" si="60"/>
        <v>0</v>
      </c>
      <c r="AO79" s="95">
        <f t="shared" si="59"/>
        <v>-242.41549534495107</v>
      </c>
      <c r="AP79" s="96"/>
      <c r="AQ79" s="97">
        <f t="shared" si="8"/>
        <v>0</v>
      </c>
      <c r="AR79" s="98">
        <f t="shared" si="38"/>
        <v>164.04</v>
      </c>
      <c r="AS79" s="98">
        <f t="shared" si="10"/>
        <v>0</v>
      </c>
      <c r="AT79" s="98">
        <f t="shared" si="11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4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5"/>
        <v>8037.96</v>
      </c>
      <c r="M80" s="89"/>
      <c r="N80" s="89">
        <v>0</v>
      </c>
      <c r="O80" s="89">
        <v>0</v>
      </c>
      <c r="P80" s="89">
        <v>0</v>
      </c>
      <c r="Q80" s="233">
        <f t="shared" si="49"/>
        <v>0</v>
      </c>
      <c r="R80" s="92">
        <f t="shared" si="50"/>
        <v>0</v>
      </c>
      <c r="S80" s="93">
        <v>0</v>
      </c>
      <c r="T80" s="93">
        <v>0</v>
      </c>
      <c r="U80" s="92">
        <f t="shared" si="51"/>
        <v>0</v>
      </c>
      <c r="V80" s="93">
        <v>0</v>
      </c>
      <c r="W80" s="93">
        <v>0</v>
      </c>
      <c r="X80" s="92">
        <f t="shared" si="52"/>
        <v>0</v>
      </c>
      <c r="Y80" s="93">
        <v>0</v>
      </c>
      <c r="Z80" s="93">
        <v>0</v>
      </c>
      <c r="AA80" s="92">
        <f t="shared" si="53"/>
        <v>0</v>
      </c>
      <c r="AB80" s="92">
        <f t="shared" si="54"/>
        <v>0</v>
      </c>
      <c r="AC80" s="234">
        <f t="shared" si="55"/>
        <v>0</v>
      </c>
      <c r="AD80" s="92">
        <f t="shared" si="56"/>
        <v>0</v>
      </c>
      <c r="AE80" s="93">
        <v>0</v>
      </c>
      <c r="AF80" s="234">
        <f t="shared" si="57"/>
        <v>0</v>
      </c>
      <c r="AG80" s="93">
        <v>0</v>
      </c>
      <c r="AH80" s="93"/>
      <c r="AI80" s="93"/>
      <c r="AJ80" s="93"/>
      <c r="AK80" s="93"/>
      <c r="AL80" s="122">
        <f t="shared" si="58"/>
        <v>157.27549534495105</v>
      </c>
      <c r="AM80" s="93">
        <v>0</v>
      </c>
      <c r="AN80" s="325">
        <f t="shared" si="60"/>
        <v>0</v>
      </c>
      <c r="AO80" s="95">
        <f t="shared" si="59"/>
        <v>-157.27549534495105</v>
      </c>
      <c r="AP80" s="96"/>
      <c r="AQ80" s="97">
        <f t="shared" si="8"/>
        <v>0</v>
      </c>
      <c r="AR80" s="98">
        <f t="shared" si="38"/>
        <v>164.04</v>
      </c>
      <c r="AS80" s="98">
        <f t="shared" si="10"/>
        <v>0</v>
      </c>
      <c r="AT80" s="98">
        <f t="shared" si="11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4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5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49"/>
        <v>6.25E-2</v>
      </c>
      <c r="R81" s="92">
        <f t="shared" si="50"/>
        <v>0</v>
      </c>
      <c r="S81" s="93">
        <v>0</v>
      </c>
      <c r="T81" s="93">
        <v>0</v>
      </c>
      <c r="U81" s="92">
        <f t="shared" si="51"/>
        <v>0</v>
      </c>
      <c r="V81" s="93">
        <v>0</v>
      </c>
      <c r="W81" s="93">
        <v>0</v>
      </c>
      <c r="X81" s="92">
        <f t="shared" si="52"/>
        <v>0</v>
      </c>
      <c r="Y81" s="93">
        <v>0</v>
      </c>
      <c r="Z81" s="93">
        <v>0</v>
      </c>
      <c r="AA81" s="92">
        <f t="shared" si="53"/>
        <v>0</v>
      </c>
      <c r="AB81" s="92">
        <f t="shared" si="54"/>
        <v>0</v>
      </c>
      <c r="AC81" s="234">
        <f t="shared" si="55"/>
        <v>0</v>
      </c>
      <c r="AD81" s="92">
        <f t="shared" si="56"/>
        <v>0</v>
      </c>
      <c r="AE81" s="93">
        <v>0</v>
      </c>
      <c r="AF81" s="234">
        <f t="shared" si="57"/>
        <v>0</v>
      </c>
      <c r="AG81" s="93">
        <v>108</v>
      </c>
      <c r="AH81" s="93"/>
      <c r="AI81" s="93"/>
      <c r="AJ81" s="93"/>
      <c r="AK81" s="93"/>
      <c r="AL81" s="122">
        <f t="shared" si="58"/>
        <v>157.27549534495105</v>
      </c>
      <c r="AM81" s="93">
        <v>0</v>
      </c>
      <c r="AN81" s="325">
        <f t="shared" si="60"/>
        <v>0</v>
      </c>
      <c r="AO81" s="95">
        <f t="shared" si="59"/>
        <v>-265.27549534495108</v>
      </c>
      <c r="AP81" s="96"/>
      <c r="AQ81" s="97">
        <f t="shared" si="8"/>
        <v>0</v>
      </c>
      <c r="AR81" s="98">
        <f t="shared" si="38"/>
        <v>128.94</v>
      </c>
      <c r="AS81" s="98">
        <f t="shared" si="10"/>
        <v>0</v>
      </c>
      <c r="AT81" s="98">
        <f t="shared" si="11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4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5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9"/>
        <v>0</v>
      </c>
      <c r="R82" s="92">
        <f t="shared" si="50"/>
        <v>0</v>
      </c>
      <c r="S82" s="93">
        <v>0</v>
      </c>
      <c r="T82" s="93">
        <v>0</v>
      </c>
      <c r="U82" s="92">
        <f t="shared" si="51"/>
        <v>0</v>
      </c>
      <c r="V82" s="93">
        <v>0</v>
      </c>
      <c r="W82" s="93">
        <v>0</v>
      </c>
      <c r="X82" s="92">
        <f t="shared" si="52"/>
        <v>0</v>
      </c>
      <c r="Y82" s="93">
        <v>0</v>
      </c>
      <c r="Z82" s="93">
        <v>0</v>
      </c>
      <c r="AA82" s="92">
        <f t="shared" si="53"/>
        <v>0</v>
      </c>
      <c r="AB82" s="92">
        <f t="shared" si="54"/>
        <v>0</v>
      </c>
      <c r="AC82" s="234">
        <f t="shared" si="55"/>
        <v>0</v>
      </c>
      <c r="AD82" s="92">
        <f t="shared" si="56"/>
        <v>0</v>
      </c>
      <c r="AE82" s="93">
        <v>0</v>
      </c>
      <c r="AF82" s="234">
        <f t="shared" si="57"/>
        <v>0</v>
      </c>
      <c r="AG82" s="93">
        <v>0</v>
      </c>
      <c r="AH82" s="93"/>
      <c r="AI82" s="93"/>
      <c r="AJ82" s="93"/>
      <c r="AK82" s="93"/>
      <c r="AL82" s="122">
        <f t="shared" si="58"/>
        <v>157.27549534495105</v>
      </c>
      <c r="AM82" s="93">
        <v>0</v>
      </c>
      <c r="AN82" s="325">
        <f t="shared" si="60"/>
        <v>0</v>
      </c>
      <c r="AO82" s="95">
        <f t="shared" si="59"/>
        <v>-157.27549534495105</v>
      </c>
      <c r="AP82" s="96"/>
      <c r="AQ82" s="97">
        <f t="shared" si="8"/>
        <v>0</v>
      </c>
      <c r="AR82" s="98">
        <f t="shared" si="38"/>
        <v>128.94</v>
      </c>
      <c r="AS82" s="98">
        <f t="shared" si="10"/>
        <v>0</v>
      </c>
      <c r="AT82" s="98">
        <f t="shared" si="11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4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5"/>
        <v>5908.32</v>
      </c>
      <c r="M83" s="89"/>
      <c r="N83" s="89">
        <v>1</v>
      </c>
      <c r="O83" s="89">
        <v>1375</v>
      </c>
      <c r="P83" s="89">
        <v>0</v>
      </c>
      <c r="Q83" s="233">
        <f t="shared" si="49"/>
        <v>3.125E-2</v>
      </c>
      <c r="R83" s="92">
        <f t="shared" si="50"/>
        <v>0</v>
      </c>
      <c r="S83" s="93">
        <v>0</v>
      </c>
      <c r="T83" s="93">
        <v>0</v>
      </c>
      <c r="U83" s="92">
        <f t="shared" si="51"/>
        <v>0</v>
      </c>
      <c r="V83" s="93">
        <v>0</v>
      </c>
      <c r="W83" s="93">
        <v>0</v>
      </c>
      <c r="X83" s="92">
        <f t="shared" si="52"/>
        <v>0</v>
      </c>
      <c r="Y83" s="93">
        <v>0</v>
      </c>
      <c r="Z83" s="93">
        <v>0</v>
      </c>
      <c r="AA83" s="92">
        <f t="shared" si="53"/>
        <v>0</v>
      </c>
      <c r="AB83" s="92">
        <f t="shared" si="54"/>
        <v>0</v>
      </c>
      <c r="AC83" s="234">
        <f t="shared" si="55"/>
        <v>0</v>
      </c>
      <c r="AD83" s="92">
        <f t="shared" si="56"/>
        <v>0</v>
      </c>
      <c r="AE83" s="93">
        <v>0</v>
      </c>
      <c r="AF83" s="234">
        <f t="shared" si="57"/>
        <v>0</v>
      </c>
      <c r="AG83" s="93">
        <v>85.14</v>
      </c>
      <c r="AH83" s="93"/>
      <c r="AI83" s="93"/>
      <c r="AJ83" s="93"/>
      <c r="AK83" s="93"/>
      <c r="AL83" s="122">
        <f t="shared" si="58"/>
        <v>154.06579135831939</v>
      </c>
      <c r="AM83" s="93">
        <v>0</v>
      </c>
      <c r="AN83" s="325">
        <f t="shared" si="60"/>
        <v>0</v>
      </c>
      <c r="AO83" s="95">
        <f t="shared" si="59"/>
        <v>-239.2057913583194</v>
      </c>
      <c r="AP83" s="96"/>
      <c r="AQ83" s="97">
        <f t="shared" si="8"/>
        <v>0</v>
      </c>
      <c r="AR83" s="98">
        <f t="shared" si="38"/>
        <v>123.09</v>
      </c>
      <c r="AS83" s="98">
        <f t="shared" si="10"/>
        <v>0</v>
      </c>
      <c r="AT83" s="98">
        <f t="shared" si="11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4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5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49"/>
        <v>9.375E-2</v>
      </c>
      <c r="R84" s="92">
        <f t="shared" si="50"/>
        <v>0</v>
      </c>
      <c r="S84" s="93">
        <v>0</v>
      </c>
      <c r="T84" s="93">
        <v>0</v>
      </c>
      <c r="U84" s="92">
        <f t="shared" si="51"/>
        <v>0</v>
      </c>
      <c r="V84" s="93">
        <v>0</v>
      </c>
      <c r="W84" s="93">
        <v>0</v>
      </c>
      <c r="X84" s="92">
        <f t="shared" si="52"/>
        <v>0</v>
      </c>
      <c r="Y84" s="93">
        <v>0</v>
      </c>
      <c r="Z84" s="93">
        <v>0</v>
      </c>
      <c r="AA84" s="92">
        <f t="shared" si="53"/>
        <v>0</v>
      </c>
      <c r="AB84" s="92">
        <f t="shared" si="54"/>
        <v>0</v>
      </c>
      <c r="AC84" s="234">
        <f t="shared" si="55"/>
        <v>0</v>
      </c>
      <c r="AD84" s="92">
        <f t="shared" si="56"/>
        <v>0</v>
      </c>
      <c r="AE84" s="93">
        <v>0</v>
      </c>
      <c r="AF84" s="234">
        <f t="shared" si="57"/>
        <v>0</v>
      </c>
      <c r="AG84" s="93">
        <v>310.65999999999997</v>
      </c>
      <c r="AH84" s="93"/>
      <c r="AI84" s="93"/>
      <c r="AJ84" s="93"/>
      <c r="AK84" s="93"/>
      <c r="AL84" s="122">
        <f t="shared" si="58"/>
        <v>147.64638338505608</v>
      </c>
      <c r="AM84" s="93">
        <v>0</v>
      </c>
      <c r="AN84" s="325">
        <f t="shared" si="60"/>
        <v>0</v>
      </c>
      <c r="AO84" s="95">
        <f t="shared" si="59"/>
        <v>-458.30638338505605</v>
      </c>
      <c r="AP84" s="96"/>
      <c r="AQ84" s="97">
        <f t="shared" si="8"/>
        <v>0</v>
      </c>
      <c r="AR84" s="98">
        <f t="shared" si="38"/>
        <v>146.49</v>
      </c>
      <c r="AS84" s="98">
        <f t="shared" si="10"/>
        <v>0</v>
      </c>
      <c r="AT84" s="98">
        <f t="shared" si="11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4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5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49"/>
        <v>1.09375</v>
      </c>
      <c r="R85" s="92">
        <f t="shared" si="50"/>
        <v>0.1875</v>
      </c>
      <c r="S85" s="93">
        <v>6</v>
      </c>
      <c r="T85" s="93">
        <v>0</v>
      </c>
      <c r="U85" s="92">
        <f t="shared" si="51"/>
        <v>6</v>
      </c>
      <c r="V85" s="93">
        <v>4330</v>
      </c>
      <c r="W85" s="93">
        <v>0</v>
      </c>
      <c r="X85" s="92">
        <f t="shared" si="52"/>
        <v>4330</v>
      </c>
      <c r="Y85" s="93">
        <v>6017.76</v>
      </c>
      <c r="Z85" s="93">
        <v>0</v>
      </c>
      <c r="AA85" s="92">
        <f t="shared" si="53"/>
        <v>6017.76</v>
      </c>
      <c r="AB85" s="92">
        <f t="shared" si="54"/>
        <v>4275.6000000000004</v>
      </c>
      <c r="AC85" s="234">
        <f t="shared" si="55"/>
        <v>2.6804271333436334E-3</v>
      </c>
      <c r="AD85" s="92">
        <f t="shared" si="56"/>
        <v>619.20000000000005</v>
      </c>
      <c r="AE85" s="93">
        <v>2271.9499999999998</v>
      </c>
      <c r="AF85" s="234">
        <f t="shared" si="57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8"/>
        <v>134.80756743852947</v>
      </c>
      <c r="AM85" s="93">
        <v>0</v>
      </c>
      <c r="AN85" s="325">
        <f t="shared" si="60"/>
        <v>252.44707136759365</v>
      </c>
      <c r="AO85" s="95">
        <f t="shared" si="59"/>
        <v>-7979.1246388061227</v>
      </c>
      <c r="AP85" s="96"/>
      <c r="AQ85" s="97">
        <f t="shared" si="8"/>
        <v>1002.96</v>
      </c>
      <c r="AR85" s="98">
        <f t="shared" si="38"/>
        <v>103.2</v>
      </c>
      <c r="AS85" s="98">
        <f t="shared" si="10"/>
        <v>378.6583333333333</v>
      </c>
      <c r="AT85" s="98">
        <f t="shared" si="11"/>
        <v>424.91333333333341</v>
      </c>
      <c r="AU85" s="98">
        <f t="shared" si="61"/>
        <v>1361.5</v>
      </c>
      <c r="AV85" s="98">
        <f t="array" ref="AV85">_xlfn.IFS(U85=0,AO85,U85&lt;0,AO85/-U85,U85&gt;0,AO85/U85)</f>
        <v>-1329.8541064676872</v>
      </c>
      <c r="AW85" s="234">
        <f t="shared" si="46"/>
        <v>-1.3259293555751845</v>
      </c>
      <c r="AX85" s="234">
        <f t="shared" si="47"/>
        <v>-12.88618320220627</v>
      </c>
      <c r="AY85" s="99"/>
      <c r="AZ85" s="94">
        <f t="shared" si="14"/>
        <v>-55853.872471642862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5"/>
        <v>7350</v>
      </c>
      <c r="M86" s="89"/>
      <c r="N86" s="89">
        <v>2</v>
      </c>
      <c r="O86" s="89">
        <v>1460</v>
      </c>
      <c r="P86" s="89">
        <v>100</v>
      </c>
      <c r="Q86" s="233">
        <f t="shared" si="49"/>
        <v>6.25E-2</v>
      </c>
      <c r="R86" s="92">
        <f t="shared" si="50"/>
        <v>6.25E-2</v>
      </c>
      <c r="S86" s="93">
        <v>2</v>
      </c>
      <c r="T86" s="93">
        <v>0</v>
      </c>
      <c r="U86" s="92">
        <f t="shared" si="51"/>
        <v>2</v>
      </c>
      <c r="V86" s="93">
        <v>2225</v>
      </c>
      <c r="W86" s="93">
        <v>0</v>
      </c>
      <c r="X86" s="92">
        <f t="shared" si="52"/>
        <v>2225</v>
      </c>
      <c r="Y86" s="93">
        <v>2873.19</v>
      </c>
      <c r="Z86" s="93">
        <v>0</v>
      </c>
      <c r="AA86" s="92">
        <f t="shared" si="53"/>
        <v>2873.19</v>
      </c>
      <c r="AB86" s="92">
        <f t="shared" si="54"/>
        <v>2920</v>
      </c>
      <c r="AC86" s="234">
        <f t="shared" si="55"/>
        <v>1.2797746063737327E-3</v>
      </c>
      <c r="AD86" s="92">
        <f t="shared" si="56"/>
        <v>300</v>
      </c>
      <c r="AE86" s="93">
        <v>1049.23</v>
      </c>
      <c r="AF86" s="234">
        <f t="shared" si="57"/>
        <v>0.36517946950949987</v>
      </c>
      <c r="AG86" s="93">
        <v>115.68</v>
      </c>
      <c r="AH86" s="93"/>
      <c r="AI86" s="93"/>
      <c r="AJ86" s="93"/>
      <c r="AK86" s="93"/>
      <c r="AL86" s="122">
        <f t="shared" si="58"/>
        <v>157.27549534495105</v>
      </c>
      <c r="AM86" s="93">
        <v>0</v>
      </c>
      <c r="AN86" s="325">
        <f t="shared" si="60"/>
        <v>120.53129419961188</v>
      </c>
      <c r="AO86" s="95">
        <f t="shared" si="59"/>
        <v>1130.4732104554371</v>
      </c>
      <c r="AP86" s="96"/>
      <c r="AQ86" s="97">
        <f t="shared" si="8"/>
        <v>1436.595</v>
      </c>
      <c r="AR86" s="98">
        <f t="shared" si="38"/>
        <v>150</v>
      </c>
      <c r="AS86" s="98">
        <f t="shared" si="10"/>
        <v>524.61500000000001</v>
      </c>
      <c r="AT86" s="98">
        <f t="shared" si="11"/>
        <v>57.84</v>
      </c>
      <c r="AU86" s="98">
        <f t="shared" si="61"/>
        <v>0</v>
      </c>
      <c r="AV86" s="98">
        <f t="array" ref="AV86">_xlfn.IFS(U86=0,AO86,U86&lt;0,AO86/-U86,U86&gt;0,AO86/U86)</f>
        <v>565.23660522771854</v>
      </c>
      <c r="AW86" s="234">
        <f t="shared" si="46"/>
        <v>0.39345577927510433</v>
      </c>
      <c r="AX86" s="234">
        <f t="shared" si="47"/>
        <v>3.768244034851457</v>
      </c>
      <c r="AY86" s="99"/>
      <c r="AZ86" s="94">
        <f t="shared" si="14"/>
        <v>27696.593656158209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5"/>
        <v>6900</v>
      </c>
      <c r="M87" s="89"/>
      <c r="N87" s="89">
        <v>4</v>
      </c>
      <c r="O87" s="89">
        <v>1505</v>
      </c>
      <c r="P87" s="89">
        <v>50</v>
      </c>
      <c r="Q87" s="233">
        <f t="shared" si="49"/>
        <v>0.125</v>
      </c>
      <c r="R87" s="92">
        <f t="shared" si="50"/>
        <v>6.25E-2</v>
      </c>
      <c r="S87" s="93">
        <v>2</v>
      </c>
      <c r="T87" s="93">
        <v>0</v>
      </c>
      <c r="U87" s="92">
        <f t="shared" si="51"/>
        <v>2</v>
      </c>
      <c r="V87" s="93">
        <v>2591</v>
      </c>
      <c r="W87" s="93">
        <v>0</v>
      </c>
      <c r="X87" s="92">
        <f t="shared" si="52"/>
        <v>2591</v>
      </c>
      <c r="Y87" s="93">
        <v>3054</v>
      </c>
      <c r="Z87" s="93">
        <v>0</v>
      </c>
      <c r="AA87" s="92">
        <f t="shared" si="53"/>
        <v>3054</v>
      </c>
      <c r="AB87" s="92">
        <f t="shared" si="54"/>
        <v>3010</v>
      </c>
      <c r="AC87" s="234">
        <f t="shared" si="55"/>
        <v>1.3603108906356277E-3</v>
      </c>
      <c r="AD87" s="92">
        <f t="shared" si="56"/>
        <v>300</v>
      </c>
      <c r="AE87" s="93">
        <v>1138.8800000000001</v>
      </c>
      <c r="AF87" s="234">
        <f t="shared" si="57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8"/>
        <v>147.64638338505608</v>
      </c>
      <c r="AM87" s="93">
        <v>0</v>
      </c>
      <c r="AN87" s="325">
        <f t="shared" si="60"/>
        <v>128.11633497458044</v>
      </c>
      <c r="AO87" s="95">
        <f t="shared" si="59"/>
        <v>1014.2072816403631</v>
      </c>
      <c r="AP87" s="96"/>
      <c r="AQ87" s="97">
        <f t="shared" si="8"/>
        <v>1527</v>
      </c>
      <c r="AR87" s="98">
        <f t="shared" si="38"/>
        <v>150</v>
      </c>
      <c r="AS87" s="98">
        <f t="shared" si="10"/>
        <v>569.44000000000005</v>
      </c>
      <c r="AT87" s="98">
        <f t="shared" si="11"/>
        <v>162.57499999999999</v>
      </c>
      <c r="AU87" s="98">
        <f t="shared" si="61"/>
        <v>0</v>
      </c>
      <c r="AV87" s="98">
        <f t="array" ref="AV87">_xlfn.IFS(U87=0,AO87,U87&lt;0,AO87/-U87,U87&gt;0,AO87/U87)</f>
        <v>507.10364082018157</v>
      </c>
      <c r="AW87" s="234">
        <f t="shared" si="46"/>
        <v>0.33209144781937233</v>
      </c>
      <c r="AX87" s="234">
        <f t="shared" si="47"/>
        <v>3.3806909388012105</v>
      </c>
      <c r="AY87" s="99"/>
      <c r="AZ87" s="94">
        <f t="shared" si="14"/>
        <v>23326.767477728354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5"/>
        <v>4650</v>
      </c>
      <c r="M88" s="89"/>
      <c r="N88" s="89">
        <v>49</v>
      </c>
      <c r="O88" s="89">
        <v>1287</v>
      </c>
      <c r="P88" s="89">
        <v>35</v>
      </c>
      <c r="Q88" s="233">
        <f t="shared" si="49"/>
        <v>1.53125</v>
      </c>
      <c r="R88" s="92">
        <f t="shared" si="50"/>
        <v>0.53125</v>
      </c>
      <c r="S88" s="93">
        <v>19</v>
      </c>
      <c r="T88" s="93">
        <v>-2</v>
      </c>
      <c r="U88" s="92">
        <f t="shared" si="51"/>
        <v>17</v>
      </c>
      <c r="V88" s="93">
        <v>18653</v>
      </c>
      <c r="W88" s="93">
        <v>-1762</v>
      </c>
      <c r="X88" s="92">
        <f t="shared" si="52"/>
        <v>16891</v>
      </c>
      <c r="Y88" s="93">
        <v>24244.160000000003</v>
      </c>
      <c r="Z88" s="93">
        <v>-2476.29</v>
      </c>
      <c r="AA88" s="92">
        <f t="shared" si="53"/>
        <v>21767.870000000003</v>
      </c>
      <c r="AB88" s="92">
        <f t="shared" si="54"/>
        <v>22072.05</v>
      </c>
      <c r="AC88" s="234">
        <f t="shared" si="55"/>
        <v>9.6958319014212729E-3</v>
      </c>
      <c r="AD88" s="92">
        <f t="shared" si="56"/>
        <v>2550</v>
      </c>
      <c r="AE88" s="93">
        <v>8054.9400000000041</v>
      </c>
      <c r="AF88" s="234">
        <f t="shared" si="57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8"/>
        <v>99.500823585581273</v>
      </c>
      <c r="AM88" s="93">
        <v>0</v>
      </c>
      <c r="AN88" s="325">
        <f t="shared" si="60"/>
        <v>1017.0507281392678</v>
      </c>
      <c r="AO88" s="95">
        <f t="shared" si="59"/>
        <v>-3403.7715517248512</v>
      </c>
      <c r="AP88" s="96"/>
      <c r="AQ88" s="97">
        <f t="shared" si="8"/>
        <v>1280.4629411764708</v>
      </c>
      <c r="AR88" s="98">
        <f t="shared" si="38"/>
        <v>150</v>
      </c>
      <c r="AS88" s="98">
        <f t="shared" si="10"/>
        <v>473.82000000000022</v>
      </c>
      <c r="AT88" s="98">
        <f t="shared" si="11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-200.22185598381478</v>
      </c>
      <c r="AW88" s="234">
        <f t="shared" si="46"/>
        <v>-0.15636677138024302</v>
      </c>
      <c r="AX88" s="234">
        <f t="shared" si="47"/>
        <v>-1.3348123732254318</v>
      </c>
      <c r="AY88" s="99"/>
      <c r="AZ88" s="94">
        <f t="shared" si="14"/>
        <v>-6206.8775354982581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5"/>
        <v>7814.94</v>
      </c>
      <c r="M89" s="89"/>
      <c r="N89" s="89">
        <v>1</v>
      </c>
      <c r="O89" s="89">
        <v>1504</v>
      </c>
      <c r="P89" s="89">
        <v>0</v>
      </c>
      <c r="Q89" s="233">
        <f t="shared" si="49"/>
        <v>3.125E-2</v>
      </c>
      <c r="R89" s="92">
        <f t="shared" si="50"/>
        <v>0</v>
      </c>
      <c r="S89" s="93">
        <v>0</v>
      </c>
      <c r="T89" s="93">
        <v>0</v>
      </c>
      <c r="U89" s="92">
        <f t="shared" si="51"/>
        <v>0</v>
      </c>
      <c r="V89" s="93">
        <v>0</v>
      </c>
      <c r="W89" s="93">
        <v>0</v>
      </c>
      <c r="X89" s="92">
        <f t="shared" si="52"/>
        <v>0</v>
      </c>
      <c r="Y89" s="93">
        <v>0</v>
      </c>
      <c r="Z89" s="93">
        <v>0</v>
      </c>
      <c r="AA89" s="92">
        <f t="shared" si="53"/>
        <v>0</v>
      </c>
      <c r="AB89" s="92">
        <f t="shared" si="54"/>
        <v>0</v>
      </c>
      <c r="AC89" s="234">
        <f t="shared" si="55"/>
        <v>0</v>
      </c>
      <c r="AD89" s="92">
        <f t="shared" si="56"/>
        <v>0</v>
      </c>
      <c r="AE89" s="93">
        <v>0</v>
      </c>
      <c r="AF89" s="234">
        <f t="shared" si="57"/>
        <v>0</v>
      </c>
      <c r="AG89" s="93">
        <v>108</v>
      </c>
      <c r="AH89" s="93"/>
      <c r="AI89" s="93"/>
      <c r="AJ89" s="93"/>
      <c r="AK89" s="93"/>
      <c r="AL89" s="122">
        <f t="shared" si="58"/>
        <v>147.64638338505608</v>
      </c>
      <c r="AM89" s="93">
        <v>0</v>
      </c>
      <c r="AN89" s="325">
        <f t="shared" si="60"/>
        <v>0</v>
      </c>
      <c r="AO89" s="95">
        <f t="shared" si="59"/>
        <v>-255.64638338505608</v>
      </c>
      <c r="AP89" s="96"/>
      <c r="AQ89" s="97">
        <f t="shared" si="8"/>
        <v>0</v>
      </c>
      <c r="AR89" s="98">
        <f t="shared" si="38"/>
        <v>169.89</v>
      </c>
      <c r="AS89" s="98">
        <f t="shared" si="10"/>
        <v>0</v>
      </c>
      <c r="AT89" s="98">
        <f t="shared" si="11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4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5"/>
        <v>5394</v>
      </c>
      <c r="M90" s="89"/>
      <c r="N90" s="89"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v>0</v>
      </c>
      <c r="T90" s="93">
        <v>0</v>
      </c>
      <c r="U90" s="92">
        <f t="shared" si="51"/>
        <v>0</v>
      </c>
      <c r="V90" s="93">
        <v>0</v>
      </c>
      <c r="W90" s="93">
        <v>0</v>
      </c>
      <c r="X90" s="92">
        <f t="shared" si="52"/>
        <v>0</v>
      </c>
      <c r="Y90" s="93">
        <v>0</v>
      </c>
      <c r="Z90" s="93">
        <v>0</v>
      </c>
      <c r="AA90" s="92">
        <f t="shared" si="53"/>
        <v>0</v>
      </c>
      <c r="AB90" s="92">
        <f t="shared" si="54"/>
        <v>0</v>
      </c>
      <c r="AC90" s="234">
        <f t="shared" si="55"/>
        <v>0</v>
      </c>
      <c r="AD90" s="92">
        <f t="shared" si="56"/>
        <v>0</v>
      </c>
      <c r="AE90" s="93">
        <v>0</v>
      </c>
      <c r="AF90" s="234">
        <f t="shared" si="57"/>
        <v>0</v>
      </c>
      <c r="AG90" s="93">
        <v>0</v>
      </c>
      <c r="AH90" s="93"/>
      <c r="AI90" s="93"/>
      <c r="AJ90" s="93"/>
      <c r="AK90" s="93"/>
      <c r="AL90" s="122">
        <f t="shared" si="58"/>
        <v>160.48519933158272</v>
      </c>
      <c r="AM90" s="93">
        <v>0</v>
      </c>
      <c r="AN90" s="325">
        <f t="shared" si="60"/>
        <v>0</v>
      </c>
      <c r="AO90" s="95">
        <f t="shared" si="59"/>
        <v>-160.48519933158272</v>
      </c>
      <c r="AP90" s="96"/>
      <c r="AQ90" s="97">
        <f t="shared" si="8"/>
        <v>0</v>
      </c>
      <c r="AR90" s="98">
        <f t="shared" si="38"/>
        <v>107.88</v>
      </c>
      <c r="AS90" s="98">
        <f t="shared" si="10"/>
        <v>0</v>
      </c>
      <c r="AT90" s="98">
        <f t="shared" si="11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4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5"/>
        <v>3472.08</v>
      </c>
      <c r="M91" s="89"/>
      <c r="N91" s="89">
        <v>1</v>
      </c>
      <c r="O91" s="89">
        <v>1075</v>
      </c>
      <c r="P91" s="89">
        <v>0</v>
      </c>
      <c r="Q91" s="233">
        <f t="shared" si="49"/>
        <v>3.125E-2</v>
      </c>
      <c r="R91" s="92">
        <f t="shared" si="50"/>
        <v>0</v>
      </c>
      <c r="S91" s="93">
        <v>0</v>
      </c>
      <c r="T91" s="93">
        <v>0</v>
      </c>
      <c r="U91" s="92">
        <f t="shared" si="51"/>
        <v>0</v>
      </c>
      <c r="V91" s="93">
        <v>0</v>
      </c>
      <c r="W91" s="93">
        <v>0</v>
      </c>
      <c r="X91" s="92">
        <f t="shared" si="52"/>
        <v>0</v>
      </c>
      <c r="Y91" s="93">
        <v>0</v>
      </c>
      <c r="Z91" s="93">
        <v>0</v>
      </c>
      <c r="AA91" s="92">
        <f t="shared" si="53"/>
        <v>0</v>
      </c>
      <c r="AB91" s="92">
        <f t="shared" si="54"/>
        <v>0</v>
      </c>
      <c r="AC91" s="234">
        <f t="shared" si="55"/>
        <v>0</v>
      </c>
      <c r="AD91" s="92">
        <f t="shared" si="56"/>
        <v>0</v>
      </c>
      <c r="AE91" s="93">
        <v>0</v>
      </c>
      <c r="AF91" s="234">
        <f t="shared" si="57"/>
        <v>0</v>
      </c>
      <c r="AG91" s="93">
        <v>0</v>
      </c>
      <c r="AH91" s="93"/>
      <c r="AI91" s="93"/>
      <c r="AJ91" s="93"/>
      <c r="AK91" s="93"/>
      <c r="AL91" s="122">
        <f t="shared" si="58"/>
        <v>118.7590475053712</v>
      </c>
      <c r="AM91" s="93">
        <v>0</v>
      </c>
      <c r="AN91" s="325">
        <f t="shared" si="60"/>
        <v>0</v>
      </c>
      <c r="AO91" s="95">
        <f t="shared" si="59"/>
        <v>-118.7590475053712</v>
      </c>
      <c r="AP91" s="96"/>
      <c r="AQ91" s="97">
        <f t="shared" si="8"/>
        <v>0</v>
      </c>
      <c r="AR91" s="98">
        <f t="shared" si="38"/>
        <v>93.84</v>
      </c>
      <c r="AS91" s="98">
        <f t="shared" si="10"/>
        <v>0</v>
      </c>
      <c r="AT91" s="98">
        <f t="shared" si="11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4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5"/>
        <v>6834.03</v>
      </c>
      <c r="M92" s="89"/>
      <c r="N92" s="89">
        <v>1</v>
      </c>
      <c r="O92" s="89">
        <v>1403</v>
      </c>
      <c r="P92" s="89">
        <v>0</v>
      </c>
      <c r="Q92" s="233">
        <f t="shared" si="49"/>
        <v>3.125E-2</v>
      </c>
      <c r="R92" s="92">
        <f t="shared" si="50"/>
        <v>0</v>
      </c>
      <c r="S92" s="93">
        <v>1</v>
      </c>
      <c r="T92" s="93">
        <v>-1</v>
      </c>
      <c r="U92" s="92">
        <f t="shared" si="51"/>
        <v>0</v>
      </c>
      <c r="V92" s="93">
        <v>1072.01</v>
      </c>
      <c r="W92" s="93">
        <v>-1072.01</v>
      </c>
      <c r="X92" s="92">
        <f t="shared" si="52"/>
        <v>0</v>
      </c>
      <c r="Y92" s="93">
        <v>1403.38</v>
      </c>
      <c r="Z92" s="93">
        <v>-1403.38</v>
      </c>
      <c r="AA92" s="92">
        <f t="shared" si="53"/>
        <v>0</v>
      </c>
      <c r="AB92" s="92">
        <f t="shared" si="54"/>
        <v>0</v>
      </c>
      <c r="AC92" s="234">
        <f t="shared" si="55"/>
        <v>0</v>
      </c>
      <c r="AD92" s="92">
        <f t="shared" si="56"/>
        <v>0</v>
      </c>
      <c r="AE92" s="93">
        <v>0</v>
      </c>
      <c r="AF92" s="234">
        <f t="shared" si="57"/>
        <v>0</v>
      </c>
      <c r="AG92" s="93">
        <v>96.4</v>
      </c>
      <c r="AH92" s="93"/>
      <c r="AI92" s="93"/>
      <c r="AJ92" s="93"/>
      <c r="AK92" s="93"/>
      <c r="AL92" s="122">
        <f t="shared" si="58"/>
        <v>157.27549534495105</v>
      </c>
      <c r="AM92" s="93">
        <v>0</v>
      </c>
      <c r="AN92" s="325">
        <f t="shared" si="60"/>
        <v>58.872266593525438</v>
      </c>
      <c r="AO92" s="95">
        <f t="shared" si="59"/>
        <v>-312.54776193847647</v>
      </c>
      <c r="AP92" s="96"/>
      <c r="AQ92" s="97">
        <f t="shared" si="8"/>
        <v>0</v>
      </c>
      <c r="AR92" s="98">
        <f t="shared" si="38"/>
        <v>139.47</v>
      </c>
      <c r="AS92" s="98">
        <f t="shared" si="10"/>
        <v>0</v>
      </c>
      <c r="AT92" s="98">
        <f t="shared" si="11"/>
        <v>96.4</v>
      </c>
      <c r="AU92" s="98">
        <f t="shared" si="61"/>
        <v>0</v>
      </c>
      <c r="AV92" s="98">
        <f t="array" ref="AV92">_xlfn.IFS(U92=0,AO92,U92&lt;0,AO92/-U92,U92&gt;0,AO92/U92)</f>
        <v>-312.54776193847647</v>
      </c>
      <c r="AW92" s="234">
        <f t="shared" si="46"/>
        <v>0</v>
      </c>
      <c r="AX92" s="234">
        <f t="shared" si="47"/>
        <v>-2.2409676771956439</v>
      </c>
      <c r="AY92" s="99"/>
      <c r="AZ92" s="94">
        <f t="shared" si="14"/>
        <v>-15314.840334985347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5"/>
        <v>6555.09</v>
      </c>
      <c r="M93" s="89"/>
      <c r="N93" s="89">
        <v>1</v>
      </c>
      <c r="O93" s="89">
        <v>1296</v>
      </c>
      <c r="P93" s="89">
        <v>0</v>
      </c>
      <c r="Q93" s="233">
        <f t="shared" si="49"/>
        <v>3.125E-2</v>
      </c>
      <c r="R93" s="92">
        <f t="shared" si="50"/>
        <v>0</v>
      </c>
      <c r="S93" s="93">
        <v>1</v>
      </c>
      <c r="T93" s="93">
        <v>-1</v>
      </c>
      <c r="U93" s="92">
        <f t="shared" si="51"/>
        <v>0</v>
      </c>
      <c r="V93" s="93">
        <v>1040</v>
      </c>
      <c r="W93" s="93">
        <v>-1040</v>
      </c>
      <c r="X93" s="92">
        <f t="shared" si="52"/>
        <v>0</v>
      </c>
      <c r="Y93" s="93">
        <v>1296</v>
      </c>
      <c r="Z93" s="93">
        <v>-1296</v>
      </c>
      <c r="AA93" s="92">
        <f t="shared" si="53"/>
        <v>0</v>
      </c>
      <c r="AB93" s="92">
        <f t="shared" si="54"/>
        <v>0</v>
      </c>
      <c r="AC93" s="234">
        <f t="shared" si="55"/>
        <v>0</v>
      </c>
      <c r="AD93" s="92">
        <f t="shared" si="56"/>
        <v>0</v>
      </c>
      <c r="AE93" s="93">
        <v>0</v>
      </c>
      <c r="AF93" s="234">
        <f t="shared" si="57"/>
        <v>0</v>
      </c>
      <c r="AG93" s="93">
        <v>107.11</v>
      </c>
      <c r="AH93" s="93"/>
      <c r="AI93" s="93"/>
      <c r="AJ93" s="93"/>
      <c r="AK93" s="93"/>
      <c r="AL93" s="122">
        <f t="shared" si="58"/>
        <v>150.85608737168775</v>
      </c>
      <c r="AM93" s="93">
        <v>0</v>
      </c>
      <c r="AN93" s="325">
        <f t="shared" si="60"/>
        <v>54.367639203358294</v>
      </c>
      <c r="AO93" s="95">
        <f t="shared" si="59"/>
        <v>-312.33372657504606</v>
      </c>
      <c r="AP93" s="96"/>
      <c r="AQ93" s="97">
        <f t="shared" si="8"/>
        <v>0</v>
      </c>
      <c r="AR93" s="98">
        <f t="shared" si="38"/>
        <v>139.47</v>
      </c>
      <c r="AS93" s="98">
        <f t="shared" si="10"/>
        <v>0</v>
      </c>
      <c r="AT93" s="98">
        <f t="shared" si="11"/>
        <v>107.11</v>
      </c>
      <c r="AU93" s="98">
        <f t="shared" si="61"/>
        <v>0</v>
      </c>
      <c r="AV93" s="98">
        <f t="array" ref="AV93">_xlfn.IFS(U93=0,AO93,U93&lt;0,AO93/-U93,U93&gt;0,AO93/U93)</f>
        <v>-312.33372657504606</v>
      </c>
      <c r="AW93" s="234">
        <f t="shared" si="46"/>
        <v>0</v>
      </c>
      <c r="AX93" s="234">
        <f t="shared" si="47"/>
        <v>-2.2394330434863847</v>
      </c>
      <c r="AY93" s="99"/>
      <c r="AZ93" s="94">
        <f t="shared" si="14"/>
        <v>-14679.685149027166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5"/>
        <v>800.16</v>
      </c>
      <c r="M94" s="89"/>
      <c r="N94" s="89">
        <v>0</v>
      </c>
      <c r="O94" s="89">
        <v>0</v>
      </c>
      <c r="P94" s="89">
        <v>0</v>
      </c>
      <c r="Q94" s="233">
        <f t="shared" si="49"/>
        <v>0</v>
      </c>
      <c r="R94" s="92">
        <f t="shared" si="50"/>
        <v>0</v>
      </c>
      <c r="S94" s="93">
        <v>0</v>
      </c>
      <c r="T94" s="93">
        <v>0</v>
      </c>
      <c r="U94" s="92">
        <f t="shared" si="51"/>
        <v>0</v>
      </c>
      <c r="V94" s="93">
        <v>0</v>
      </c>
      <c r="W94" s="93">
        <v>0</v>
      </c>
      <c r="X94" s="92">
        <f t="shared" si="52"/>
        <v>0</v>
      </c>
      <c r="Y94" s="93">
        <v>0</v>
      </c>
      <c r="Z94" s="93">
        <v>0</v>
      </c>
      <c r="AA94" s="92">
        <f t="shared" si="53"/>
        <v>0</v>
      </c>
      <c r="AB94" s="92">
        <f t="shared" si="54"/>
        <v>0</v>
      </c>
      <c r="AC94" s="234">
        <f t="shared" si="55"/>
        <v>0</v>
      </c>
      <c r="AD94" s="92">
        <f t="shared" si="56"/>
        <v>0</v>
      </c>
      <c r="AE94" s="93">
        <v>0</v>
      </c>
      <c r="AF94" s="234">
        <f t="shared" si="57"/>
        <v>0</v>
      </c>
      <c r="AG94" s="93">
        <v>0</v>
      </c>
      <c r="AH94" s="93"/>
      <c r="AI94" s="93"/>
      <c r="AJ94" s="93"/>
      <c r="AK94" s="93"/>
      <c r="AL94" s="122">
        <f t="shared" si="58"/>
        <v>6.4194079732633087</v>
      </c>
      <c r="AM94" s="93">
        <v>0</v>
      </c>
      <c r="AN94" s="325">
        <f t="shared" si="60"/>
        <v>0</v>
      </c>
      <c r="AO94" s="95">
        <f t="shared" si="59"/>
        <v>-6.4194079732633087</v>
      </c>
      <c r="AP94" s="96"/>
      <c r="AQ94" s="97">
        <f t="shared" si="8"/>
        <v>0</v>
      </c>
      <c r="AR94" s="98">
        <f t="shared" si="38"/>
        <v>400.08</v>
      </c>
      <c r="AS94" s="98">
        <f t="shared" si="10"/>
        <v>0</v>
      </c>
      <c r="AT94" s="98">
        <f t="shared" si="11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4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5"/>
        <v>400.08</v>
      </c>
      <c r="M95" s="89"/>
      <c r="N95" s="89">
        <v>1</v>
      </c>
      <c r="O95" s="89">
        <v>1647</v>
      </c>
      <c r="P95" s="89">
        <v>100</v>
      </c>
      <c r="Q95" s="233">
        <f t="shared" si="49"/>
        <v>3.125E-2</v>
      </c>
      <c r="R95" s="92">
        <f t="shared" si="50"/>
        <v>0</v>
      </c>
      <c r="S95" s="93">
        <v>0</v>
      </c>
      <c r="T95" s="93">
        <v>0</v>
      </c>
      <c r="U95" s="92">
        <f t="shared" si="51"/>
        <v>0</v>
      </c>
      <c r="V95" s="93">
        <v>0</v>
      </c>
      <c r="W95" s="93">
        <v>0</v>
      </c>
      <c r="X95" s="92">
        <f t="shared" si="52"/>
        <v>0</v>
      </c>
      <c r="Y95" s="93">
        <v>0</v>
      </c>
      <c r="Z95" s="93">
        <v>0</v>
      </c>
      <c r="AA95" s="92">
        <f t="shared" si="53"/>
        <v>0</v>
      </c>
      <c r="AB95" s="92">
        <f t="shared" si="54"/>
        <v>1647</v>
      </c>
      <c r="AC95" s="234">
        <f t="shared" si="55"/>
        <v>0</v>
      </c>
      <c r="AD95" s="92">
        <f t="shared" si="56"/>
        <v>0</v>
      </c>
      <c r="AE95" s="93">
        <v>0</v>
      </c>
      <c r="AF95" s="234">
        <f t="shared" si="57"/>
        <v>0</v>
      </c>
      <c r="AG95" s="93">
        <v>0</v>
      </c>
      <c r="AH95" s="93"/>
      <c r="AI95" s="93"/>
      <c r="AJ95" s="93"/>
      <c r="AK95" s="93"/>
      <c r="AL95" s="122">
        <f t="shared" si="58"/>
        <v>3.2097039866316543</v>
      </c>
      <c r="AM95" s="93">
        <v>0</v>
      </c>
      <c r="AN95" s="325">
        <f t="shared" si="60"/>
        <v>0</v>
      </c>
      <c r="AO95" s="95">
        <f t="shared" si="59"/>
        <v>-3.2097039866316543</v>
      </c>
      <c r="AP95" s="96"/>
      <c r="AQ95" s="97">
        <f t="shared" si="8"/>
        <v>0</v>
      </c>
      <c r="AR95" s="98">
        <f t="shared" si="38"/>
        <v>400.08</v>
      </c>
      <c r="AS95" s="98">
        <f t="shared" si="10"/>
        <v>0</v>
      </c>
      <c r="AT95" s="98">
        <f t="shared" si="11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4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5"/>
        <v>300.08</v>
      </c>
      <c r="M96" s="89"/>
      <c r="N96" s="89">
        <v>1</v>
      </c>
      <c r="O96" s="89">
        <v>998</v>
      </c>
      <c r="P96" s="89">
        <v>100</v>
      </c>
      <c r="Q96" s="233">
        <f t="shared" si="49"/>
        <v>3.125E-2</v>
      </c>
      <c r="R96" s="92">
        <f t="shared" si="50"/>
        <v>3.125E-2</v>
      </c>
      <c r="S96" s="93">
        <v>1</v>
      </c>
      <c r="T96" s="93">
        <v>0</v>
      </c>
      <c r="U96" s="92">
        <f t="shared" si="51"/>
        <v>1</v>
      </c>
      <c r="V96" s="93">
        <v>684</v>
      </c>
      <c r="W96" s="93">
        <v>0</v>
      </c>
      <c r="X96" s="92">
        <f t="shared" si="52"/>
        <v>684</v>
      </c>
      <c r="Y96" s="93">
        <v>998</v>
      </c>
      <c r="Z96" s="93">
        <v>0</v>
      </c>
      <c r="AA96" s="92">
        <f t="shared" si="53"/>
        <v>998</v>
      </c>
      <c r="AB96" s="92">
        <f t="shared" si="54"/>
        <v>998</v>
      </c>
      <c r="AC96" s="234">
        <f t="shared" si="55"/>
        <v>4.4452857526337808E-4</v>
      </c>
      <c r="AD96" s="92">
        <f t="shared" si="56"/>
        <v>300.08</v>
      </c>
      <c r="AE96" s="93">
        <v>378.91999999999996</v>
      </c>
      <c r="AF96" s="234">
        <f t="shared" si="57"/>
        <v>0.37967935871743486</v>
      </c>
      <c r="AG96" s="93">
        <v>163.6</v>
      </c>
      <c r="AH96" s="93"/>
      <c r="AI96" s="93"/>
      <c r="AJ96" s="93"/>
      <c r="AK96" s="93"/>
      <c r="AL96" s="122">
        <f t="shared" si="58"/>
        <v>3.2097039866316543</v>
      </c>
      <c r="AM96" s="93">
        <v>0</v>
      </c>
      <c r="AN96" s="325">
        <f t="shared" si="60"/>
        <v>41.866438213697201</v>
      </c>
      <c r="AO96" s="95">
        <f t="shared" si="59"/>
        <v>110.32385779967126</v>
      </c>
      <c r="AP96" s="96"/>
      <c r="AQ96" s="97">
        <f t="shared" si="8"/>
        <v>998</v>
      </c>
      <c r="AR96" s="98">
        <f t="shared" si="38"/>
        <v>300.08</v>
      </c>
      <c r="AS96" s="98">
        <f t="shared" si="10"/>
        <v>378.91999999999996</v>
      </c>
      <c r="AT96" s="98">
        <f t="shared" si="11"/>
        <v>163.6</v>
      </c>
      <c r="AU96" s="98">
        <f t="shared" si="61"/>
        <v>0</v>
      </c>
      <c r="AV96" s="98">
        <f t="array" ref="AV96">_xlfn.IFS(U96=0,AO96,U96&lt;0,AO96/-U96,U96&gt;0,AO96/U96)</f>
        <v>110.32385779967126</v>
      </c>
      <c r="AW96" s="234">
        <f t="shared" si="46"/>
        <v>0.11054494769506139</v>
      </c>
      <c r="AX96" s="234">
        <f t="shared" si="47"/>
        <v>0.36764815315806204</v>
      </c>
      <c r="AY96" s="99"/>
      <c r="AZ96" s="94">
        <f t="shared" si="14"/>
        <v>110.32385779967126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5"/>
        <v>1600.32</v>
      </c>
      <c r="M97" s="89"/>
      <c r="N97" s="89">
        <v>0</v>
      </c>
      <c r="O97" s="89">
        <v>0</v>
      </c>
      <c r="P97" s="89">
        <v>0</v>
      </c>
      <c r="Q97" s="233">
        <f t="shared" si="49"/>
        <v>0</v>
      </c>
      <c r="R97" s="92">
        <f t="shared" si="50"/>
        <v>0</v>
      </c>
      <c r="S97" s="93">
        <v>0</v>
      </c>
      <c r="T97" s="93">
        <v>0</v>
      </c>
      <c r="U97" s="92">
        <f t="shared" si="51"/>
        <v>0</v>
      </c>
      <c r="V97" s="93">
        <v>0</v>
      </c>
      <c r="W97" s="93">
        <v>0</v>
      </c>
      <c r="X97" s="92">
        <f t="shared" si="52"/>
        <v>0</v>
      </c>
      <c r="Y97" s="93">
        <v>0</v>
      </c>
      <c r="Z97" s="93">
        <v>0</v>
      </c>
      <c r="AA97" s="92">
        <f t="shared" si="53"/>
        <v>0</v>
      </c>
      <c r="AB97" s="92">
        <f t="shared" si="54"/>
        <v>0</v>
      </c>
      <c r="AC97" s="234">
        <f t="shared" si="55"/>
        <v>0</v>
      </c>
      <c r="AD97" s="92">
        <f t="shared" si="56"/>
        <v>0</v>
      </c>
      <c r="AE97" s="93">
        <v>0</v>
      </c>
      <c r="AF97" s="234">
        <f t="shared" si="57"/>
        <v>0</v>
      </c>
      <c r="AG97" s="93">
        <v>0</v>
      </c>
      <c r="AH97" s="93"/>
      <c r="AI97" s="93"/>
      <c r="AJ97" s="93"/>
      <c r="AK97" s="93"/>
      <c r="AL97" s="122">
        <f t="shared" si="58"/>
        <v>12.838815946526617</v>
      </c>
      <c r="AM97" s="93">
        <v>0</v>
      </c>
      <c r="AN97" s="325">
        <f t="shared" si="60"/>
        <v>0</v>
      </c>
      <c r="AO97" s="95">
        <f t="shared" si="59"/>
        <v>-12.838815946526617</v>
      </c>
      <c r="AP97" s="96"/>
      <c r="AQ97" s="97">
        <f t="shared" si="8"/>
        <v>0</v>
      </c>
      <c r="AR97" s="98">
        <f t="shared" si="38"/>
        <v>400.08</v>
      </c>
      <c r="AS97" s="98">
        <f t="shared" si="10"/>
        <v>0</v>
      </c>
      <c r="AT97" s="98">
        <f t="shared" si="11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4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5"/>
        <v>4801.28</v>
      </c>
      <c r="M98" s="89"/>
      <c r="N98" s="89">
        <v>0</v>
      </c>
      <c r="O98" s="89">
        <v>0</v>
      </c>
      <c r="P98" s="89">
        <v>0</v>
      </c>
      <c r="Q98" s="233">
        <f t="shared" si="49"/>
        <v>0</v>
      </c>
      <c r="R98" s="92">
        <f t="shared" si="50"/>
        <v>0</v>
      </c>
      <c r="S98" s="93">
        <v>0</v>
      </c>
      <c r="T98" s="93">
        <v>0</v>
      </c>
      <c r="U98" s="92">
        <f t="shared" si="51"/>
        <v>0</v>
      </c>
      <c r="V98" s="93">
        <v>0</v>
      </c>
      <c r="W98" s="93">
        <v>0</v>
      </c>
      <c r="X98" s="92">
        <f t="shared" si="52"/>
        <v>0</v>
      </c>
      <c r="Y98" s="93">
        <v>0</v>
      </c>
      <c r="Z98" s="93">
        <v>0</v>
      </c>
      <c r="AA98" s="92">
        <f t="shared" si="53"/>
        <v>0</v>
      </c>
      <c r="AB98" s="92">
        <f t="shared" si="54"/>
        <v>0</v>
      </c>
      <c r="AC98" s="234">
        <f t="shared" si="55"/>
        <v>0</v>
      </c>
      <c r="AD98" s="92">
        <f t="shared" si="56"/>
        <v>0</v>
      </c>
      <c r="AE98" s="93">
        <v>0</v>
      </c>
      <c r="AF98" s="234">
        <f t="shared" si="57"/>
        <v>0</v>
      </c>
      <c r="AG98" s="93">
        <v>0</v>
      </c>
      <c r="AH98" s="93"/>
      <c r="AI98" s="93"/>
      <c r="AJ98" s="93"/>
      <c r="AK98" s="93"/>
      <c r="AL98" s="122">
        <f t="shared" si="58"/>
        <v>51.35526378610647</v>
      </c>
      <c r="AM98" s="93">
        <v>0</v>
      </c>
      <c r="AN98" s="325">
        <f t="shared" si="60"/>
        <v>0</v>
      </c>
      <c r="AO98" s="95">
        <f t="shared" si="59"/>
        <v>-51.35526378610647</v>
      </c>
      <c r="AP98" s="96"/>
      <c r="AQ98" s="97">
        <f t="shared" ref="AQ98" si="62">IF(U98=0,0,AA98/U98)</f>
        <v>0</v>
      </c>
      <c r="AR98" s="98">
        <f t="shared" si="38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-72.091462793933957</v>
      </c>
      <c r="AW99" s="112">
        <f t="shared" si="66"/>
        <v>-2.8357115008479813E-2</v>
      </c>
      <c r="AX99" s="112">
        <f t="shared" si="66"/>
        <v>-0.58697552640290307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96625.980000000054</v>
      </c>
      <c r="AO100" s="117">
        <f t="shared" si="69"/>
        <v>187160.83970398566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-429178.49155732256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57"/>
      <c r="AI101" s="45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 t="shared" ref="AN102:AN106" si="81">96625.98*Y102/Y$121</f>
        <v>0</v>
      </c>
      <c r="AO102" s="95">
        <f t="shared" ref="AO102:AO106" si="82">AA102-AD102-AE102-AG102-AH102-AI102-AK102-AL102-AN102-AM102</f>
        <v>0</v>
      </c>
      <c r="AP102" s="96"/>
      <c r="AQ102" s="97">
        <f t="shared" ref="AQ102:AQ106" si="83">IF(U102=0,0,AA102/U102)</f>
        <v>0</v>
      </c>
      <c r="AR102" s="98">
        <f t="shared" ref="AR102:AR106" si="84">K102</f>
        <v>579.17999999999995</v>
      </c>
      <c r="AS102" s="98">
        <f t="shared" ref="AS102:AS106" si="85">IF(U102=0,0,AE102/U102)</f>
        <v>0</v>
      </c>
      <c r="AT102" s="98">
        <f t="shared" ref="AT102:AT106" si="86">IF(S102=0,AG102/1,AG102/S102)</f>
        <v>0</v>
      </c>
      <c r="AU102" s="98">
        <f t="shared" ref="AU102:AU106" si="87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8">IF(AQ102=0,0,AV102/AQ102)</f>
        <v>0</v>
      </c>
      <c r="AX102" s="234">
        <f t="shared" ref="AX102:AX106" si="89">IF(AR102=0,0,AV102/AR102)</f>
        <v>0</v>
      </c>
      <c r="AY102" s="99"/>
      <c r="AZ102" s="94">
        <f t="shared" ref="AZ102:AZ106" si="90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1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2">S103+T103</f>
        <v>0</v>
      </c>
      <c r="V103" s="93">
        <v>0</v>
      </c>
      <c r="W103" s="93">
        <v>0</v>
      </c>
      <c r="X103" s="92">
        <f t="shared" ref="X103:X106" si="93">V103+W103</f>
        <v>0</v>
      </c>
      <c r="Y103" s="93">
        <v>0</v>
      </c>
      <c r="Z103" s="93">
        <v>0</v>
      </c>
      <c r="AA103" s="92">
        <f t="shared" ref="AA103:AA106" si="94">Y103+Z103</f>
        <v>0</v>
      </c>
      <c r="AB103" s="92">
        <f t="shared" ref="AB103:AB106" si="95">N103*O103*P103/100</f>
        <v>0</v>
      </c>
      <c r="AC103" s="234">
        <f t="shared" ref="AC103:AC106" si="96">AA103/$AA$121</f>
        <v>0</v>
      </c>
      <c r="AD103" s="92">
        <f t="shared" ref="AD103:AD106" si="97">U103*K103</f>
        <v>0</v>
      </c>
      <c r="AE103" s="93">
        <v>0</v>
      </c>
      <c r="AF103" s="234">
        <f t="shared" ref="AF103:AF106" si="98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9">IFERROR($AL$121*H103/$H$121,0)</f>
        <v>3.2097039866316543</v>
      </c>
      <c r="AM103" s="93">
        <v>0</v>
      </c>
      <c r="AN103" s="325">
        <f t="shared" si="81"/>
        <v>0</v>
      </c>
      <c r="AO103" s="95">
        <f t="shared" si="82"/>
        <v>-186.42970398663167</v>
      </c>
      <c r="AP103" s="96"/>
      <c r="AQ103" s="97">
        <f t="shared" si="83"/>
        <v>0</v>
      </c>
      <c r="AR103" s="98">
        <f t="shared" si="84"/>
        <v>579.17999999999995</v>
      </c>
      <c r="AS103" s="98">
        <f t="shared" si="85"/>
        <v>0</v>
      </c>
      <c r="AT103" s="98">
        <f t="shared" si="86"/>
        <v>183.22</v>
      </c>
      <c r="AU103" s="98">
        <f t="shared" si="87"/>
        <v>0</v>
      </c>
      <c r="AV103" s="98">
        <f t="array" ref="AV103">_xlfn.IFS(U103=0,AO103,U103&lt;0,AO103/-U103,U103&gt;0,AO103/U103)</f>
        <v>-186.42970398663167</v>
      </c>
      <c r="AW103" s="234">
        <f t="shared" si="88"/>
        <v>0</v>
      </c>
      <c r="AX103" s="234">
        <f t="shared" si="89"/>
        <v>-0.3218856037615796</v>
      </c>
      <c r="AY103" s="99"/>
      <c r="AZ103" s="94">
        <f t="shared" si="90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1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2"/>
        <v>0</v>
      </c>
      <c r="V104" s="93">
        <v>0</v>
      </c>
      <c r="W104" s="93">
        <v>0</v>
      </c>
      <c r="X104" s="92">
        <f t="shared" si="93"/>
        <v>0</v>
      </c>
      <c r="Y104" s="93">
        <v>0</v>
      </c>
      <c r="Z104" s="93">
        <v>0</v>
      </c>
      <c r="AA104" s="92">
        <f t="shared" si="94"/>
        <v>0</v>
      </c>
      <c r="AB104" s="92">
        <f t="shared" si="95"/>
        <v>0</v>
      </c>
      <c r="AC104" s="234">
        <f t="shared" si="96"/>
        <v>0</v>
      </c>
      <c r="AD104" s="92">
        <f t="shared" si="97"/>
        <v>0</v>
      </c>
      <c r="AE104" s="93">
        <v>0</v>
      </c>
      <c r="AF104" s="234">
        <f t="shared" si="98"/>
        <v>0</v>
      </c>
      <c r="AG104" s="93">
        <v>0</v>
      </c>
      <c r="AH104" s="93"/>
      <c r="AI104" s="93"/>
      <c r="AJ104" s="93"/>
      <c r="AK104" s="93"/>
      <c r="AL104" s="122">
        <f t="shared" si="99"/>
        <v>0</v>
      </c>
      <c r="AM104" s="93">
        <v>0</v>
      </c>
      <c r="AN104" s="325">
        <f t="shared" si="81"/>
        <v>0</v>
      </c>
      <c r="AO104" s="95">
        <f>AA104-AD104-AE104-AG104-AH104-AI104-AK104-AL104-AN104-AM104</f>
        <v>0</v>
      </c>
      <c r="AP104" s="96"/>
      <c r="AQ104" s="97">
        <f t="shared" si="83"/>
        <v>0</v>
      </c>
      <c r="AR104" s="98">
        <f t="shared" si="84"/>
        <v>541.67999999999995</v>
      </c>
      <c r="AS104" s="98">
        <f t="shared" si="85"/>
        <v>0</v>
      </c>
      <c r="AT104" s="98">
        <f t="shared" si="86"/>
        <v>0</v>
      </c>
      <c r="AU104" s="98">
        <f t="shared" si="87"/>
        <v>0</v>
      </c>
      <c r="AV104" s="98">
        <f t="array" ref="AV104">_xlfn.IFS(U104=0,AO104,U104&lt;0,AO104/-U104,U104&gt;0,AO104/U104)</f>
        <v>0</v>
      </c>
      <c r="AW104" s="234">
        <f t="shared" si="88"/>
        <v>0</v>
      </c>
      <c r="AX104" s="234">
        <f t="shared" si="89"/>
        <v>0</v>
      </c>
      <c r="AY104" s="99"/>
      <c r="AZ104" s="94">
        <f t="shared" si="90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1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2"/>
        <v>0</v>
      </c>
      <c r="V105" s="93">
        <v>0</v>
      </c>
      <c r="W105" s="93">
        <v>0</v>
      </c>
      <c r="X105" s="92">
        <f t="shared" si="93"/>
        <v>0</v>
      </c>
      <c r="Y105" s="93">
        <v>0</v>
      </c>
      <c r="Z105" s="93">
        <v>0</v>
      </c>
      <c r="AA105" s="92">
        <f t="shared" si="94"/>
        <v>0</v>
      </c>
      <c r="AB105" s="92">
        <f t="shared" si="95"/>
        <v>0</v>
      </c>
      <c r="AC105" s="234">
        <f t="shared" si="96"/>
        <v>0</v>
      </c>
      <c r="AD105" s="92">
        <f t="shared" si="97"/>
        <v>0</v>
      </c>
      <c r="AE105" s="93">
        <v>0</v>
      </c>
      <c r="AF105" s="234">
        <f t="shared" si="98"/>
        <v>0</v>
      </c>
      <c r="AG105" s="93">
        <v>0</v>
      </c>
      <c r="AH105" s="93"/>
      <c r="AI105" s="93"/>
      <c r="AJ105" s="93"/>
      <c r="AK105" s="93"/>
      <c r="AL105" s="122">
        <f t="shared" si="99"/>
        <v>0</v>
      </c>
      <c r="AM105" s="93">
        <v>0</v>
      </c>
      <c r="AN105" s="325">
        <f t="shared" si="81"/>
        <v>0</v>
      </c>
      <c r="AO105" s="95">
        <f t="shared" si="82"/>
        <v>0</v>
      </c>
      <c r="AP105" s="96"/>
      <c r="AQ105" s="97">
        <f t="shared" si="83"/>
        <v>0</v>
      </c>
      <c r="AR105" s="98">
        <f t="shared" si="84"/>
        <v>541.67999999999995</v>
      </c>
      <c r="AS105" s="98">
        <f t="shared" si="85"/>
        <v>0</v>
      </c>
      <c r="AT105" s="98">
        <f t="shared" si="86"/>
        <v>0</v>
      </c>
      <c r="AU105" s="98">
        <f t="shared" si="87"/>
        <v>0</v>
      </c>
      <c r="AV105" s="98">
        <f t="array" ref="AV105">_xlfn.IFS(U105=0,AO105,U105&lt;0,AO105/-U105,U105&gt;0,AO105/U105)</f>
        <v>0</v>
      </c>
      <c r="AW105" s="234">
        <f t="shared" si="88"/>
        <v>0</v>
      </c>
      <c r="AX105" s="234">
        <f t="shared" si="89"/>
        <v>0</v>
      </c>
      <c r="AY105" s="99"/>
      <c r="AZ105" s="94">
        <f t="shared" si="90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1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2"/>
        <v>0</v>
      </c>
      <c r="V106" s="93">
        <v>0</v>
      </c>
      <c r="W106" s="93">
        <v>0</v>
      </c>
      <c r="X106" s="92">
        <f t="shared" si="93"/>
        <v>0</v>
      </c>
      <c r="Y106" s="93">
        <v>0</v>
      </c>
      <c r="Z106" s="93">
        <v>0</v>
      </c>
      <c r="AA106" s="92">
        <f t="shared" si="94"/>
        <v>0</v>
      </c>
      <c r="AB106" s="92">
        <f t="shared" si="95"/>
        <v>0</v>
      </c>
      <c r="AC106" s="234">
        <f t="shared" si="96"/>
        <v>0</v>
      </c>
      <c r="AD106" s="92">
        <f t="shared" si="97"/>
        <v>0</v>
      </c>
      <c r="AE106" s="93">
        <v>0</v>
      </c>
      <c r="AF106" s="234">
        <f t="shared" si="98"/>
        <v>0</v>
      </c>
      <c r="AG106" s="93">
        <v>0</v>
      </c>
      <c r="AH106" s="93"/>
      <c r="AI106" s="93"/>
      <c r="AJ106" s="93"/>
      <c r="AK106" s="93"/>
      <c r="AL106" s="122">
        <f t="shared" si="99"/>
        <v>0</v>
      </c>
      <c r="AM106" s="93">
        <v>0</v>
      </c>
      <c r="AN106" s="325">
        <f t="shared" si="81"/>
        <v>0</v>
      </c>
      <c r="AO106" s="95">
        <f t="shared" si="82"/>
        <v>0</v>
      </c>
      <c r="AP106" s="96"/>
      <c r="AQ106" s="97">
        <f t="shared" si="83"/>
        <v>0</v>
      </c>
      <c r="AR106" s="98">
        <f t="shared" si="84"/>
        <v>541.67999999999995</v>
      </c>
      <c r="AS106" s="98">
        <f t="shared" si="85"/>
        <v>0</v>
      </c>
      <c r="AT106" s="98">
        <f t="shared" si="86"/>
        <v>0</v>
      </c>
      <c r="AU106" s="98">
        <f t="shared" si="87"/>
        <v>0</v>
      </c>
      <c r="AV106" s="98">
        <f t="array" ref="AV106">_xlfn.IFS(U106=0,AO106,U106&lt;0,AO106/-U106,U106&gt;0,AO106/U106)</f>
        <v>0</v>
      </c>
      <c r="AW106" s="234">
        <f t="shared" si="88"/>
        <v>0</v>
      </c>
      <c r="AX106" s="234">
        <f t="shared" si="89"/>
        <v>0</v>
      </c>
      <c r="AY106" s="99"/>
      <c r="AZ106" s="94">
        <f t="shared" si="90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0">AVERAGE(AS102:AS106)</f>
        <v>0</v>
      </c>
      <c r="AT107" s="245">
        <f t="shared" si="100"/>
        <v>36.643999999999998</v>
      </c>
      <c r="AU107" s="245">
        <f t="shared" si="100"/>
        <v>0</v>
      </c>
      <c r="AV107" s="245">
        <f t="shared" si="100"/>
        <v>-37.285940797326333</v>
      </c>
      <c r="AW107" s="246">
        <f t="shared" si="100"/>
        <v>0</v>
      </c>
      <c r="AX107" s="246">
        <f t="shared" si="100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1">SUM(E102:E106)</f>
        <v>7</v>
      </c>
      <c r="F108" s="249">
        <f t="shared" si="101"/>
        <v>0</v>
      </c>
      <c r="G108" s="249">
        <f t="shared" si="101"/>
        <v>0</v>
      </c>
      <c r="H108" s="249">
        <f t="shared" si="101"/>
        <v>1</v>
      </c>
      <c r="I108" s="249">
        <f t="shared" si="101"/>
        <v>0</v>
      </c>
      <c r="J108" s="249">
        <f t="shared" si="101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2">SUM(S102:S106)</f>
        <v>0</v>
      </c>
      <c r="T108" s="249">
        <f t="shared" si="102"/>
        <v>0</v>
      </c>
      <c r="U108" s="249">
        <f t="shared" si="102"/>
        <v>0</v>
      </c>
      <c r="V108" s="249">
        <f t="shared" si="102"/>
        <v>0</v>
      </c>
      <c r="W108" s="249">
        <f t="shared" si="102"/>
        <v>0</v>
      </c>
      <c r="X108" s="249">
        <f t="shared" si="102"/>
        <v>0</v>
      </c>
      <c r="Y108" s="249">
        <f t="shared" si="102"/>
        <v>0</v>
      </c>
      <c r="Z108" s="249">
        <f t="shared" si="102"/>
        <v>0</v>
      </c>
      <c r="AA108" s="249">
        <f t="shared" si="102"/>
        <v>0</v>
      </c>
      <c r="AB108" s="249">
        <f t="shared" si="102"/>
        <v>0</v>
      </c>
      <c r="AC108" s="252">
        <f t="shared" si="102"/>
        <v>0</v>
      </c>
      <c r="AD108" s="253">
        <f t="shared" si="102"/>
        <v>0</v>
      </c>
      <c r="AE108" s="249">
        <f t="shared" si="102"/>
        <v>0</v>
      </c>
      <c r="AF108" s="252" t="e">
        <f>AE108/AA108</f>
        <v>#DIV/0!</v>
      </c>
      <c r="AG108" s="249">
        <f t="shared" ref="AG108:AO108" si="103">SUM(AG102:AG106)</f>
        <v>183.22</v>
      </c>
      <c r="AH108" s="253">
        <f t="shared" si="103"/>
        <v>0</v>
      </c>
      <c r="AI108" s="253">
        <f t="shared" si="103"/>
        <v>0</v>
      </c>
      <c r="AJ108" s="253">
        <f t="shared" si="103"/>
        <v>0</v>
      </c>
      <c r="AK108" s="253">
        <f t="shared" si="103"/>
        <v>0</v>
      </c>
      <c r="AL108" s="253">
        <f t="shared" si="103"/>
        <v>3.2097039866316543</v>
      </c>
      <c r="AM108" s="249">
        <f t="shared" si="103"/>
        <v>0</v>
      </c>
      <c r="AN108" s="253">
        <f t="shared" si="103"/>
        <v>0</v>
      </c>
      <c r="AO108" s="253">
        <f t="shared" si="103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58"/>
      <c r="AI109" s="45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4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5">N110/32</f>
        <v>0</v>
      </c>
      <c r="R110" s="92">
        <f t="shared" ref="R110:R117" si="106">U110/32</f>
        <v>0</v>
      </c>
      <c r="S110" s="93">
        <v>0</v>
      </c>
      <c r="T110" s="93">
        <v>0</v>
      </c>
      <c r="U110" s="92">
        <f t="shared" ref="U110" si="107">S110+T110</f>
        <v>0</v>
      </c>
      <c r="V110" s="93">
        <v>0</v>
      </c>
      <c r="W110" s="93">
        <v>0</v>
      </c>
      <c r="X110" s="92">
        <f t="shared" ref="X110" si="108">V110+W110</f>
        <v>0</v>
      </c>
      <c r="Y110" s="93">
        <v>0</v>
      </c>
      <c r="Z110" s="93">
        <v>0</v>
      </c>
      <c r="AA110" s="92">
        <f t="shared" ref="AA110" si="109">Y110+Z110</f>
        <v>0</v>
      </c>
      <c r="AB110" s="92">
        <f t="shared" ref="AB110" si="110">N110*O110*P110/100</f>
        <v>0</v>
      </c>
      <c r="AC110" s="234">
        <f t="shared" ref="AC110" si="111">AA110/$AA$121</f>
        <v>0</v>
      </c>
      <c r="AD110" s="92">
        <f t="shared" ref="AD110" si="112">U110*K110</f>
        <v>0</v>
      </c>
      <c r="AE110" s="93">
        <v>0</v>
      </c>
      <c r="AF110" s="234">
        <f t="shared" ref="AF110" si="113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4">IFERROR($AL$121*H110/$H$121,0)</f>
        <v>0</v>
      </c>
      <c r="AM110" s="93">
        <v>0</v>
      </c>
      <c r="AN110" s="325">
        <f t="shared" ref="AN110:AN117" si="115">96625.98*Y110/Y$121</f>
        <v>0</v>
      </c>
      <c r="AO110" s="95">
        <f t="shared" ref="AO110:AO117" si="116">AA110-AD110-AE110-AG110-AH110-AI110-AK110-AL110-AN110-AM110</f>
        <v>0</v>
      </c>
      <c r="AP110" s="96"/>
      <c r="AQ110" s="97">
        <f t="shared" ref="AQ110:AQ117" si="117">IF(U110=0,0,AA110/U110)</f>
        <v>0</v>
      </c>
      <c r="AR110" s="98">
        <f t="shared" ref="AR110:AR117" si="118">K110</f>
        <v>140</v>
      </c>
      <c r="AS110" s="98">
        <f t="shared" ref="AS110:AS117" si="119">IF(U110=0,0,AE110/U110)</f>
        <v>0</v>
      </c>
      <c r="AT110" s="98">
        <f t="shared" ref="AT110:AT117" si="120">IF(S110=0,AG110/1,AG110/S110)</f>
        <v>0</v>
      </c>
      <c r="AU110" s="98">
        <f t="shared" ref="AU110:AU117" si="121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2">IF(AQ110=0,0,AV110/AQ110)</f>
        <v>0</v>
      </c>
      <c r="AX110" s="234">
        <f t="shared" ref="AX110:AX117" si="123">IF(AR110=0,0,AV110/AR110)</f>
        <v>0</v>
      </c>
      <c r="AY110" s="99"/>
      <c r="AZ110" s="94">
        <f t="shared" ref="AZ110:AZ117" si="124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5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4"/>
        <v>154</v>
      </c>
      <c r="M111" s="89"/>
      <c r="N111" s="89">
        <v>0</v>
      </c>
      <c r="O111" s="89">
        <v>0</v>
      </c>
      <c r="P111" s="89">
        <v>0</v>
      </c>
      <c r="Q111" s="233">
        <f t="shared" si="105"/>
        <v>0</v>
      </c>
      <c r="R111" s="92">
        <f t="shared" si="106"/>
        <v>0</v>
      </c>
      <c r="S111" s="93">
        <v>0</v>
      </c>
      <c r="T111" s="93">
        <v>0</v>
      </c>
      <c r="U111" s="92">
        <f t="shared" ref="U111:U117" si="126">S111+T111</f>
        <v>0</v>
      </c>
      <c r="V111" s="93">
        <v>0</v>
      </c>
      <c r="W111" s="93">
        <v>0</v>
      </c>
      <c r="X111" s="92">
        <f t="shared" ref="X111:X117" si="127">V111+W111</f>
        <v>0</v>
      </c>
      <c r="Y111" s="93">
        <v>0</v>
      </c>
      <c r="Z111" s="93">
        <v>0</v>
      </c>
      <c r="AA111" s="92">
        <f t="shared" ref="AA111:AA117" si="128">Y111+Z111</f>
        <v>0</v>
      </c>
      <c r="AB111" s="92">
        <f t="shared" ref="AB111:AB117" si="129">N111*O111*P111/100</f>
        <v>0</v>
      </c>
      <c r="AC111" s="234">
        <f t="shared" ref="AC111:AC117" si="130">AA111/$AA$121</f>
        <v>0</v>
      </c>
      <c r="AD111" s="92">
        <f t="shared" ref="AD111:AD117" si="131">U111*K111</f>
        <v>0</v>
      </c>
      <c r="AE111" s="93">
        <v>0</v>
      </c>
      <c r="AF111" s="234">
        <f t="shared" ref="AF111:AF117" si="132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3">IFERROR($AL$121*H111/$H$121,0)</f>
        <v>0</v>
      </c>
      <c r="AM111" s="93">
        <v>0</v>
      </c>
      <c r="AN111" s="325">
        <f t="shared" si="115"/>
        <v>0</v>
      </c>
      <c r="AO111" s="95">
        <f t="shared" si="116"/>
        <v>0</v>
      </c>
      <c r="AP111" s="96"/>
      <c r="AQ111" s="97">
        <f t="shared" si="117"/>
        <v>0</v>
      </c>
      <c r="AR111" s="98">
        <f t="shared" si="118"/>
        <v>154</v>
      </c>
      <c r="AS111" s="98">
        <f t="shared" si="119"/>
        <v>0</v>
      </c>
      <c r="AT111" s="98">
        <f t="shared" si="120"/>
        <v>0</v>
      </c>
      <c r="AU111" s="98">
        <f t="shared" si="121"/>
        <v>0</v>
      </c>
      <c r="AV111" s="98">
        <f t="array" ref="AV111">_xlfn.IFS(U111=0,AO111,U111&lt;0,AO111/-U111,U111&gt;0,AO111/U111)</f>
        <v>0</v>
      </c>
      <c r="AW111" s="234">
        <f t="shared" si="122"/>
        <v>0</v>
      </c>
      <c r="AX111" s="234">
        <f t="shared" si="123"/>
        <v>0</v>
      </c>
      <c r="AY111" s="99"/>
      <c r="AZ111" s="94">
        <f t="shared" si="124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5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4"/>
        <v>220</v>
      </c>
      <c r="M112" s="89"/>
      <c r="N112" s="89">
        <v>0</v>
      </c>
      <c r="O112" s="89">
        <v>0</v>
      </c>
      <c r="P112" s="89">
        <v>0</v>
      </c>
      <c r="Q112" s="233">
        <f t="shared" si="105"/>
        <v>0</v>
      </c>
      <c r="R112" s="92">
        <f t="shared" si="106"/>
        <v>0</v>
      </c>
      <c r="S112" s="93">
        <v>0</v>
      </c>
      <c r="T112" s="93">
        <v>0</v>
      </c>
      <c r="U112" s="92">
        <f t="shared" si="126"/>
        <v>0</v>
      </c>
      <c r="V112" s="93">
        <v>0</v>
      </c>
      <c r="W112" s="93">
        <v>0</v>
      </c>
      <c r="X112" s="92">
        <f t="shared" si="127"/>
        <v>0</v>
      </c>
      <c r="Y112" s="93">
        <v>0</v>
      </c>
      <c r="Z112" s="93">
        <v>0</v>
      </c>
      <c r="AA112" s="92">
        <f t="shared" si="128"/>
        <v>0</v>
      </c>
      <c r="AB112" s="92">
        <f t="shared" si="129"/>
        <v>0</v>
      </c>
      <c r="AC112" s="234">
        <f t="shared" si="130"/>
        <v>0</v>
      </c>
      <c r="AD112" s="92">
        <f t="shared" si="131"/>
        <v>0</v>
      </c>
      <c r="AE112" s="93">
        <v>0</v>
      </c>
      <c r="AF112" s="234">
        <f t="shared" si="132"/>
        <v>0</v>
      </c>
      <c r="AG112" s="93">
        <v>0</v>
      </c>
      <c r="AH112" s="93"/>
      <c r="AI112" s="93"/>
      <c r="AJ112" s="93"/>
      <c r="AK112" s="93"/>
      <c r="AL112" s="122">
        <f t="shared" si="133"/>
        <v>0</v>
      </c>
      <c r="AM112" s="93">
        <v>0</v>
      </c>
      <c r="AN112" s="325">
        <f t="shared" si="115"/>
        <v>0</v>
      </c>
      <c r="AO112" s="95">
        <f t="shared" si="116"/>
        <v>0</v>
      </c>
      <c r="AP112" s="96"/>
      <c r="AQ112" s="97">
        <f t="shared" si="117"/>
        <v>0</v>
      </c>
      <c r="AR112" s="98">
        <f t="shared" si="118"/>
        <v>220</v>
      </c>
      <c r="AS112" s="98">
        <f t="shared" si="119"/>
        <v>0</v>
      </c>
      <c r="AT112" s="98">
        <f t="shared" si="120"/>
        <v>0</v>
      </c>
      <c r="AU112" s="98">
        <f t="shared" si="121"/>
        <v>0</v>
      </c>
      <c r="AV112" s="98">
        <f t="array" ref="AV112">_xlfn.IFS(U112=0,AO112,U112&lt;0,AO112/-U112,U112&gt;0,AO112/U112)</f>
        <v>0</v>
      </c>
      <c r="AW112" s="234">
        <f t="shared" si="122"/>
        <v>0</v>
      </c>
      <c r="AX112" s="234">
        <f t="shared" si="123"/>
        <v>0</v>
      </c>
      <c r="AY112" s="99"/>
      <c r="AZ112" s="94">
        <f t="shared" si="124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5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4"/>
        <v>220</v>
      </c>
      <c r="M113" s="89"/>
      <c r="N113" s="89">
        <v>0</v>
      </c>
      <c r="O113" s="89">
        <v>0</v>
      </c>
      <c r="P113" s="89">
        <v>0</v>
      </c>
      <c r="Q113" s="233">
        <f t="shared" si="105"/>
        <v>0</v>
      </c>
      <c r="R113" s="92">
        <f t="shared" si="106"/>
        <v>0</v>
      </c>
      <c r="S113" s="93">
        <v>0</v>
      </c>
      <c r="T113" s="93">
        <v>0</v>
      </c>
      <c r="U113" s="92">
        <f t="shared" si="126"/>
        <v>0</v>
      </c>
      <c r="V113" s="93">
        <v>0</v>
      </c>
      <c r="W113" s="93">
        <v>0</v>
      </c>
      <c r="X113" s="92">
        <f t="shared" si="127"/>
        <v>0</v>
      </c>
      <c r="Y113" s="93">
        <v>0</v>
      </c>
      <c r="Z113" s="93">
        <v>0</v>
      </c>
      <c r="AA113" s="92">
        <f t="shared" si="128"/>
        <v>0</v>
      </c>
      <c r="AB113" s="92">
        <f t="shared" si="129"/>
        <v>0</v>
      </c>
      <c r="AC113" s="234">
        <f t="shared" si="130"/>
        <v>0</v>
      </c>
      <c r="AD113" s="92">
        <f t="shared" si="131"/>
        <v>0</v>
      </c>
      <c r="AE113" s="93">
        <v>0</v>
      </c>
      <c r="AF113" s="234">
        <f t="shared" si="132"/>
        <v>0</v>
      </c>
      <c r="AG113" s="93">
        <v>0</v>
      </c>
      <c r="AH113" s="93"/>
      <c r="AI113" s="93"/>
      <c r="AJ113" s="93"/>
      <c r="AK113" s="93"/>
      <c r="AL113" s="122">
        <f t="shared" si="133"/>
        <v>0</v>
      </c>
      <c r="AM113" s="93">
        <v>0</v>
      </c>
      <c r="AN113" s="325">
        <f t="shared" si="115"/>
        <v>0</v>
      </c>
      <c r="AO113" s="95">
        <f t="shared" si="116"/>
        <v>0</v>
      </c>
      <c r="AP113" s="96"/>
      <c r="AQ113" s="97">
        <f t="shared" si="117"/>
        <v>0</v>
      </c>
      <c r="AR113" s="98">
        <f t="shared" si="118"/>
        <v>220</v>
      </c>
      <c r="AS113" s="98">
        <f t="shared" si="119"/>
        <v>0</v>
      </c>
      <c r="AT113" s="98">
        <f t="shared" si="120"/>
        <v>0</v>
      </c>
      <c r="AU113" s="98">
        <f t="shared" si="121"/>
        <v>0</v>
      </c>
      <c r="AV113" s="98">
        <f t="array" ref="AV113">_xlfn.IFS(U113=0,AO113,U113&lt;0,AO113/-U113,U113&gt;0,AO113/U113)</f>
        <v>0</v>
      </c>
      <c r="AW113" s="234">
        <f t="shared" si="122"/>
        <v>0</v>
      </c>
      <c r="AX113" s="234">
        <f t="shared" si="123"/>
        <v>0</v>
      </c>
      <c r="AY113" s="99"/>
      <c r="AZ113" s="94">
        <f t="shared" si="124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5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4"/>
        <v>1320</v>
      </c>
      <c r="M114" s="89"/>
      <c r="N114" s="89">
        <v>0</v>
      </c>
      <c r="O114" s="89">
        <v>0</v>
      </c>
      <c r="P114" s="89">
        <v>0</v>
      </c>
      <c r="Q114" s="233">
        <f t="shared" si="105"/>
        <v>0</v>
      </c>
      <c r="R114" s="92">
        <f t="shared" si="106"/>
        <v>0</v>
      </c>
      <c r="S114" s="93">
        <v>0</v>
      </c>
      <c r="T114" s="93">
        <v>0</v>
      </c>
      <c r="U114" s="92">
        <f t="shared" si="126"/>
        <v>0</v>
      </c>
      <c r="V114" s="93">
        <v>0</v>
      </c>
      <c r="W114" s="93">
        <v>0</v>
      </c>
      <c r="X114" s="92">
        <f t="shared" si="127"/>
        <v>0</v>
      </c>
      <c r="Y114" s="93">
        <v>0</v>
      </c>
      <c r="Z114" s="93">
        <v>0</v>
      </c>
      <c r="AA114" s="92">
        <f t="shared" si="128"/>
        <v>0</v>
      </c>
      <c r="AB114" s="92">
        <f t="shared" si="129"/>
        <v>0</v>
      </c>
      <c r="AC114" s="234">
        <f t="shared" si="130"/>
        <v>0</v>
      </c>
      <c r="AD114" s="92">
        <f t="shared" si="131"/>
        <v>0</v>
      </c>
      <c r="AE114" s="93">
        <v>0</v>
      </c>
      <c r="AF114" s="234">
        <f t="shared" si="132"/>
        <v>0</v>
      </c>
      <c r="AG114" s="93">
        <v>0</v>
      </c>
      <c r="AH114" s="93"/>
      <c r="AI114" s="93"/>
      <c r="AJ114" s="93"/>
      <c r="AK114" s="93"/>
      <c r="AL114" s="122">
        <f t="shared" si="133"/>
        <v>0</v>
      </c>
      <c r="AM114" s="93">
        <v>0</v>
      </c>
      <c r="AN114" s="325">
        <f t="shared" si="115"/>
        <v>0</v>
      </c>
      <c r="AO114" s="95">
        <f t="shared" si="116"/>
        <v>0</v>
      </c>
      <c r="AP114" s="96"/>
      <c r="AQ114" s="97">
        <f t="shared" si="117"/>
        <v>0</v>
      </c>
      <c r="AR114" s="98">
        <f t="shared" si="118"/>
        <v>220</v>
      </c>
      <c r="AS114" s="98">
        <f t="shared" si="119"/>
        <v>0</v>
      </c>
      <c r="AT114" s="98">
        <f t="shared" si="120"/>
        <v>0</v>
      </c>
      <c r="AU114" s="98">
        <f t="shared" si="121"/>
        <v>0</v>
      </c>
      <c r="AV114" s="98">
        <f t="array" ref="AV114">_xlfn.IFS(U114=0,AO114,U114&lt;0,AO114/-U114,U114&gt;0,AO114/U114)</f>
        <v>0</v>
      </c>
      <c r="AW114" s="234">
        <f t="shared" si="122"/>
        <v>0</v>
      </c>
      <c r="AX114" s="234">
        <f t="shared" si="123"/>
        <v>0</v>
      </c>
      <c r="AY114" s="99"/>
      <c r="AZ114" s="94">
        <f t="shared" si="124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5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4"/>
        <v>205</v>
      </c>
      <c r="M115" s="89"/>
      <c r="N115" s="89">
        <v>0</v>
      </c>
      <c r="O115" s="89">
        <v>0</v>
      </c>
      <c r="P115" s="89">
        <v>0</v>
      </c>
      <c r="Q115" s="233">
        <f t="shared" si="105"/>
        <v>0</v>
      </c>
      <c r="R115" s="92">
        <f t="shared" si="106"/>
        <v>0</v>
      </c>
      <c r="S115" s="93">
        <v>0</v>
      </c>
      <c r="T115" s="93">
        <v>0</v>
      </c>
      <c r="U115" s="92">
        <f t="shared" si="126"/>
        <v>0</v>
      </c>
      <c r="V115" s="93">
        <v>0</v>
      </c>
      <c r="W115" s="93">
        <v>0</v>
      </c>
      <c r="X115" s="92">
        <f t="shared" si="127"/>
        <v>0</v>
      </c>
      <c r="Y115" s="93">
        <v>0</v>
      </c>
      <c r="Z115" s="93">
        <v>0</v>
      </c>
      <c r="AA115" s="92">
        <f t="shared" si="128"/>
        <v>0</v>
      </c>
      <c r="AB115" s="92">
        <f t="shared" si="129"/>
        <v>0</v>
      </c>
      <c r="AC115" s="234">
        <f t="shared" si="130"/>
        <v>0</v>
      </c>
      <c r="AD115" s="92">
        <f t="shared" si="131"/>
        <v>0</v>
      </c>
      <c r="AE115" s="93">
        <v>0</v>
      </c>
      <c r="AF115" s="234">
        <f t="shared" si="132"/>
        <v>0</v>
      </c>
      <c r="AG115" s="93">
        <v>0</v>
      </c>
      <c r="AH115" s="93"/>
      <c r="AI115" s="93"/>
      <c r="AJ115" s="93"/>
      <c r="AK115" s="93"/>
      <c r="AL115" s="122">
        <f t="shared" si="133"/>
        <v>0</v>
      </c>
      <c r="AM115" s="93">
        <v>0</v>
      </c>
      <c r="AN115" s="325">
        <f t="shared" si="115"/>
        <v>0</v>
      </c>
      <c r="AO115" s="95">
        <f t="shared" si="116"/>
        <v>0</v>
      </c>
      <c r="AP115" s="96"/>
      <c r="AQ115" s="97">
        <f t="shared" si="117"/>
        <v>0</v>
      </c>
      <c r="AR115" s="98">
        <f t="shared" si="118"/>
        <v>205</v>
      </c>
      <c r="AS115" s="98">
        <f t="shared" si="119"/>
        <v>0</v>
      </c>
      <c r="AT115" s="98">
        <f t="shared" si="120"/>
        <v>0</v>
      </c>
      <c r="AU115" s="98">
        <f t="shared" si="121"/>
        <v>0</v>
      </c>
      <c r="AV115" s="98">
        <f t="array" ref="AV115">_xlfn.IFS(U115=0,AO115,U115&lt;0,AO115/-U115,U115&gt;0,AO115/U115)</f>
        <v>0</v>
      </c>
      <c r="AW115" s="234">
        <f t="shared" si="122"/>
        <v>0</v>
      </c>
      <c r="AX115" s="234">
        <f t="shared" si="123"/>
        <v>0</v>
      </c>
      <c r="AY115" s="99"/>
      <c r="AZ115" s="94">
        <f t="shared" si="124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5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4"/>
        <v>205</v>
      </c>
      <c r="M116" s="89"/>
      <c r="N116" s="89">
        <v>0</v>
      </c>
      <c r="O116" s="89">
        <v>0</v>
      </c>
      <c r="P116" s="89">
        <v>0</v>
      </c>
      <c r="Q116" s="233">
        <f t="shared" si="105"/>
        <v>0</v>
      </c>
      <c r="R116" s="92">
        <f t="shared" si="106"/>
        <v>0</v>
      </c>
      <c r="S116" s="93">
        <v>0</v>
      </c>
      <c r="T116" s="93">
        <v>0</v>
      </c>
      <c r="U116" s="92">
        <f t="shared" si="126"/>
        <v>0</v>
      </c>
      <c r="V116" s="93">
        <v>0</v>
      </c>
      <c r="W116" s="93">
        <v>0</v>
      </c>
      <c r="X116" s="92">
        <f t="shared" si="127"/>
        <v>0</v>
      </c>
      <c r="Y116" s="93">
        <v>0</v>
      </c>
      <c r="Z116" s="93">
        <v>0</v>
      </c>
      <c r="AA116" s="92">
        <f t="shared" si="128"/>
        <v>0</v>
      </c>
      <c r="AB116" s="92">
        <f t="shared" si="129"/>
        <v>0</v>
      </c>
      <c r="AC116" s="234">
        <f t="shared" si="130"/>
        <v>0</v>
      </c>
      <c r="AD116" s="92">
        <f t="shared" si="131"/>
        <v>0</v>
      </c>
      <c r="AE116" s="93">
        <v>0</v>
      </c>
      <c r="AF116" s="234">
        <f t="shared" si="132"/>
        <v>0</v>
      </c>
      <c r="AG116" s="93">
        <v>0</v>
      </c>
      <c r="AH116" s="93"/>
      <c r="AI116" s="93"/>
      <c r="AJ116" s="93"/>
      <c r="AK116" s="93"/>
      <c r="AL116" s="122">
        <f t="shared" si="133"/>
        <v>0</v>
      </c>
      <c r="AM116" s="93">
        <v>0</v>
      </c>
      <c r="AN116" s="325">
        <f t="shared" si="115"/>
        <v>0</v>
      </c>
      <c r="AO116" s="95">
        <f t="shared" si="116"/>
        <v>0</v>
      </c>
      <c r="AP116" s="96"/>
      <c r="AQ116" s="97">
        <f t="shared" si="117"/>
        <v>0</v>
      </c>
      <c r="AR116" s="98">
        <f t="shared" si="118"/>
        <v>205</v>
      </c>
      <c r="AS116" s="98">
        <f t="shared" si="119"/>
        <v>0</v>
      </c>
      <c r="AT116" s="98">
        <f t="shared" si="120"/>
        <v>0</v>
      </c>
      <c r="AU116" s="98">
        <f t="shared" si="121"/>
        <v>0</v>
      </c>
      <c r="AV116" s="98">
        <f t="array" ref="AV116">_xlfn.IFS(U116=0,AO116,U116&lt;0,AO116/-U116,U116&gt;0,AO116/U116)</f>
        <v>0</v>
      </c>
      <c r="AW116" s="234">
        <f t="shared" si="122"/>
        <v>0</v>
      </c>
      <c r="AX116" s="234">
        <f t="shared" si="123"/>
        <v>0</v>
      </c>
      <c r="AY116" s="99"/>
      <c r="AZ116" s="94">
        <f t="shared" si="124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5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4"/>
        <v>453</v>
      </c>
      <c r="M117" s="89"/>
      <c r="N117" s="89">
        <v>0</v>
      </c>
      <c r="O117" s="89">
        <v>0</v>
      </c>
      <c r="P117" s="89">
        <v>0</v>
      </c>
      <c r="Q117" s="233">
        <f t="shared" si="105"/>
        <v>0</v>
      </c>
      <c r="R117" s="92">
        <f t="shared" si="106"/>
        <v>0</v>
      </c>
      <c r="S117" s="93">
        <v>0</v>
      </c>
      <c r="T117" s="93">
        <v>0</v>
      </c>
      <c r="U117" s="92">
        <f t="shared" si="126"/>
        <v>0</v>
      </c>
      <c r="V117" s="93">
        <v>0</v>
      </c>
      <c r="W117" s="93">
        <v>0</v>
      </c>
      <c r="X117" s="92">
        <f t="shared" si="127"/>
        <v>0</v>
      </c>
      <c r="Y117" s="93">
        <v>0</v>
      </c>
      <c r="Z117" s="93">
        <v>0</v>
      </c>
      <c r="AA117" s="92">
        <f t="shared" si="128"/>
        <v>0</v>
      </c>
      <c r="AB117" s="92">
        <f t="shared" si="129"/>
        <v>0</v>
      </c>
      <c r="AC117" s="234">
        <f t="shared" si="130"/>
        <v>0</v>
      </c>
      <c r="AD117" s="92">
        <f t="shared" si="131"/>
        <v>0</v>
      </c>
      <c r="AE117" s="93">
        <v>0</v>
      </c>
      <c r="AF117" s="234">
        <f t="shared" si="132"/>
        <v>0</v>
      </c>
      <c r="AG117" s="93">
        <v>0</v>
      </c>
      <c r="AH117" s="93"/>
      <c r="AI117" s="93"/>
      <c r="AJ117" s="93"/>
      <c r="AK117" s="93"/>
      <c r="AL117" s="122">
        <f t="shared" si="133"/>
        <v>0</v>
      </c>
      <c r="AM117" s="93">
        <v>0</v>
      </c>
      <c r="AN117" s="325">
        <f t="shared" si="115"/>
        <v>0</v>
      </c>
      <c r="AO117" s="95">
        <f t="shared" si="116"/>
        <v>0</v>
      </c>
      <c r="AP117" s="96"/>
      <c r="AQ117" s="97">
        <f t="shared" si="117"/>
        <v>0</v>
      </c>
      <c r="AR117" s="98">
        <f t="shared" si="118"/>
        <v>453</v>
      </c>
      <c r="AS117" s="98">
        <f t="shared" si="119"/>
        <v>0</v>
      </c>
      <c r="AT117" s="98">
        <f t="shared" si="120"/>
        <v>0</v>
      </c>
      <c r="AU117" s="98">
        <f t="shared" si="121"/>
        <v>0</v>
      </c>
      <c r="AV117" s="98">
        <f t="array" ref="AV117">_xlfn.IFS(U117=0,AO117,U117&lt;0,AO117/-U117,U117&gt;0,AO117/U117)</f>
        <v>0</v>
      </c>
      <c r="AW117" s="234">
        <f t="shared" si="122"/>
        <v>0</v>
      </c>
      <c r="AX117" s="234">
        <f t="shared" si="123"/>
        <v>0</v>
      </c>
      <c r="AY117" s="99"/>
      <c r="AZ117" s="94">
        <f t="shared" si="124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4">AVERAGE(AQ110:AQ117)</f>
        <v>0</v>
      </c>
      <c r="AR118" s="130">
        <f t="shared" si="134"/>
        <v>227.125</v>
      </c>
      <c r="AS118" s="130">
        <f t="shared" si="134"/>
        <v>0</v>
      </c>
      <c r="AT118" s="130">
        <f t="shared" si="134"/>
        <v>0</v>
      </c>
      <c r="AU118" s="130">
        <f t="shared" si="134"/>
        <v>0</v>
      </c>
      <c r="AV118" s="130">
        <f t="shared" si="134"/>
        <v>0</v>
      </c>
      <c r="AW118" s="131">
        <f t="shared" si="134"/>
        <v>0</v>
      </c>
      <c r="AX118" s="131">
        <f t="shared" si="134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5">SUM(E110:E117)</f>
        <v>14</v>
      </c>
      <c r="F119" s="134">
        <f t="shared" si="135"/>
        <v>0</v>
      </c>
      <c r="G119" s="134">
        <f t="shared" si="135"/>
        <v>0</v>
      </c>
      <c r="H119" s="134">
        <f t="shared" si="135"/>
        <v>0</v>
      </c>
      <c r="I119" s="134">
        <f t="shared" si="135"/>
        <v>8</v>
      </c>
      <c r="J119" s="134">
        <f t="shared" si="135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6">SUM(S110:S117)</f>
        <v>0</v>
      </c>
      <c r="T119" s="134">
        <f t="shared" si="136"/>
        <v>0</v>
      </c>
      <c r="U119" s="134">
        <f t="shared" si="136"/>
        <v>0</v>
      </c>
      <c r="V119" s="134">
        <f t="shared" si="136"/>
        <v>0</v>
      </c>
      <c r="W119" s="134">
        <f t="shared" si="136"/>
        <v>0</v>
      </c>
      <c r="X119" s="134">
        <f t="shared" si="136"/>
        <v>0</v>
      </c>
      <c r="Y119" s="134">
        <f t="shared" si="136"/>
        <v>0</v>
      </c>
      <c r="Z119" s="134">
        <f t="shared" si="136"/>
        <v>0</v>
      </c>
      <c r="AA119" s="134">
        <f t="shared" si="136"/>
        <v>0</v>
      </c>
      <c r="AB119" s="134">
        <f t="shared" si="136"/>
        <v>0</v>
      </c>
      <c r="AC119" s="265">
        <f t="shared" si="136"/>
        <v>0</v>
      </c>
      <c r="AD119" s="135">
        <f t="shared" si="136"/>
        <v>0</v>
      </c>
      <c r="AE119" s="134">
        <f t="shared" si="136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7">SUM(AH110:AH117)</f>
        <v>0</v>
      </c>
      <c r="AI119" s="134">
        <f t="shared" si="137"/>
        <v>0</v>
      </c>
      <c r="AJ119" s="134">
        <f t="shared" si="137"/>
        <v>0</v>
      </c>
      <c r="AK119" s="134">
        <f t="shared" si="137"/>
        <v>0</v>
      </c>
      <c r="AL119" s="136">
        <f t="shared" si="137"/>
        <v>0</v>
      </c>
      <c r="AM119" s="134">
        <f t="shared" si="137"/>
        <v>0</v>
      </c>
      <c r="AN119" s="134">
        <f t="shared" si="137"/>
        <v>0</v>
      </c>
      <c r="AO119" s="134">
        <f t="shared" si="137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60"/>
      <c r="AI120" s="46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8">E100+E108+E119</f>
        <v>12587</v>
      </c>
      <c r="F121" s="267">
        <f t="shared" si="138"/>
        <v>0</v>
      </c>
      <c r="G121" s="267">
        <f t="shared" si="138"/>
        <v>0</v>
      </c>
      <c r="H121" s="267">
        <f t="shared" si="138"/>
        <v>12567</v>
      </c>
      <c r="I121" s="267">
        <f t="shared" si="138"/>
        <v>8</v>
      </c>
      <c r="J121" s="267">
        <f t="shared" si="138"/>
        <v>12</v>
      </c>
      <c r="K121" s="267">
        <f t="shared" si="138"/>
        <v>0</v>
      </c>
      <c r="L121" s="267">
        <f t="shared" si="138"/>
        <v>1604925.6099999996</v>
      </c>
      <c r="M121" s="267">
        <f t="shared" si="138"/>
        <v>0</v>
      </c>
      <c r="N121" s="267">
        <f t="shared" si="138"/>
        <v>4962</v>
      </c>
      <c r="O121" s="267">
        <f t="shared" si="138"/>
        <v>0</v>
      </c>
      <c r="P121" s="267">
        <f t="shared" si="138"/>
        <v>0</v>
      </c>
      <c r="Q121" s="215">
        <f t="shared" si="138"/>
        <v>0</v>
      </c>
      <c r="R121" s="267">
        <f t="shared" si="138"/>
        <v>0</v>
      </c>
      <c r="S121" s="267">
        <f t="shared" si="138"/>
        <v>2362</v>
      </c>
      <c r="T121" s="267">
        <f t="shared" si="138"/>
        <v>-53</v>
      </c>
      <c r="U121" s="267">
        <f t="shared" si="138"/>
        <v>2309</v>
      </c>
      <c r="V121" s="267">
        <f t="shared" si="138"/>
        <v>1728382.78</v>
      </c>
      <c r="W121" s="267">
        <f t="shared" si="138"/>
        <v>-44657.88</v>
      </c>
      <c r="X121" s="267">
        <f t="shared" si="138"/>
        <v>1683724.9</v>
      </c>
      <c r="Y121" s="267">
        <f t="shared" si="138"/>
        <v>2303342.0599999991</v>
      </c>
      <c r="Z121" s="267">
        <f t="shared" si="138"/>
        <v>-58267.040000000001</v>
      </c>
      <c r="AA121" s="267">
        <f t="shared" si="138"/>
        <v>2245075.02</v>
      </c>
      <c r="AB121" s="267">
        <f t="shared" si="138"/>
        <v>2920148.8499999992</v>
      </c>
      <c r="AC121" s="267">
        <f t="shared" si="138"/>
        <v>1.0000000000000002</v>
      </c>
      <c r="AD121" s="267">
        <f t="shared" si="138"/>
        <v>292876.64000000007</v>
      </c>
      <c r="AE121" s="267">
        <f t="shared" si="138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96625.980000000054</v>
      </c>
      <c r="AO121" s="267">
        <f>AO100+AO108+AO119</f>
        <v>186974.40999999904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-429178.49155732256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60">
        <f>AH101+AH109+AH120</f>
        <v>0</v>
      </c>
      <c r="AI122" s="46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29" priority="12" operator="greaterThan">
      <formula>0.23</formula>
    </cfRule>
  </conditionalFormatting>
  <conditionalFormatting sqref="M118:O118 M3:M99 M101:M107">
    <cfRule type="cellIs" dxfId="28" priority="27" operator="greaterThan">
      <formula>120</formula>
    </cfRule>
  </conditionalFormatting>
  <conditionalFormatting sqref="AC120 AC122">
    <cfRule type="cellIs" dxfId="27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26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25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24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51" t="s">
        <v>42</v>
      </c>
      <c r="G1" s="451"/>
      <c r="H1" s="451"/>
      <c r="I1" s="452" t="s">
        <v>115</v>
      </c>
      <c r="J1" s="453"/>
      <c r="M1" s="223" t="s">
        <v>43</v>
      </c>
      <c r="N1" s="451" t="s">
        <v>116</v>
      </c>
      <c r="O1" s="451"/>
      <c r="P1" s="451"/>
      <c r="R1" s="224"/>
      <c r="S1" s="454"/>
      <c r="T1" s="454"/>
      <c r="U1" s="224"/>
      <c r="V1" s="455"/>
      <c r="W1" s="456"/>
      <c r="X1" s="224"/>
      <c r="Y1" s="454"/>
      <c r="Z1" s="454"/>
      <c r="AA1" s="224"/>
      <c r="AB1" s="224"/>
      <c r="AC1" s="224"/>
      <c r="AD1" s="224"/>
      <c r="AE1" s="225"/>
      <c r="AF1" s="224"/>
      <c r="AG1" s="225"/>
      <c r="AH1" s="447"/>
      <c r="AI1" s="447"/>
      <c r="AJ1" s="283" t="s">
        <v>248</v>
      </c>
      <c r="AK1" s="218"/>
      <c r="AL1" s="226" t="s">
        <v>44</v>
      </c>
      <c r="AM1" s="225"/>
      <c r="AQ1" s="448" t="s">
        <v>45</v>
      </c>
      <c r="AR1" s="449"/>
      <c r="AS1" s="449"/>
      <c r="AT1" s="449"/>
      <c r="AU1" s="449"/>
      <c r="AV1" s="449"/>
      <c r="AW1" s="449"/>
      <c r="AX1" s="45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>6117.8*Y3/Y$121</f>
        <v>567.71193684836351</v>
      </c>
      <c r="AO3" s="95">
        <f>AA3-AD3-AE3-AG3-AH3-AI3-AK3-AL3-AN3-AM3</f>
        <v>4216.5291724060326</v>
      </c>
      <c r="AP3" s="96"/>
      <c r="AQ3" s="97">
        <f t="shared" ref="AQ3:AQ97" si="8">IF(U3=0,0,AA3/U3)</f>
        <v>1611.9324999999999</v>
      </c>
      <c r="AR3" s="98">
        <f t="shared" ref="AR3:AR19" si="9">K3</f>
        <v>142.97999999999999</v>
      </c>
      <c r="AS3" s="98">
        <f t="shared" ref="AS3:AS97" si="10">IF(U3=0,0,AE3/U3)</f>
        <v>593.67499999999995</v>
      </c>
      <c r="AT3" s="98">
        <f t="shared" ref="AT3:AT97" si="11">IF(S3=0,AG3/1,AG3/S3)</f>
        <v>245.3425</v>
      </c>
      <c r="AU3" s="98">
        <f>IF(S3=0,0,(AH3+AI3+AJ3)/S3)</f>
        <v>0</v>
      </c>
      <c r="AV3" s="98">
        <f>_xlfn.IFS(U3=0,AO3,U3&lt;0,AO3/-U3,U3&gt;0,AO3/U3)</f>
        <v>527.06614655075407</v>
      </c>
      <c r="AW3" s="234">
        <f t="shared" ref="AW3" si="12">IF(AQ3=0,0,AV3/AQ3)</f>
        <v>0.32697780245187319</v>
      </c>
      <c r="AX3" s="234">
        <f t="shared" ref="AX3" si="13">IF(AR3=0,0,AV3/AR3)</f>
        <v>3.6862928140352085</v>
      </c>
      <c r="AY3" s="99"/>
      <c r="AZ3" s="94">
        <f t="shared" ref="AZ3:AZ97" si="14">AV3*E3</f>
        <v>467507.67199051887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5">N4/3</f>
        <v>9.3333333333333339</v>
      </c>
      <c r="R4" s="92">
        <f t="shared" ref="R4:R67" si="16">U4/3</f>
        <v>13.333333333333334</v>
      </c>
      <c r="S4" s="93">
        <v>40</v>
      </c>
      <c r="T4" s="93">
        <v>0</v>
      </c>
      <c r="U4" s="92">
        <f t="shared" ref="U4:U67" si="17">S4+T4</f>
        <v>40</v>
      </c>
      <c r="V4" s="93">
        <v>22339.91</v>
      </c>
      <c r="W4" s="93">
        <v>0</v>
      </c>
      <c r="X4" s="92">
        <f t="shared" ref="X4:X67" si="18">V4+W4</f>
        <v>22339.91</v>
      </c>
      <c r="Y4" s="93">
        <v>26338.76</v>
      </c>
      <c r="Z4" s="93">
        <v>0</v>
      </c>
      <c r="AA4" s="92">
        <f t="shared" ref="AA4:AA67" si="19">Y4+Z4</f>
        <v>26338.76</v>
      </c>
      <c r="AB4" s="92">
        <f t="shared" ref="AB4:AB67" si="20">N4*O4*P4/100</f>
        <v>16422.28</v>
      </c>
      <c r="AC4" s="234">
        <f t="shared" ref="AC4:AC67" si="21">AA4/$AA$121</f>
        <v>0.20038836393305251</v>
      </c>
      <c r="AD4" s="92">
        <f t="shared" ref="AD4:AD67" si="22">U4*K4</f>
        <v>4923.6000000000004</v>
      </c>
      <c r="AE4" s="93">
        <v>9873.8299999999981</v>
      </c>
      <c r="AF4" s="234">
        <f t="shared" ref="AF4:AF67" si="23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4">IFERROR($AL$121*H4/$H$121,0)</f>
        <v>100.42657595289249</v>
      </c>
      <c r="AM4" s="93">
        <v>0</v>
      </c>
      <c r="AN4" s="325">
        <f t="shared" ref="AN4:AN67" si="25">6117.8*Y4/Y$121</f>
        <v>1159.5420755664554</v>
      </c>
      <c r="AO4" s="95">
        <f t="shared" ref="AO4:AO67" si="26">AA4-AD4-AE4-AG4-AH4-AI4-AK4-AL4-AN4-AM4</f>
        <v>7018.6113484806501</v>
      </c>
      <c r="AP4" s="96"/>
      <c r="AQ4" s="97">
        <f t="shared" si="8"/>
        <v>658.46899999999994</v>
      </c>
      <c r="AR4" s="98">
        <f t="shared" si="9"/>
        <v>123.09</v>
      </c>
      <c r="AS4" s="98">
        <f t="shared" si="10"/>
        <v>246.84574999999995</v>
      </c>
      <c r="AT4" s="98">
        <f t="shared" si="11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175.46528371201626</v>
      </c>
      <c r="AW4" s="234">
        <f>IF(AQ4=0,0,AV4/AQ4)</f>
        <v>0.26647463086647399</v>
      </c>
      <c r="AX4" s="234">
        <f>IF(AR4=0,0,AV4/AR4)</f>
        <v>1.425503970363281</v>
      </c>
      <c r="AY4" s="99"/>
      <c r="AZ4" s="94">
        <f t="shared" si="14"/>
        <v>61237.384015493677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5"/>
        <v>4.666666666666667</v>
      </c>
      <c r="R5" s="92">
        <f t="shared" si="16"/>
        <v>1.3333333333333333</v>
      </c>
      <c r="S5" s="93">
        <v>4</v>
      </c>
      <c r="T5" s="93">
        <v>0</v>
      </c>
      <c r="U5" s="92">
        <f t="shared" si="17"/>
        <v>4</v>
      </c>
      <c r="V5" s="93">
        <v>4437.1000000000004</v>
      </c>
      <c r="W5" s="93">
        <v>0</v>
      </c>
      <c r="X5" s="92">
        <f t="shared" si="18"/>
        <v>4437.1000000000004</v>
      </c>
      <c r="Y5" s="93">
        <v>5292.7800000000007</v>
      </c>
      <c r="Z5" s="93">
        <v>0</v>
      </c>
      <c r="AA5" s="92">
        <f t="shared" si="19"/>
        <v>5292.7800000000007</v>
      </c>
      <c r="AB5" s="92">
        <f t="shared" si="20"/>
        <v>8520.1200000000008</v>
      </c>
      <c r="AC5" s="234">
        <f t="shared" si="21"/>
        <v>4.0268088735292848E-2</v>
      </c>
      <c r="AD5" s="92">
        <f t="shared" si="22"/>
        <v>492.36</v>
      </c>
      <c r="AE5" s="93">
        <v>1957.9800000000005</v>
      </c>
      <c r="AF5" s="234">
        <f t="shared" si="23"/>
        <v>0.36993413669187086</v>
      </c>
      <c r="AG5" s="93">
        <v>746.67</v>
      </c>
      <c r="AH5" s="93"/>
      <c r="AI5" s="93"/>
      <c r="AJ5" s="93"/>
      <c r="AK5" s="93"/>
      <c r="AL5" s="122">
        <f t="shared" si="24"/>
        <v>209.48580886448633</v>
      </c>
      <c r="AM5" s="93">
        <v>0</v>
      </c>
      <c r="AN5" s="325">
        <f t="shared" si="25"/>
        <v>233.01025206640804</v>
      </c>
      <c r="AO5" s="95">
        <f t="shared" si="26"/>
        <v>1653.2739390691058</v>
      </c>
      <c r="AP5" s="96"/>
      <c r="AQ5" s="97">
        <f t="shared" si="8"/>
        <v>1323.1950000000002</v>
      </c>
      <c r="AR5" s="98">
        <f t="shared" si="9"/>
        <v>123.09</v>
      </c>
      <c r="AS5" s="98">
        <f t="shared" si="10"/>
        <v>489.49500000000012</v>
      </c>
      <c r="AT5" s="98">
        <f t="shared" si="11"/>
        <v>186.66749999999999</v>
      </c>
      <c r="AU5" s="98">
        <f t="shared" si="27"/>
        <v>0</v>
      </c>
      <c r="AV5" s="98">
        <f t="array" ref="AV5">_xlfn.IFS(U5=0,AO5,U5&lt;0,AO5/-U5,U5&gt;0,AO5/U5)</f>
        <v>413.31848476727646</v>
      </c>
      <c r="AW5" s="234">
        <f>IF(AQ5=0,0,AV5/AQ5)</f>
        <v>0.31236400135072789</v>
      </c>
      <c r="AX5" s="234">
        <f>IF(AR5=0,0,AV5/AR5)</f>
        <v>3.3578559165429884</v>
      </c>
      <c r="AY5" s="99"/>
      <c r="AZ5" s="94">
        <f t="shared" si="14"/>
        <v>300895.85691057728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5"/>
        <v>2.6666666666666665</v>
      </c>
      <c r="R6" s="92">
        <f t="shared" si="16"/>
        <v>3.3333333333333335</v>
      </c>
      <c r="S6" s="93">
        <v>10</v>
      </c>
      <c r="T6" s="93">
        <v>0</v>
      </c>
      <c r="U6" s="92">
        <f t="shared" si="17"/>
        <v>10</v>
      </c>
      <c r="V6" s="93">
        <v>11415</v>
      </c>
      <c r="W6" s="93">
        <v>0</v>
      </c>
      <c r="X6" s="92">
        <f t="shared" si="18"/>
        <v>11415</v>
      </c>
      <c r="Y6" s="93">
        <v>13393</v>
      </c>
      <c r="Z6" s="93">
        <v>0</v>
      </c>
      <c r="AA6" s="92">
        <f t="shared" si="19"/>
        <v>13393</v>
      </c>
      <c r="AB6" s="92">
        <f t="shared" si="20"/>
        <v>5428</v>
      </c>
      <c r="AC6" s="234">
        <f t="shared" si="21"/>
        <v>0.10189550905795763</v>
      </c>
      <c r="AD6" s="92">
        <f t="shared" si="22"/>
        <v>1230.9000000000001</v>
      </c>
      <c r="AE6" s="93">
        <v>4937.93</v>
      </c>
      <c r="AF6" s="234">
        <f t="shared" si="23"/>
        <v>0.3686948405883671</v>
      </c>
      <c r="AG6" s="93">
        <v>1188.1600000000001</v>
      </c>
      <c r="AH6" s="93"/>
      <c r="AI6" s="93"/>
      <c r="AJ6" s="93"/>
      <c r="AK6" s="93"/>
      <c r="AL6" s="122">
        <f t="shared" si="24"/>
        <v>150.49598631336036</v>
      </c>
      <c r="AM6" s="93">
        <v>0</v>
      </c>
      <c r="AN6" s="325">
        <f t="shared" si="25"/>
        <v>589.61572291412119</v>
      </c>
      <c r="AO6" s="95">
        <f t="shared" si="26"/>
        <v>5295.8982907725194</v>
      </c>
      <c r="AP6" s="96"/>
      <c r="AQ6" s="97">
        <f t="shared" si="8"/>
        <v>1339.3</v>
      </c>
      <c r="AR6" s="98">
        <f t="shared" si="9"/>
        <v>123.09</v>
      </c>
      <c r="AS6" s="98">
        <f t="shared" si="10"/>
        <v>493.79300000000001</v>
      </c>
      <c r="AT6" s="98">
        <f t="shared" si="11"/>
        <v>118.816</v>
      </c>
      <c r="AU6" s="98">
        <f t="shared" si="27"/>
        <v>0</v>
      </c>
      <c r="AV6" s="98">
        <f t="array" ref="AV6">_xlfn.IFS(U6=0,AO6,U6&lt;0,AO6/-U6,U6&gt;0,AO6/U6)</f>
        <v>529.58982907725192</v>
      </c>
      <c r="AW6" s="234">
        <f t="shared" ref="AW6" si="30">IF(AQ6=0,0,AV6/AQ6)</f>
        <v>0.39542285453389975</v>
      </c>
      <c r="AX6" s="234">
        <f t="shared" ref="AX6" si="31">IF(AR6=0,0,AV6/AR6)</f>
        <v>4.3024602248537809</v>
      </c>
      <c r="AY6" s="99"/>
      <c r="AZ6" s="94">
        <f t="shared" si="14"/>
        <v>276975.48060740274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5"/>
        <v>1.3333333333333333</v>
      </c>
      <c r="R7" s="92">
        <f t="shared" si="16"/>
        <v>0.66666666666666663</v>
      </c>
      <c r="S7" s="93">
        <v>2</v>
      </c>
      <c r="T7" s="93">
        <v>0</v>
      </c>
      <c r="U7" s="92">
        <f t="shared" si="17"/>
        <v>2</v>
      </c>
      <c r="V7" s="93">
        <v>2119</v>
      </c>
      <c r="W7" s="93">
        <v>0</v>
      </c>
      <c r="X7" s="92">
        <f t="shared" si="18"/>
        <v>2119</v>
      </c>
      <c r="Y7" s="93">
        <v>2548</v>
      </c>
      <c r="Z7" s="93">
        <v>0</v>
      </c>
      <c r="AA7" s="92">
        <f t="shared" si="19"/>
        <v>2548</v>
      </c>
      <c r="AB7" s="92">
        <f t="shared" si="20"/>
        <v>1274</v>
      </c>
      <c r="AC7" s="234">
        <f t="shared" si="21"/>
        <v>1.9385481750143811E-2</v>
      </c>
      <c r="AD7" s="92">
        <f t="shared" si="22"/>
        <v>234.48</v>
      </c>
      <c r="AE7" s="93">
        <v>938.44</v>
      </c>
      <c r="AF7" s="234">
        <f t="shared" si="23"/>
        <v>0.3683045525902669</v>
      </c>
      <c r="AG7" s="93">
        <v>478.27</v>
      </c>
      <c r="AH7" s="93"/>
      <c r="AI7" s="93"/>
      <c r="AJ7" s="93"/>
      <c r="AK7" s="93"/>
      <c r="AL7" s="122">
        <f t="shared" si="24"/>
        <v>126.90005729291001</v>
      </c>
      <c r="AM7" s="93">
        <v>0</v>
      </c>
      <c r="AN7" s="325">
        <f t="shared" si="25"/>
        <v>112.17358784328984</v>
      </c>
      <c r="AO7" s="95">
        <f t="shared" si="26"/>
        <v>657.7363548638001</v>
      </c>
      <c r="AP7" s="96"/>
      <c r="AQ7" s="97">
        <f t="shared" si="8"/>
        <v>1274</v>
      </c>
      <c r="AR7" s="98">
        <f t="shared" si="9"/>
        <v>117.24</v>
      </c>
      <c r="AS7" s="98">
        <f t="shared" si="10"/>
        <v>469.22</v>
      </c>
      <c r="AT7" s="98">
        <f t="shared" si="11"/>
        <v>239.13499999999999</v>
      </c>
      <c r="AU7" s="98">
        <f t="shared" si="27"/>
        <v>0</v>
      </c>
      <c r="AV7" s="98">
        <f t="array" ref="AV7">_xlfn.IFS(U7=0,AO7,U7&lt;0,AO7/-U7,U7&gt;0,AO7/U7)</f>
        <v>328.86817743190005</v>
      </c>
      <c r="AW7" s="234">
        <f>IF(AQ7=0,0,AV7/AQ7)</f>
        <v>0.25813828683822609</v>
      </c>
      <c r="AX7" s="234">
        <f>IF(AR7=0,0,AV7/AR7)</f>
        <v>2.8050851026262373</v>
      </c>
      <c r="AY7" s="99"/>
      <c r="AZ7" s="94">
        <f t="shared" si="14"/>
        <v>145030.86624746793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5"/>
        <v>2.6666666666666665</v>
      </c>
      <c r="R8" s="92">
        <f t="shared" si="16"/>
        <v>0.66666666666666663</v>
      </c>
      <c r="S8" s="93">
        <v>4</v>
      </c>
      <c r="T8" s="93">
        <v>-2</v>
      </c>
      <c r="U8" s="92">
        <f t="shared" si="17"/>
        <v>2</v>
      </c>
      <c r="V8" s="93">
        <v>6147</v>
      </c>
      <c r="W8" s="93">
        <v>-3180</v>
      </c>
      <c r="X8" s="92">
        <f t="shared" si="18"/>
        <v>2967</v>
      </c>
      <c r="Y8" s="93">
        <v>7200</v>
      </c>
      <c r="Z8" s="93">
        <v>-3600</v>
      </c>
      <c r="AA8" s="92">
        <f t="shared" si="19"/>
        <v>3600</v>
      </c>
      <c r="AB8" s="92">
        <f t="shared" si="20"/>
        <v>7200</v>
      </c>
      <c r="AC8" s="234">
        <f t="shared" si="21"/>
        <v>2.7389220683091728E-2</v>
      </c>
      <c r="AD8" s="92">
        <f t="shared" si="22"/>
        <v>339.78</v>
      </c>
      <c r="AE8" s="93">
        <v>1325.38</v>
      </c>
      <c r="AF8" s="234">
        <f t="shared" si="23"/>
        <v>0.36816111111111116</v>
      </c>
      <c r="AG8" s="93">
        <v>632.66999999999996</v>
      </c>
      <c r="AH8" s="93"/>
      <c r="AI8" s="93"/>
      <c r="AJ8" s="93"/>
      <c r="AK8" s="93"/>
      <c r="AL8" s="122">
        <f t="shared" si="24"/>
        <v>143.01435028248585</v>
      </c>
      <c r="AM8" s="93">
        <v>0</v>
      </c>
      <c r="AN8" s="325">
        <f t="shared" si="25"/>
        <v>316.97403158229469</v>
      </c>
      <c r="AO8" s="95">
        <f t="shared" si="26"/>
        <v>842.18161813521965</v>
      </c>
      <c r="AP8" s="96"/>
      <c r="AQ8" s="97">
        <f t="shared" si="8"/>
        <v>1800</v>
      </c>
      <c r="AR8" s="98">
        <f t="shared" si="9"/>
        <v>169.89</v>
      </c>
      <c r="AS8" s="98">
        <f t="shared" si="10"/>
        <v>662.69</v>
      </c>
      <c r="AT8" s="98">
        <f t="shared" si="11"/>
        <v>158.16749999999999</v>
      </c>
      <c r="AU8" s="98">
        <f t="shared" si="27"/>
        <v>0</v>
      </c>
      <c r="AV8" s="98">
        <f t="array" ref="AV8">_xlfn.IFS(U8=0,AO8,U8&lt;0,AO8/-U8,U8&gt;0,AO8/U8)</f>
        <v>421.09080906760983</v>
      </c>
      <c r="AW8" s="234">
        <f>IF(AQ8=0,0,AV8/AQ8)</f>
        <v>0.23393933837089434</v>
      </c>
      <c r="AX8" s="234">
        <f>IF(AR8=0,0,AV8/AR8)</f>
        <v>2.4786085647631402</v>
      </c>
      <c r="AY8" s="99"/>
      <c r="AZ8" s="94">
        <f t="shared" si="14"/>
        <v>209282.13210660208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5"/>
        <v>5</v>
      </c>
      <c r="R9" s="92">
        <f t="shared" si="16"/>
        <v>3.6666666666666665</v>
      </c>
      <c r="S9" s="93">
        <v>11</v>
      </c>
      <c r="T9" s="93">
        <v>0</v>
      </c>
      <c r="U9" s="92">
        <f t="shared" si="17"/>
        <v>11</v>
      </c>
      <c r="V9" s="93">
        <v>12843</v>
      </c>
      <c r="W9" s="93">
        <v>0</v>
      </c>
      <c r="X9" s="92">
        <f t="shared" si="18"/>
        <v>12843</v>
      </c>
      <c r="Y9" s="93">
        <v>15015</v>
      </c>
      <c r="Z9" s="93">
        <v>0</v>
      </c>
      <c r="AA9" s="92">
        <f t="shared" si="19"/>
        <v>15015</v>
      </c>
      <c r="AB9" s="92">
        <f t="shared" si="20"/>
        <v>12285</v>
      </c>
      <c r="AC9" s="234">
        <f t="shared" si="21"/>
        <v>0.11423587459906175</v>
      </c>
      <c r="AD9" s="92">
        <f t="shared" si="22"/>
        <v>1353.99</v>
      </c>
      <c r="AE9" s="93">
        <v>5519.98</v>
      </c>
      <c r="AF9" s="234">
        <f t="shared" si="23"/>
        <v>0.36763103563103561</v>
      </c>
      <c r="AG9" s="93">
        <v>1089.07</v>
      </c>
      <c r="AH9" s="93"/>
      <c r="AI9" s="93"/>
      <c r="AJ9" s="93"/>
      <c r="AK9" s="93"/>
      <c r="AL9" s="122">
        <f t="shared" si="24"/>
        <v>118.26740033420863</v>
      </c>
      <c r="AM9" s="93">
        <v>0</v>
      </c>
      <c r="AN9" s="325">
        <f t="shared" si="25"/>
        <v>661.02292836224365</v>
      </c>
      <c r="AO9" s="95">
        <f t="shared" si="26"/>
        <v>6272.6696713035481</v>
      </c>
      <c r="AP9" s="96"/>
      <c r="AQ9" s="97">
        <f t="shared" si="8"/>
        <v>1365</v>
      </c>
      <c r="AR9" s="98">
        <f t="shared" si="9"/>
        <v>123.09</v>
      </c>
      <c r="AS9" s="98">
        <f t="shared" si="10"/>
        <v>501.81636363636358</v>
      </c>
      <c r="AT9" s="98">
        <f t="shared" si="11"/>
        <v>99.006363636363631</v>
      </c>
      <c r="AU9" s="98">
        <f t="shared" si="27"/>
        <v>0</v>
      </c>
      <c r="AV9" s="98">
        <f t="array" ref="AV9">_xlfn.IFS(U9=0,AO9,U9&lt;0,AO9/-U9,U9&gt;0,AO9/U9)</f>
        <v>570.24269739123167</v>
      </c>
      <c r="AW9" s="234">
        <f>IF(AQ9=0,0,AV9/AQ9)</f>
        <v>0.41776021786903417</v>
      </c>
      <c r="AX9" s="234">
        <f>IF(AR9=0,0,AV9/AR9)</f>
        <v>4.632729688774325</v>
      </c>
      <c r="AY9" s="99"/>
      <c r="AZ9" s="94">
        <f t="shared" si="14"/>
        <v>234369.74862779622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5"/>
        <v>0</v>
      </c>
      <c r="R10" s="92">
        <f t="shared" si="16"/>
        <v>0.33333333333333331</v>
      </c>
      <c r="S10" s="93">
        <v>1</v>
      </c>
      <c r="T10" s="93">
        <v>0</v>
      </c>
      <c r="U10" s="92">
        <f t="shared" si="17"/>
        <v>1</v>
      </c>
      <c r="V10" s="93">
        <v>1152.78</v>
      </c>
      <c r="W10" s="93">
        <v>0</v>
      </c>
      <c r="X10" s="92">
        <f t="shared" si="18"/>
        <v>1152.78</v>
      </c>
      <c r="Y10" s="93">
        <v>1339.96</v>
      </c>
      <c r="Z10" s="93">
        <v>0</v>
      </c>
      <c r="AA10" s="92">
        <f t="shared" si="19"/>
        <v>1339.96</v>
      </c>
      <c r="AB10" s="92">
        <f t="shared" si="20"/>
        <v>0</v>
      </c>
      <c r="AC10" s="234">
        <f t="shared" si="21"/>
        <v>1.0194572262920998E-2</v>
      </c>
      <c r="AD10" s="92">
        <f t="shared" si="22"/>
        <v>123.09</v>
      </c>
      <c r="AE10" s="93">
        <v>498.63</v>
      </c>
      <c r="AF10" s="234">
        <f t="shared" si="23"/>
        <v>0.37212304844920741</v>
      </c>
      <c r="AG10" s="93">
        <v>176.94</v>
      </c>
      <c r="AH10" s="93"/>
      <c r="AI10" s="93"/>
      <c r="AJ10" s="93"/>
      <c r="AK10" s="93"/>
      <c r="AL10" s="122">
        <f t="shared" si="24"/>
        <v>138.41026657117848</v>
      </c>
      <c r="AM10" s="93">
        <v>0</v>
      </c>
      <c r="AN10" s="325">
        <f t="shared" si="25"/>
        <v>58.990628244307167</v>
      </c>
      <c r="AO10" s="95">
        <f t="shared" si="26"/>
        <v>343.89910518451455</v>
      </c>
      <c r="AP10" s="96"/>
      <c r="AQ10" s="97">
        <f t="shared" si="8"/>
        <v>1339.96</v>
      </c>
      <c r="AR10" s="98">
        <f t="shared" si="9"/>
        <v>123.09</v>
      </c>
      <c r="AS10" s="98">
        <f t="shared" si="10"/>
        <v>498.63</v>
      </c>
      <c r="AT10" s="98">
        <f t="shared" si="11"/>
        <v>176.94</v>
      </c>
      <c r="AU10" s="98">
        <f t="shared" si="27"/>
        <v>0</v>
      </c>
      <c r="AV10" s="98">
        <f t="array" ref="AV10">_xlfn.IFS(U10=0,AO10,U10&lt;0,AO10/-U10,U10&gt;0,AO10/U10)</f>
        <v>343.89910518451455</v>
      </c>
      <c r="AW10" s="234">
        <f>IF(AQ10=0,0,AV10/AQ10)</f>
        <v>0.25664878442976996</v>
      </c>
      <c r="AX10" s="234">
        <f>IF(AR10=0,0,AV10/AR10)</f>
        <v>2.793883379515107</v>
      </c>
      <c r="AY10" s="99"/>
      <c r="AZ10" s="94">
        <f t="shared" si="14"/>
        <v>165415.46959375151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5"/>
        <v>0.66666666666666663</v>
      </c>
      <c r="R11" s="92">
        <f t="shared" si="16"/>
        <v>1.3333333333333333</v>
      </c>
      <c r="S11" s="93">
        <v>5</v>
      </c>
      <c r="T11" s="93">
        <v>-1</v>
      </c>
      <c r="U11" s="92">
        <f t="shared" si="17"/>
        <v>4</v>
      </c>
      <c r="V11" s="93">
        <v>5246</v>
      </c>
      <c r="W11" s="93">
        <v>-992</v>
      </c>
      <c r="X11" s="92">
        <f t="shared" si="18"/>
        <v>4254</v>
      </c>
      <c r="Y11" s="93">
        <v>5985</v>
      </c>
      <c r="Z11" s="93">
        <v>-1197</v>
      </c>
      <c r="AA11" s="92">
        <f t="shared" si="19"/>
        <v>4788</v>
      </c>
      <c r="AB11" s="92">
        <f t="shared" si="20"/>
        <v>0</v>
      </c>
      <c r="AC11" s="234">
        <f t="shared" si="21"/>
        <v>3.6427663508511995E-2</v>
      </c>
      <c r="AD11" s="92">
        <f t="shared" si="22"/>
        <v>492.36</v>
      </c>
      <c r="AE11" s="93">
        <v>1752.54</v>
      </c>
      <c r="AF11" s="234">
        <f t="shared" si="23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4"/>
        <v>145.02863690618284</v>
      </c>
      <c r="AM11" s="93">
        <v>0</v>
      </c>
      <c r="AN11" s="325">
        <f t="shared" si="25"/>
        <v>263.48466375278247</v>
      </c>
      <c r="AO11" s="95">
        <f t="shared" si="26"/>
        <v>1259.9666993410351</v>
      </c>
      <c r="AP11" s="96"/>
      <c r="AQ11" s="97">
        <f t="shared" si="8"/>
        <v>1197</v>
      </c>
      <c r="AR11" s="98">
        <f t="shared" si="9"/>
        <v>123.09</v>
      </c>
      <c r="AS11" s="98">
        <f t="shared" si="10"/>
        <v>438.13499999999999</v>
      </c>
      <c r="AT11" s="98">
        <f t="shared" si="11"/>
        <v>174.92399999999998</v>
      </c>
      <c r="AU11" s="98">
        <f t="shared" si="27"/>
        <v>0</v>
      </c>
      <c r="AV11" s="98">
        <f t="array" ref="AV11">_xlfn.IFS(U11=0,AO11,U11&lt;0,AO11/-U11,U11&gt;0,AO11/U11)</f>
        <v>314.99167483525878</v>
      </c>
      <c r="AW11" s="234">
        <f t="shared" ref="AW11:AW28" si="34">IF(AQ11=0,0,AV11/AQ11)</f>
        <v>0.26315093971199566</v>
      </c>
      <c r="AX11" s="234">
        <f t="shared" ref="AX11:AX28" si="35">IF(AR11=0,0,AV11/AR11)</f>
        <v>2.5590354605187975</v>
      </c>
      <c r="AY11" s="99"/>
      <c r="AZ11" s="94">
        <f t="shared" si="14"/>
        <v>158755.80411697042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5"/>
        <v>1.6666666666666667</v>
      </c>
      <c r="R12" s="92">
        <f t="shared" si="16"/>
        <v>1.6666666666666667</v>
      </c>
      <c r="S12" s="93">
        <v>5</v>
      </c>
      <c r="T12" s="93">
        <v>0</v>
      </c>
      <c r="U12" s="92">
        <f t="shared" si="17"/>
        <v>5</v>
      </c>
      <c r="V12" s="93">
        <v>4676</v>
      </c>
      <c r="W12" s="93">
        <v>0</v>
      </c>
      <c r="X12" s="92">
        <f t="shared" si="18"/>
        <v>4676</v>
      </c>
      <c r="Y12" s="93">
        <v>5596.66</v>
      </c>
      <c r="Z12" s="93">
        <v>0</v>
      </c>
      <c r="AA12" s="92">
        <f t="shared" si="19"/>
        <v>5596.66</v>
      </c>
      <c r="AB12" s="92">
        <f t="shared" si="20"/>
        <v>3426</v>
      </c>
      <c r="AC12" s="234">
        <f t="shared" si="21"/>
        <v>4.2580043285620039E-2</v>
      </c>
      <c r="AD12" s="92">
        <f t="shared" si="22"/>
        <v>586.19999999999993</v>
      </c>
      <c r="AE12" s="93">
        <v>2061.6499999999996</v>
      </c>
      <c r="AF12" s="234">
        <f t="shared" si="23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4"/>
        <v>160.85517466380202</v>
      </c>
      <c r="AM12" s="93">
        <v>0</v>
      </c>
      <c r="AN12" s="325">
        <f t="shared" si="25"/>
        <v>246.38831716602294</v>
      </c>
      <c r="AO12" s="95">
        <f t="shared" si="26"/>
        <v>1736.1665081701758</v>
      </c>
      <c r="AP12" s="96"/>
      <c r="AQ12" s="97">
        <f t="shared" si="8"/>
        <v>1119.3319999999999</v>
      </c>
      <c r="AR12" s="98">
        <f t="shared" si="9"/>
        <v>117.24</v>
      </c>
      <c r="AS12" s="98">
        <f t="shared" si="10"/>
        <v>412.32999999999993</v>
      </c>
      <c r="AT12" s="98">
        <f t="shared" si="11"/>
        <v>161.07999999999998</v>
      </c>
      <c r="AU12" s="98">
        <f t="shared" si="27"/>
        <v>0</v>
      </c>
      <c r="AV12" s="98">
        <f t="array" ref="AV12">_xlfn.IFS(U12=0,AO12,U12&lt;0,AO12/-U12,U12&gt;0,AO12/U12)</f>
        <v>347.23330163403517</v>
      </c>
      <c r="AW12" s="234">
        <f t="shared" si="34"/>
        <v>0.31021475454470632</v>
      </c>
      <c r="AX12" s="234">
        <f t="shared" si="35"/>
        <v>2.9617306519450288</v>
      </c>
      <c r="AY12" s="99"/>
      <c r="AZ12" s="94">
        <f t="shared" si="14"/>
        <v>194103.41561342566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5"/>
        <v>2.3333333333333335</v>
      </c>
      <c r="R13" s="92">
        <f t="shared" si="16"/>
        <v>0.66666666666666663</v>
      </c>
      <c r="S13" s="93">
        <v>2</v>
      </c>
      <c r="T13" s="93">
        <v>0</v>
      </c>
      <c r="U13" s="92">
        <f t="shared" si="17"/>
        <v>2</v>
      </c>
      <c r="V13" s="93">
        <v>2447</v>
      </c>
      <c r="W13" s="93">
        <v>0</v>
      </c>
      <c r="X13" s="92">
        <f t="shared" si="18"/>
        <v>2447</v>
      </c>
      <c r="Y13" s="93">
        <v>2772</v>
      </c>
      <c r="Z13" s="93">
        <v>0</v>
      </c>
      <c r="AA13" s="92">
        <f t="shared" si="19"/>
        <v>2772</v>
      </c>
      <c r="AB13" s="92">
        <f t="shared" si="20"/>
        <v>9702</v>
      </c>
      <c r="AC13" s="234">
        <f t="shared" si="21"/>
        <v>2.1089699925980629E-2</v>
      </c>
      <c r="AD13" s="92">
        <f t="shared" si="22"/>
        <v>246.18</v>
      </c>
      <c r="AE13" s="93">
        <v>1023.6199999999999</v>
      </c>
      <c r="AF13" s="234">
        <f t="shared" si="23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4"/>
        <v>183.875593220339</v>
      </c>
      <c r="AM13" s="93">
        <v>0</v>
      </c>
      <c r="AN13" s="325">
        <f t="shared" si="25"/>
        <v>122.03500215918346</v>
      </c>
      <c r="AO13" s="95">
        <f t="shared" si="26"/>
        <v>820.24940462047789</v>
      </c>
      <c r="AP13" s="96"/>
      <c r="AQ13" s="97">
        <f t="shared" si="8"/>
        <v>1386</v>
      </c>
      <c r="AR13" s="98">
        <f t="shared" si="9"/>
        <v>123.09</v>
      </c>
      <c r="AS13" s="98">
        <f t="shared" si="10"/>
        <v>511.80999999999995</v>
      </c>
      <c r="AT13" s="98">
        <f t="shared" si="11"/>
        <v>188.01999999999998</v>
      </c>
      <c r="AU13" s="98">
        <f t="shared" si="27"/>
        <v>0</v>
      </c>
      <c r="AV13" s="98">
        <f t="array" ref="AV13">_xlfn.IFS(U13=0,AO13,U13&lt;0,AO13/-U13,U13&gt;0,AO13/U13)</f>
        <v>410.12470231023894</v>
      </c>
      <c r="AW13" s="234">
        <f t="shared" si="34"/>
        <v>0.29590526862210603</v>
      </c>
      <c r="AX13" s="234">
        <f t="shared" si="35"/>
        <v>3.331909190919156</v>
      </c>
      <c r="AY13" s="99"/>
      <c r="AZ13" s="94">
        <f t="shared" si="14"/>
        <v>262069.68477624268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5"/>
        <v>0.33333333333333331</v>
      </c>
      <c r="R14" s="92">
        <f t="shared" si="16"/>
        <v>0.66666666666666663</v>
      </c>
      <c r="S14" s="93">
        <v>2</v>
      </c>
      <c r="T14" s="93">
        <v>0</v>
      </c>
      <c r="U14" s="92">
        <f t="shared" si="17"/>
        <v>2</v>
      </c>
      <c r="V14" s="93">
        <v>2249</v>
      </c>
      <c r="W14" s="93">
        <v>0</v>
      </c>
      <c r="X14" s="92">
        <f t="shared" si="18"/>
        <v>2249</v>
      </c>
      <c r="Y14" s="93">
        <v>2618</v>
      </c>
      <c r="Z14" s="93">
        <v>0</v>
      </c>
      <c r="AA14" s="92">
        <f t="shared" si="19"/>
        <v>2618</v>
      </c>
      <c r="AB14" s="92">
        <f t="shared" si="20"/>
        <v>0</v>
      </c>
      <c r="AC14" s="234">
        <f t="shared" si="21"/>
        <v>1.9918049930092819E-2</v>
      </c>
      <c r="AD14" s="92">
        <f t="shared" si="22"/>
        <v>246.18</v>
      </c>
      <c r="AE14" s="93">
        <v>965.57000000000016</v>
      </c>
      <c r="AF14" s="234">
        <f t="shared" si="23"/>
        <v>0.36881970970206268</v>
      </c>
      <c r="AG14" s="93">
        <v>215.76</v>
      </c>
      <c r="AH14" s="93"/>
      <c r="AI14" s="93"/>
      <c r="AJ14" s="93"/>
      <c r="AK14" s="93"/>
      <c r="AL14" s="122">
        <f t="shared" si="24"/>
        <v>148.76945492162011</v>
      </c>
      <c r="AM14" s="93">
        <v>0</v>
      </c>
      <c r="AN14" s="325">
        <f t="shared" si="25"/>
        <v>115.2552798170066</v>
      </c>
      <c r="AO14" s="95">
        <f t="shared" si="26"/>
        <v>926.46526526137336</v>
      </c>
      <c r="AP14" s="96"/>
      <c r="AQ14" s="97">
        <f t="shared" si="8"/>
        <v>1309</v>
      </c>
      <c r="AR14" s="98">
        <f t="shared" si="9"/>
        <v>123.09</v>
      </c>
      <c r="AS14" s="98">
        <f t="shared" si="10"/>
        <v>482.78500000000008</v>
      </c>
      <c r="AT14" s="98">
        <f t="shared" si="11"/>
        <v>107.88</v>
      </c>
      <c r="AU14" s="98">
        <f t="shared" si="27"/>
        <v>0</v>
      </c>
      <c r="AV14" s="98">
        <f t="array" ref="AV14">_xlfn.IFS(U14=0,AO14,U14&lt;0,AO14/-U14,U14&gt;0,AO14/U14)</f>
        <v>463.23263263068668</v>
      </c>
      <c r="AW14" s="234">
        <f t="shared" si="34"/>
        <v>0.35388283623429084</v>
      </c>
      <c r="AX14" s="234">
        <f t="shared" si="35"/>
        <v>3.7633652825630568</v>
      </c>
      <c r="AY14" s="99"/>
      <c r="AZ14" s="94">
        <f t="shared" si="14"/>
        <v>239491.27107006501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5"/>
        <v>0</v>
      </c>
      <c r="R15" s="92">
        <f t="shared" si="16"/>
        <v>-0.33333333333333331</v>
      </c>
      <c r="S15" s="93">
        <v>0</v>
      </c>
      <c r="T15" s="93">
        <v>-1</v>
      </c>
      <c r="U15" s="92">
        <f t="shared" si="17"/>
        <v>-1</v>
      </c>
      <c r="V15" s="93">
        <v>0</v>
      </c>
      <c r="W15" s="93">
        <v>-1161</v>
      </c>
      <c r="X15" s="92">
        <f t="shared" si="18"/>
        <v>-1161</v>
      </c>
      <c r="Y15" s="93">
        <v>0</v>
      </c>
      <c r="Z15" s="93">
        <v>-1533</v>
      </c>
      <c r="AA15" s="92">
        <f t="shared" si="19"/>
        <v>-1533</v>
      </c>
      <c r="AB15" s="92">
        <f t="shared" si="20"/>
        <v>0</v>
      </c>
      <c r="AC15" s="234">
        <f t="shared" si="21"/>
        <v>-1.1663243140883227E-2</v>
      </c>
      <c r="AD15" s="92">
        <f t="shared" si="22"/>
        <v>-123.09</v>
      </c>
      <c r="AE15" s="93">
        <v>-562.42999999999995</v>
      </c>
      <c r="AF15" s="234">
        <f t="shared" si="23"/>
        <v>0.36688193085453358</v>
      </c>
      <c r="AG15" s="93">
        <v>245.58</v>
      </c>
      <c r="AH15" s="93"/>
      <c r="AI15" s="93"/>
      <c r="AJ15" s="93"/>
      <c r="AK15" s="93"/>
      <c r="AL15" s="122">
        <f t="shared" si="24"/>
        <v>177.25722288533461</v>
      </c>
      <c r="AM15" s="93">
        <v>0</v>
      </c>
      <c r="AN15" s="325">
        <f t="shared" si="25"/>
        <v>0</v>
      </c>
      <c r="AO15" s="95">
        <f t="shared" si="26"/>
        <v>-1270.3172228853348</v>
      </c>
      <c r="AP15" s="96"/>
      <c r="AQ15" s="97">
        <f t="shared" si="8"/>
        <v>1533</v>
      </c>
      <c r="AR15" s="98">
        <f t="shared" si="9"/>
        <v>123.09</v>
      </c>
      <c r="AS15" s="98">
        <f t="shared" si="10"/>
        <v>562.42999999999995</v>
      </c>
      <c r="AT15" s="98">
        <f t="shared" si="11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4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5"/>
        <v>0.66666666666666663</v>
      </c>
      <c r="R16" s="92">
        <f t="shared" si="16"/>
        <v>1.3333333333333333</v>
      </c>
      <c r="S16" s="93">
        <v>4</v>
      </c>
      <c r="T16" s="93">
        <v>0</v>
      </c>
      <c r="U16" s="92">
        <f t="shared" si="17"/>
        <v>4</v>
      </c>
      <c r="V16" s="93">
        <v>4322.38</v>
      </c>
      <c r="W16" s="93">
        <v>0</v>
      </c>
      <c r="X16" s="92">
        <f t="shared" si="18"/>
        <v>4322.38</v>
      </c>
      <c r="Y16" s="93">
        <v>5112.1099999999997</v>
      </c>
      <c r="Z16" s="93">
        <v>0</v>
      </c>
      <c r="AA16" s="92">
        <f t="shared" si="19"/>
        <v>5112.1099999999997</v>
      </c>
      <c r="AB16" s="92">
        <f t="shared" si="20"/>
        <v>1278</v>
      </c>
      <c r="AC16" s="234">
        <f t="shared" si="21"/>
        <v>3.8893530262844457E-2</v>
      </c>
      <c r="AD16" s="92">
        <f t="shared" si="22"/>
        <v>468.96</v>
      </c>
      <c r="AE16" s="93">
        <v>1881.9199999999996</v>
      </c>
      <c r="AF16" s="234">
        <f t="shared" si="23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4"/>
        <v>88.628611442667307</v>
      </c>
      <c r="AM16" s="93">
        <v>0</v>
      </c>
      <c r="AN16" s="325">
        <f t="shared" si="25"/>
        <v>225.05640508224505</v>
      </c>
      <c r="AO16" s="95">
        <f t="shared" si="26"/>
        <v>1779.2749834750878</v>
      </c>
      <c r="AP16" s="96"/>
      <c r="AQ16" s="97">
        <f t="shared" si="8"/>
        <v>1278.0274999999999</v>
      </c>
      <c r="AR16" s="98">
        <f t="shared" si="9"/>
        <v>117.24</v>
      </c>
      <c r="AS16" s="98">
        <f t="shared" si="10"/>
        <v>470.4799999999999</v>
      </c>
      <c r="AT16" s="98">
        <f t="shared" si="11"/>
        <v>167.06750000000002</v>
      </c>
      <c r="AU16" s="98">
        <f t="shared" si="27"/>
        <v>0</v>
      </c>
      <c r="AV16" s="98">
        <f t="array" ref="AV16">_xlfn.IFS(U16=0,AO16,U16&lt;0,AO16/-U16,U16&gt;0,AO16/U16)</f>
        <v>444.81874586877194</v>
      </c>
      <c r="AW16" s="234">
        <f t="shared" si="34"/>
        <v>0.34805099723501409</v>
      </c>
      <c r="AX16" s="234">
        <f t="shared" si="35"/>
        <v>3.7940868804910606</v>
      </c>
      <c r="AY16" s="99"/>
      <c r="AZ16" s="94">
        <f t="shared" si="14"/>
        <v>137004.17372758177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5"/>
        <v>1.3333333333333333</v>
      </c>
      <c r="R17" s="92">
        <f t="shared" si="16"/>
        <v>2</v>
      </c>
      <c r="S17" s="93">
        <v>6</v>
      </c>
      <c r="T17" s="93">
        <v>0</v>
      </c>
      <c r="U17" s="92">
        <f t="shared" si="17"/>
        <v>6</v>
      </c>
      <c r="V17" s="93">
        <v>6242</v>
      </c>
      <c r="W17" s="93">
        <v>0</v>
      </c>
      <c r="X17" s="92">
        <f t="shared" si="18"/>
        <v>6242</v>
      </c>
      <c r="Y17" s="93">
        <v>7176</v>
      </c>
      <c r="Z17" s="93">
        <v>0</v>
      </c>
      <c r="AA17" s="92">
        <f t="shared" si="19"/>
        <v>7176</v>
      </c>
      <c r="AB17" s="92">
        <f t="shared" si="20"/>
        <v>2392</v>
      </c>
      <c r="AC17" s="234">
        <f t="shared" si="21"/>
        <v>5.459584656162951E-2</v>
      </c>
      <c r="AD17" s="92">
        <f t="shared" si="22"/>
        <v>738.54</v>
      </c>
      <c r="AE17" s="93">
        <v>2618.2299999999996</v>
      </c>
      <c r="AF17" s="234">
        <f t="shared" si="23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4"/>
        <v>27.33674703588764</v>
      </c>
      <c r="AM17" s="93">
        <v>0</v>
      </c>
      <c r="AN17" s="325">
        <f t="shared" si="25"/>
        <v>315.91745147702039</v>
      </c>
      <c r="AO17" s="95">
        <f t="shared" si="26"/>
        <v>2765.7058014870927</v>
      </c>
      <c r="AP17" s="96"/>
      <c r="AQ17" s="97">
        <f t="shared" si="8"/>
        <v>1196</v>
      </c>
      <c r="AR17" s="98">
        <f t="shared" si="9"/>
        <v>123.09</v>
      </c>
      <c r="AS17" s="98">
        <f t="shared" si="10"/>
        <v>436.37166666666661</v>
      </c>
      <c r="AT17" s="98">
        <f t="shared" si="11"/>
        <v>118.37833333333334</v>
      </c>
      <c r="AU17" s="98">
        <f t="shared" si="27"/>
        <v>0</v>
      </c>
      <c r="AV17" s="98">
        <f t="array" ref="AV17">_xlfn.IFS(U17=0,AO17,U17&lt;0,AO17/-U17,U17&gt;0,AO17/U17)</f>
        <v>460.95096691451545</v>
      </c>
      <c r="AW17" s="234">
        <f t="shared" si="34"/>
        <v>0.38541050745360822</v>
      </c>
      <c r="AX17" s="234">
        <f t="shared" si="35"/>
        <v>3.7448287181291366</v>
      </c>
      <c r="AY17" s="99"/>
      <c r="AZ17" s="94">
        <f t="shared" si="14"/>
        <v>43790.341856878964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5"/>
        <v>1</v>
      </c>
      <c r="R18" s="92">
        <f t="shared" si="16"/>
        <v>1.6666666666666667</v>
      </c>
      <c r="S18" s="93">
        <v>6</v>
      </c>
      <c r="T18" s="93">
        <v>-1</v>
      </c>
      <c r="U18" s="92">
        <f t="shared" si="17"/>
        <v>5</v>
      </c>
      <c r="V18" s="93">
        <v>6234.4</v>
      </c>
      <c r="W18" s="93">
        <v>-1076</v>
      </c>
      <c r="X18" s="92">
        <f t="shared" si="18"/>
        <v>5158.3999999999996</v>
      </c>
      <c r="Y18" s="93">
        <v>7140.84</v>
      </c>
      <c r="Z18" s="93">
        <v>-1196</v>
      </c>
      <c r="AA18" s="92">
        <f t="shared" si="19"/>
        <v>5944.84</v>
      </c>
      <c r="AB18" s="92">
        <f t="shared" si="20"/>
        <v>2403.96</v>
      </c>
      <c r="AC18" s="234">
        <f t="shared" si="21"/>
        <v>4.5229037412686399E-2</v>
      </c>
      <c r="AD18" s="92">
        <f t="shared" si="22"/>
        <v>615.45000000000005</v>
      </c>
      <c r="AE18" s="93">
        <v>2160.6900000000005</v>
      </c>
      <c r="AF18" s="234">
        <f t="shared" si="23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4"/>
        <v>105.03065966419987</v>
      </c>
      <c r="AM18" s="93">
        <v>0</v>
      </c>
      <c r="AN18" s="325">
        <f t="shared" si="25"/>
        <v>314.36956162279347</v>
      </c>
      <c r="AO18" s="95">
        <f t="shared" si="26"/>
        <v>2113.3797787130065</v>
      </c>
      <c r="AP18" s="96"/>
      <c r="AQ18" s="97">
        <f t="shared" si="8"/>
        <v>1188.9680000000001</v>
      </c>
      <c r="AR18" s="98">
        <f t="shared" si="9"/>
        <v>123.09</v>
      </c>
      <c r="AS18" s="98">
        <f t="shared" si="10"/>
        <v>432.13800000000009</v>
      </c>
      <c r="AT18" s="98">
        <f t="shared" si="11"/>
        <v>105.98666666666668</v>
      </c>
      <c r="AU18" s="98">
        <f t="shared" si="27"/>
        <v>0</v>
      </c>
      <c r="AV18" s="98">
        <f t="array" ref="AV18">_xlfn.IFS(U18=0,AO18,U18&lt;0,AO18/-U18,U18&gt;0,AO18/U18)</f>
        <v>422.67595574260133</v>
      </c>
      <c r="AW18" s="234">
        <f t="shared" si="34"/>
        <v>0.35549817635344377</v>
      </c>
      <c r="AX18" s="234">
        <f t="shared" si="35"/>
        <v>3.4338772909464725</v>
      </c>
      <c r="AY18" s="99"/>
      <c r="AZ18" s="94">
        <f t="shared" si="14"/>
        <v>154276.72384604948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 t="shared" si="25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0.33333333333333331</v>
      </c>
      <c r="S20" s="93">
        <v>1</v>
      </c>
      <c r="T20" s="93">
        <v>0</v>
      </c>
      <c r="U20" s="92">
        <f t="shared" si="17"/>
        <v>1</v>
      </c>
      <c r="V20" s="93">
        <v>781</v>
      </c>
      <c r="W20" s="93">
        <v>0</v>
      </c>
      <c r="X20" s="92">
        <f t="shared" si="18"/>
        <v>781</v>
      </c>
      <c r="Y20" s="93">
        <v>918</v>
      </c>
      <c r="Z20" s="93">
        <v>0</v>
      </c>
      <c r="AA20" s="92">
        <f t="shared" si="19"/>
        <v>918</v>
      </c>
      <c r="AB20" s="92">
        <f t="shared" si="20"/>
        <v>0</v>
      </c>
      <c r="AC20" s="234">
        <f t="shared" si="21"/>
        <v>6.9842512741883902E-3</v>
      </c>
      <c r="AD20" s="92">
        <f t="shared" si="22"/>
        <v>117.24</v>
      </c>
      <c r="AE20" s="93">
        <v>347.03</v>
      </c>
      <c r="AF20" s="234">
        <f t="shared" si="23"/>
        <v>0.37802832244008711</v>
      </c>
      <c r="AG20" s="93">
        <v>45.84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 t="shared" si="25"/>
        <v>40.414189026742569</v>
      </c>
      <c r="AO20" s="95">
        <f t="shared" si="26"/>
        <v>367.47581097325741</v>
      </c>
      <c r="AP20" s="96"/>
      <c r="AQ20" s="97">
        <f t="shared" si="8"/>
        <v>918</v>
      </c>
      <c r="AR20" s="98">
        <f>K20</f>
        <v>117.24</v>
      </c>
      <c r="AS20" s="98">
        <f t="shared" si="10"/>
        <v>347.03</v>
      </c>
      <c r="AT20" s="98">
        <f t="shared" si="11"/>
        <v>45.84</v>
      </c>
      <c r="AU20" s="98">
        <f t="shared" si="27"/>
        <v>0</v>
      </c>
      <c r="AV20" s="98">
        <f t="array" ref="AV20">_xlfn.IFS(U20=0,AO20,U20&lt;0,AO20/-U20,U20&gt;0,AO20/U20)</f>
        <v>367.47581097325741</v>
      </c>
      <c r="AW20" s="234">
        <f t="shared" si="34"/>
        <v>0.40030044768328693</v>
      </c>
      <c r="AX20" s="234">
        <f t="shared" si="35"/>
        <v>3.1343893805293197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0.28775523195671199</v>
      </c>
      <c r="AM21" s="93">
        <v>0</v>
      </c>
      <c r="AN21" s="325">
        <f t="shared" si="25"/>
        <v>0</v>
      </c>
      <c r="AO21" s="95">
        <f t="shared" si="26"/>
        <v>-0.28775523195671199</v>
      </c>
      <c r="AP21" s="96"/>
      <c r="AQ21" s="97">
        <f t="shared" si="8"/>
        <v>0</v>
      </c>
      <c r="AR21" s="98">
        <f t="shared" ref="AR21:AR98" si="37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4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5"/>
        <v>0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0</v>
      </c>
      <c r="AH22" s="93"/>
      <c r="AI22" s="93"/>
      <c r="AJ22" s="93"/>
      <c r="AK22" s="93"/>
      <c r="AL22" s="122">
        <f t="shared" si="24"/>
        <v>0.86326569587013602</v>
      </c>
      <c r="AM22" s="93">
        <v>0</v>
      </c>
      <c r="AN22" s="325">
        <f t="shared" si="25"/>
        <v>0</v>
      </c>
      <c r="AO22" s="95">
        <f t="shared" si="26"/>
        <v>-0.86326569587013602</v>
      </c>
      <c r="AP22" s="96"/>
      <c r="AQ22" s="97">
        <f t="shared" si="8"/>
        <v>0</v>
      </c>
      <c r="AR22" s="98">
        <f t="shared" si="37"/>
        <v>117.24</v>
      </c>
      <c r="AS22" s="98">
        <f t="shared" si="10"/>
        <v>0</v>
      </c>
      <c r="AT22" s="98">
        <f t="shared" si="11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4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 t="shared" si="25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7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5"/>
        <v>0.33333333333333331</v>
      </c>
      <c r="R24" s="92">
        <f t="shared" si="16"/>
        <v>0</v>
      </c>
      <c r="S24" s="93">
        <v>0</v>
      </c>
      <c r="T24" s="93">
        <v>0</v>
      </c>
      <c r="U24" s="92">
        <f t="shared" si="17"/>
        <v>0</v>
      </c>
      <c r="V24" s="93">
        <v>0</v>
      </c>
      <c r="W24" s="93">
        <v>0</v>
      </c>
      <c r="X24" s="92">
        <f t="shared" si="18"/>
        <v>0</v>
      </c>
      <c r="Y24" s="93">
        <v>0</v>
      </c>
      <c r="Z24" s="93">
        <v>0</v>
      </c>
      <c r="AA24" s="92">
        <f t="shared" si="19"/>
        <v>0</v>
      </c>
      <c r="AB24" s="92">
        <f t="shared" si="20"/>
        <v>958</v>
      </c>
      <c r="AC24" s="234">
        <f t="shared" si="21"/>
        <v>0</v>
      </c>
      <c r="AD24" s="92">
        <f t="shared" si="22"/>
        <v>0</v>
      </c>
      <c r="AE24" s="93">
        <v>0</v>
      </c>
      <c r="AF24" s="234">
        <f t="shared" si="23"/>
        <v>0</v>
      </c>
      <c r="AG24" s="93">
        <v>97.789999999999992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 t="shared" si="25"/>
        <v>0</v>
      </c>
      <c r="AO24" s="95">
        <f t="shared" si="26"/>
        <v>-97.789999999999992</v>
      </c>
      <c r="AP24" s="96"/>
      <c r="AQ24" s="97">
        <f t="shared" si="8"/>
        <v>0</v>
      </c>
      <c r="AR24" s="98">
        <f t="shared" si="37"/>
        <v>117.24</v>
      </c>
      <c r="AS24" s="98">
        <f t="shared" si="10"/>
        <v>0</v>
      </c>
      <c r="AT24" s="98">
        <f t="shared" si="11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5"/>
        <v>0</v>
      </c>
      <c r="R25" s="92">
        <f t="shared" si="16"/>
        <v>0</v>
      </c>
      <c r="S25" s="93">
        <v>0</v>
      </c>
      <c r="T25" s="93">
        <v>0</v>
      </c>
      <c r="U25" s="92">
        <f t="shared" si="17"/>
        <v>0</v>
      </c>
      <c r="V25" s="93">
        <v>0</v>
      </c>
      <c r="W25" s="93">
        <v>0</v>
      </c>
      <c r="X25" s="92">
        <f t="shared" si="18"/>
        <v>0</v>
      </c>
      <c r="Y25" s="93">
        <v>0</v>
      </c>
      <c r="Z25" s="93">
        <v>0</v>
      </c>
      <c r="AA25" s="92">
        <f t="shared" si="19"/>
        <v>0</v>
      </c>
      <c r="AB25" s="92">
        <f t="shared" si="20"/>
        <v>0</v>
      </c>
      <c r="AC25" s="234">
        <f t="shared" si="21"/>
        <v>0</v>
      </c>
      <c r="AD25" s="92">
        <f t="shared" si="22"/>
        <v>0</v>
      </c>
      <c r="AE25" s="93">
        <v>0</v>
      </c>
      <c r="AF25" s="234">
        <f t="shared" si="23"/>
        <v>0</v>
      </c>
      <c r="AG25" s="93">
        <v>0</v>
      </c>
      <c r="AH25" s="93"/>
      <c r="AI25" s="93"/>
      <c r="AJ25" s="93"/>
      <c r="AK25" s="93"/>
      <c r="AL25" s="122">
        <f t="shared" si="24"/>
        <v>3.1653075515238323</v>
      </c>
      <c r="AM25" s="93">
        <v>0</v>
      </c>
      <c r="AN25" s="325">
        <f t="shared" si="25"/>
        <v>0</v>
      </c>
      <c r="AO25" s="95">
        <f t="shared" si="26"/>
        <v>-3.1653075515238323</v>
      </c>
      <c r="AP25" s="96"/>
      <c r="AQ25" s="97">
        <f t="shared" si="8"/>
        <v>0</v>
      </c>
      <c r="AR25" s="98">
        <f t="shared" si="37"/>
        <v>117.24</v>
      </c>
      <c r="AS25" s="98">
        <f t="shared" si="10"/>
        <v>0</v>
      </c>
      <c r="AT25" s="98">
        <f t="shared" si="11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4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5"/>
        <v>0</v>
      </c>
      <c r="R26" s="92">
        <f t="shared" si="16"/>
        <v>0</v>
      </c>
      <c r="S26" s="93">
        <v>0</v>
      </c>
      <c r="T26" s="93">
        <v>0</v>
      </c>
      <c r="U26" s="92">
        <f t="shared" si="17"/>
        <v>0</v>
      </c>
      <c r="V26" s="93">
        <v>0</v>
      </c>
      <c r="W26" s="93">
        <v>0</v>
      </c>
      <c r="X26" s="92">
        <f t="shared" si="18"/>
        <v>0</v>
      </c>
      <c r="Y26" s="93">
        <v>0</v>
      </c>
      <c r="Z26" s="93">
        <v>0</v>
      </c>
      <c r="AA26" s="92">
        <f t="shared" si="19"/>
        <v>0</v>
      </c>
      <c r="AB26" s="92">
        <f t="shared" si="20"/>
        <v>0</v>
      </c>
      <c r="AC26" s="234">
        <f t="shared" si="21"/>
        <v>0</v>
      </c>
      <c r="AD26" s="92">
        <f t="shared" si="22"/>
        <v>0</v>
      </c>
      <c r="AE26" s="93">
        <v>0</v>
      </c>
      <c r="AF26" s="234">
        <f t="shared" si="23"/>
        <v>0</v>
      </c>
      <c r="AG26" s="93">
        <v>0</v>
      </c>
      <c r="AH26" s="93"/>
      <c r="AI26" s="93"/>
      <c r="AJ26" s="93"/>
      <c r="AK26" s="93"/>
      <c r="AL26" s="122">
        <f t="shared" si="24"/>
        <v>117.69188987029521</v>
      </c>
      <c r="AM26" s="93">
        <v>0</v>
      </c>
      <c r="AN26" s="325">
        <f t="shared" si="25"/>
        <v>0</v>
      </c>
      <c r="AO26" s="95">
        <f t="shared" si="26"/>
        <v>-117.69188987029521</v>
      </c>
      <c r="AP26" s="96"/>
      <c r="AQ26" s="97">
        <f t="shared" si="8"/>
        <v>0</v>
      </c>
      <c r="AR26" s="98">
        <f t="shared" si="37"/>
        <v>123.09</v>
      </c>
      <c r="AS26" s="98">
        <f t="shared" si="10"/>
        <v>0</v>
      </c>
      <c r="AT26" s="98">
        <f t="shared" si="11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4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5"/>
        <v>0</v>
      </c>
      <c r="R27" s="92">
        <f t="shared" si="16"/>
        <v>0</v>
      </c>
      <c r="S27" s="93">
        <v>0</v>
      </c>
      <c r="T27" s="93">
        <v>0</v>
      </c>
      <c r="U27" s="92">
        <f t="shared" si="17"/>
        <v>0</v>
      </c>
      <c r="V27" s="93">
        <v>0</v>
      </c>
      <c r="W27" s="93">
        <v>0</v>
      </c>
      <c r="X27" s="92">
        <f t="shared" si="18"/>
        <v>0</v>
      </c>
      <c r="Y27" s="93">
        <v>0</v>
      </c>
      <c r="Z27" s="93">
        <v>0</v>
      </c>
      <c r="AA27" s="92">
        <f t="shared" si="19"/>
        <v>0</v>
      </c>
      <c r="AB27" s="92">
        <f t="shared" si="20"/>
        <v>0</v>
      </c>
      <c r="AC27" s="234">
        <f t="shared" si="21"/>
        <v>0</v>
      </c>
      <c r="AD27" s="92">
        <f t="shared" si="22"/>
        <v>0</v>
      </c>
      <c r="AE27" s="93">
        <v>0</v>
      </c>
      <c r="AF27" s="234">
        <f t="shared" si="23"/>
        <v>0</v>
      </c>
      <c r="AG27" s="93">
        <v>0</v>
      </c>
      <c r="AH27" s="93"/>
      <c r="AI27" s="93"/>
      <c r="AJ27" s="93"/>
      <c r="AK27" s="93"/>
      <c r="AL27" s="122">
        <f t="shared" si="24"/>
        <v>21.293887164796686</v>
      </c>
      <c r="AM27" s="93">
        <v>0</v>
      </c>
      <c r="AN27" s="325">
        <f t="shared" si="25"/>
        <v>0</v>
      </c>
      <c r="AO27" s="95">
        <f t="shared" si="26"/>
        <v>-21.293887164796686</v>
      </c>
      <c r="AP27" s="96"/>
      <c r="AQ27" s="97">
        <f t="shared" si="8"/>
        <v>0</v>
      </c>
      <c r="AR27" s="98">
        <f t="shared" si="37"/>
        <v>181.59</v>
      </c>
      <c r="AS27" s="98">
        <f t="shared" si="10"/>
        <v>0</v>
      </c>
      <c r="AT27" s="98">
        <f t="shared" si="11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4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5"/>
        <v>2.3333333333333335</v>
      </c>
      <c r="R28" s="92">
        <f t="shared" si="16"/>
        <v>1.6666666666666667</v>
      </c>
      <c r="S28" s="93">
        <v>5</v>
      </c>
      <c r="T28" s="93">
        <v>0</v>
      </c>
      <c r="U28" s="92">
        <f t="shared" si="17"/>
        <v>5</v>
      </c>
      <c r="V28" s="93">
        <v>4502</v>
      </c>
      <c r="W28" s="93">
        <v>0</v>
      </c>
      <c r="X28" s="92">
        <f t="shared" si="18"/>
        <v>4502</v>
      </c>
      <c r="Y28" s="93">
        <v>5632</v>
      </c>
      <c r="Z28" s="93">
        <v>0</v>
      </c>
      <c r="AA28" s="92">
        <f t="shared" si="19"/>
        <v>5632</v>
      </c>
      <c r="AB28" s="92">
        <f t="shared" si="20"/>
        <v>1291.6400000000001</v>
      </c>
      <c r="AC28" s="234">
        <f t="shared" si="21"/>
        <v>4.2848914135325725E-2</v>
      </c>
      <c r="AD28" s="92">
        <f t="shared" si="22"/>
        <v>668.1</v>
      </c>
      <c r="AE28" s="93">
        <v>1630.96</v>
      </c>
      <c r="AF28" s="234">
        <f t="shared" si="23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4"/>
        <v>219.55724198297128</v>
      </c>
      <c r="AM28" s="93">
        <v>0</v>
      </c>
      <c r="AN28" s="325">
        <f t="shared" si="25"/>
        <v>247.94413137103939</v>
      </c>
      <c r="AO28" s="95">
        <f t="shared" si="26"/>
        <v>2202.618626645989</v>
      </c>
      <c r="AP28" s="96"/>
      <c r="AQ28" s="97">
        <f t="shared" si="8"/>
        <v>1126.4000000000001</v>
      </c>
      <c r="AR28" s="98">
        <f t="shared" si="37"/>
        <v>133.62</v>
      </c>
      <c r="AS28" s="98">
        <f t="shared" si="10"/>
        <v>326.19200000000001</v>
      </c>
      <c r="AT28" s="98">
        <f t="shared" si="11"/>
        <v>132.56399999999999</v>
      </c>
      <c r="AU28" s="98">
        <f t="shared" si="27"/>
        <v>0</v>
      </c>
      <c r="AV28" s="98">
        <f>_xlfn.IFS(U28=0,AO28,U28&lt;0,AO28/-U28,U28&gt;0,AO28/U28)</f>
        <v>440.52372532919782</v>
      </c>
      <c r="AW28" s="234">
        <f t="shared" si="34"/>
        <v>0.39108995501526794</v>
      </c>
      <c r="AX28" s="234">
        <f t="shared" si="35"/>
        <v>3.2968397345397231</v>
      </c>
      <c r="AY28" s="99"/>
      <c r="AZ28" s="94">
        <f t="shared" si="14"/>
        <v>336119.60242617794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5"/>
        <v>0</v>
      </c>
      <c r="R29" s="92">
        <f t="shared" si="16"/>
        <v>0</v>
      </c>
      <c r="S29" s="93">
        <v>0</v>
      </c>
      <c r="T29" s="93">
        <v>0</v>
      </c>
      <c r="U29" s="92">
        <f t="shared" si="17"/>
        <v>0</v>
      </c>
      <c r="V29" s="93">
        <v>0</v>
      </c>
      <c r="W29" s="93">
        <v>0</v>
      </c>
      <c r="X29" s="92">
        <f t="shared" si="18"/>
        <v>0</v>
      </c>
      <c r="Y29" s="93">
        <v>0</v>
      </c>
      <c r="Z29" s="93">
        <v>0</v>
      </c>
      <c r="AA29" s="92">
        <f t="shared" si="19"/>
        <v>0</v>
      </c>
      <c r="AB29" s="92">
        <f t="shared" si="20"/>
        <v>0</v>
      </c>
      <c r="AC29" s="234">
        <f t="shared" si="21"/>
        <v>0</v>
      </c>
      <c r="AD29" s="92">
        <f t="shared" si="22"/>
        <v>0</v>
      </c>
      <c r="AE29" s="93">
        <v>0</v>
      </c>
      <c r="AF29" s="234">
        <f t="shared" si="23"/>
        <v>0</v>
      </c>
      <c r="AG29" s="93">
        <v>0</v>
      </c>
      <c r="AH29" s="93"/>
      <c r="AI29" s="93"/>
      <c r="AJ29" s="93"/>
      <c r="AK29" s="93"/>
      <c r="AL29" s="122">
        <f t="shared" si="24"/>
        <v>0.57551046391342398</v>
      </c>
      <c r="AM29" s="93">
        <v>0</v>
      </c>
      <c r="AN29" s="325">
        <f t="shared" si="25"/>
        <v>0</v>
      </c>
      <c r="AO29" s="95">
        <f t="shared" si="26"/>
        <v>-0.57551046391342398</v>
      </c>
      <c r="AP29" s="96"/>
      <c r="AQ29" s="97">
        <f t="shared" si="8"/>
        <v>0</v>
      </c>
      <c r="AR29" s="98">
        <f t="shared" si="37"/>
        <v>111.39</v>
      </c>
      <c r="AS29" s="98">
        <f t="shared" si="10"/>
        <v>0</v>
      </c>
      <c r="AT29" s="98">
        <f t="shared" si="11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4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5"/>
        <v>0.66666666666666663</v>
      </c>
      <c r="R30" s="92">
        <f t="shared" si="16"/>
        <v>1</v>
      </c>
      <c r="S30" s="93">
        <v>3</v>
      </c>
      <c r="T30" s="93">
        <v>0</v>
      </c>
      <c r="U30" s="92">
        <f t="shared" si="17"/>
        <v>3</v>
      </c>
      <c r="V30" s="93">
        <v>1508</v>
      </c>
      <c r="W30" s="93">
        <v>0</v>
      </c>
      <c r="X30" s="92">
        <f t="shared" si="18"/>
        <v>1508</v>
      </c>
      <c r="Y30" s="93">
        <v>1779</v>
      </c>
      <c r="Z30" s="93">
        <v>0</v>
      </c>
      <c r="AA30" s="92">
        <f t="shared" si="19"/>
        <v>1779</v>
      </c>
      <c r="AB30" s="92">
        <f t="shared" si="20"/>
        <v>0</v>
      </c>
      <c r="AC30" s="234">
        <f t="shared" si="21"/>
        <v>1.3534839887561162E-2</v>
      </c>
      <c r="AD30" s="92">
        <f t="shared" si="22"/>
        <v>334.17</v>
      </c>
      <c r="AE30" s="93">
        <v>672.33000000000015</v>
      </c>
      <c r="AF30" s="234">
        <f t="shared" si="23"/>
        <v>0.37792580101180445</v>
      </c>
      <c r="AG30" s="93">
        <v>232.19</v>
      </c>
      <c r="AH30" s="93"/>
      <c r="AI30" s="93"/>
      <c r="AJ30" s="93"/>
      <c r="AK30" s="93"/>
      <c r="AL30" s="122">
        <f t="shared" si="24"/>
        <v>0</v>
      </c>
      <c r="AM30" s="93">
        <v>0</v>
      </c>
      <c r="AN30" s="325">
        <f t="shared" si="25"/>
        <v>78.319000303458651</v>
      </c>
      <c r="AO30" s="95">
        <f t="shared" si="26"/>
        <v>461.99099969654105</v>
      </c>
      <c r="AP30" s="96"/>
      <c r="AQ30" s="97">
        <f t="shared" si="8"/>
        <v>593</v>
      </c>
      <c r="AR30" s="98">
        <f t="shared" si="37"/>
        <v>111.39</v>
      </c>
      <c r="AS30" s="98">
        <f t="shared" si="10"/>
        <v>224.11000000000004</v>
      </c>
      <c r="AT30" s="98">
        <f t="shared" si="11"/>
        <v>77.396666666666661</v>
      </c>
      <c r="AU30" s="98">
        <f t="shared" si="27"/>
        <v>0</v>
      </c>
      <c r="AV30" s="98">
        <f t="array" ref="AV30">_xlfn.IFS(U30=0,AO30,U30&lt;0,AO30/-U30,U30&gt;0,AO30/U30)</f>
        <v>153.99699989884701</v>
      </c>
      <c r="AW30" s="234">
        <f>IF(AQ30=0,0,AV30/AQ30)</f>
        <v>0.25969139949215347</v>
      </c>
      <c r="AX30" s="234">
        <f>IF(AR30=0,0,AV30/AR30)</f>
        <v>1.3825029167685341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5"/>
        <v>0</v>
      </c>
      <c r="R31" s="92">
        <f t="shared" si="16"/>
        <v>0</v>
      </c>
      <c r="S31" s="93">
        <v>0</v>
      </c>
      <c r="T31" s="93">
        <v>0</v>
      </c>
      <c r="U31" s="92">
        <f t="shared" si="17"/>
        <v>0</v>
      </c>
      <c r="V31" s="93">
        <v>0</v>
      </c>
      <c r="W31" s="93">
        <v>0</v>
      </c>
      <c r="X31" s="92">
        <f t="shared" si="18"/>
        <v>0</v>
      </c>
      <c r="Y31" s="93">
        <v>0</v>
      </c>
      <c r="Z31" s="93">
        <v>0</v>
      </c>
      <c r="AA31" s="92">
        <f t="shared" si="19"/>
        <v>0</v>
      </c>
      <c r="AB31" s="92">
        <f t="shared" si="20"/>
        <v>0</v>
      </c>
      <c r="AC31" s="234">
        <f t="shared" si="21"/>
        <v>0</v>
      </c>
      <c r="AD31" s="92">
        <f t="shared" si="22"/>
        <v>0</v>
      </c>
      <c r="AE31" s="93">
        <v>0</v>
      </c>
      <c r="AF31" s="234">
        <f t="shared" si="23"/>
        <v>0</v>
      </c>
      <c r="AG31" s="93">
        <v>0</v>
      </c>
      <c r="AH31" s="93"/>
      <c r="AI31" s="93"/>
      <c r="AJ31" s="93"/>
      <c r="AK31" s="93"/>
      <c r="AL31" s="122">
        <f t="shared" si="24"/>
        <v>0.28775523195671199</v>
      </c>
      <c r="AM31" s="93">
        <v>0</v>
      </c>
      <c r="AN31" s="325">
        <f t="shared" si="25"/>
        <v>0</v>
      </c>
      <c r="AO31" s="95">
        <f t="shared" si="26"/>
        <v>-0.28775523195671199</v>
      </c>
      <c r="AP31" s="96"/>
      <c r="AQ31" s="97">
        <f t="shared" si="8"/>
        <v>0</v>
      </c>
      <c r="AR31" s="98">
        <f t="shared" si="37"/>
        <v>105.54</v>
      </c>
      <c r="AS31" s="98">
        <f t="shared" si="10"/>
        <v>0</v>
      </c>
      <c r="AT31" s="98">
        <f t="shared" si="11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4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5"/>
        <v>0</v>
      </c>
      <c r="R32" s="92">
        <f t="shared" si="16"/>
        <v>0</v>
      </c>
      <c r="S32" s="93">
        <v>0</v>
      </c>
      <c r="T32" s="93">
        <v>0</v>
      </c>
      <c r="U32" s="92">
        <f t="shared" si="17"/>
        <v>0</v>
      </c>
      <c r="V32" s="93">
        <v>0</v>
      </c>
      <c r="W32" s="93">
        <v>0</v>
      </c>
      <c r="X32" s="92">
        <f t="shared" si="18"/>
        <v>0</v>
      </c>
      <c r="Y32" s="93">
        <v>0</v>
      </c>
      <c r="Z32" s="93">
        <v>0</v>
      </c>
      <c r="AA32" s="92">
        <f t="shared" si="19"/>
        <v>0</v>
      </c>
      <c r="AB32" s="92">
        <f t="shared" si="20"/>
        <v>0</v>
      </c>
      <c r="AC32" s="234">
        <f t="shared" si="21"/>
        <v>0</v>
      </c>
      <c r="AD32" s="92">
        <f t="shared" si="22"/>
        <v>0</v>
      </c>
      <c r="AE32" s="93">
        <v>0</v>
      </c>
      <c r="AF32" s="234">
        <f t="shared" si="23"/>
        <v>0</v>
      </c>
      <c r="AG32" s="93">
        <v>85.490000000000009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 t="shared" si="25"/>
        <v>0</v>
      </c>
      <c r="AO32" s="95">
        <f t="shared" si="26"/>
        <v>-85.490000000000009</v>
      </c>
      <c r="AP32" s="96"/>
      <c r="AQ32" s="97">
        <f t="shared" si="8"/>
        <v>0</v>
      </c>
      <c r="AR32" s="98">
        <f t="shared" si="37"/>
        <v>140.63999999999999</v>
      </c>
      <c r="AS32" s="98">
        <f t="shared" si="10"/>
        <v>0</v>
      </c>
      <c r="AT32" s="98">
        <f t="shared" si="11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5"/>
        <v>0</v>
      </c>
      <c r="R33" s="92">
        <f t="shared" si="16"/>
        <v>0</v>
      </c>
      <c r="S33" s="93">
        <v>0</v>
      </c>
      <c r="T33" s="93">
        <v>0</v>
      </c>
      <c r="U33" s="92">
        <f t="shared" si="17"/>
        <v>0</v>
      </c>
      <c r="V33" s="93">
        <v>0</v>
      </c>
      <c r="W33" s="93">
        <v>0</v>
      </c>
      <c r="X33" s="92">
        <f t="shared" si="18"/>
        <v>0</v>
      </c>
      <c r="Y33" s="93">
        <v>0</v>
      </c>
      <c r="Z33" s="93">
        <v>0</v>
      </c>
      <c r="AA33" s="92">
        <f t="shared" si="19"/>
        <v>0</v>
      </c>
      <c r="AB33" s="92">
        <f t="shared" si="20"/>
        <v>0</v>
      </c>
      <c r="AC33" s="234">
        <f t="shared" si="21"/>
        <v>0</v>
      </c>
      <c r="AD33" s="92">
        <f t="shared" si="22"/>
        <v>0</v>
      </c>
      <c r="AE33" s="93">
        <v>0</v>
      </c>
      <c r="AF33" s="234">
        <f t="shared" si="23"/>
        <v>0</v>
      </c>
      <c r="AG33" s="93">
        <v>0</v>
      </c>
      <c r="AH33" s="93"/>
      <c r="AI33" s="93"/>
      <c r="AJ33" s="93"/>
      <c r="AK33" s="93"/>
      <c r="AL33" s="122">
        <f t="shared" si="24"/>
        <v>45.177571417203779</v>
      </c>
      <c r="AM33" s="93">
        <v>0</v>
      </c>
      <c r="AN33" s="325">
        <f t="shared" si="25"/>
        <v>0</v>
      </c>
      <c r="AO33" s="95">
        <f t="shared" si="26"/>
        <v>-45.177571417203779</v>
      </c>
      <c r="AP33" s="96"/>
      <c r="AQ33" s="97">
        <f t="shared" si="8"/>
        <v>0</v>
      </c>
      <c r="AR33" s="98">
        <f t="shared" si="37"/>
        <v>123.09</v>
      </c>
      <c r="AS33" s="98">
        <f t="shared" si="10"/>
        <v>0</v>
      </c>
      <c r="AT33" s="98">
        <f t="shared" si="11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4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5"/>
        <v>0</v>
      </c>
      <c r="R34" s="92">
        <f t="shared" si="16"/>
        <v>0</v>
      </c>
      <c r="S34" s="93">
        <v>0</v>
      </c>
      <c r="T34" s="93">
        <v>0</v>
      </c>
      <c r="U34" s="92">
        <f t="shared" si="17"/>
        <v>0</v>
      </c>
      <c r="V34" s="93">
        <v>0</v>
      </c>
      <c r="W34" s="93">
        <v>0</v>
      </c>
      <c r="X34" s="92">
        <f t="shared" si="18"/>
        <v>0</v>
      </c>
      <c r="Y34" s="93">
        <v>0</v>
      </c>
      <c r="Z34" s="93">
        <v>0</v>
      </c>
      <c r="AA34" s="92">
        <f t="shared" si="19"/>
        <v>0</v>
      </c>
      <c r="AB34" s="92">
        <f t="shared" si="20"/>
        <v>0</v>
      </c>
      <c r="AC34" s="234">
        <f t="shared" si="21"/>
        <v>0</v>
      </c>
      <c r="AD34" s="92">
        <f t="shared" si="22"/>
        <v>0</v>
      </c>
      <c r="AE34" s="93">
        <v>0</v>
      </c>
      <c r="AF34" s="234">
        <f t="shared" si="23"/>
        <v>0</v>
      </c>
      <c r="AG34" s="93">
        <v>0</v>
      </c>
      <c r="AH34" s="93"/>
      <c r="AI34" s="93"/>
      <c r="AJ34" s="93"/>
      <c r="AK34" s="93"/>
      <c r="AL34" s="122">
        <f t="shared" si="24"/>
        <v>6.6183703350043768</v>
      </c>
      <c r="AM34" s="93">
        <v>0</v>
      </c>
      <c r="AN34" s="325">
        <f t="shared" si="25"/>
        <v>0</v>
      </c>
      <c r="AO34" s="95">
        <f t="shared" si="26"/>
        <v>-6.6183703350043768</v>
      </c>
      <c r="AP34" s="96"/>
      <c r="AQ34" s="97">
        <f t="shared" si="8"/>
        <v>0</v>
      </c>
      <c r="AR34" s="98">
        <f t="shared" si="37"/>
        <v>117.24</v>
      </c>
      <c r="AS34" s="98">
        <f t="shared" si="10"/>
        <v>0</v>
      </c>
      <c r="AT34" s="98">
        <f t="shared" si="11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4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 t="shared" si="25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7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5">IF(AQ35=0,0,AV35/AQ35)</f>
        <v>0</v>
      </c>
      <c r="AX35" s="234">
        <f t="shared" ref="AX35:AX98" si="46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 t="shared" si="25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7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5"/>
        <v>0</v>
      </c>
      <c r="AX36" s="234">
        <f t="shared" si="46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5"/>
        <v>0</v>
      </c>
      <c r="R37" s="92">
        <f t="shared" si="16"/>
        <v>0</v>
      </c>
      <c r="S37" s="93">
        <v>0</v>
      </c>
      <c r="T37" s="93">
        <v>0</v>
      </c>
      <c r="U37" s="92">
        <f t="shared" si="17"/>
        <v>0</v>
      </c>
      <c r="V37" s="93">
        <v>0</v>
      </c>
      <c r="W37" s="93">
        <v>0</v>
      </c>
      <c r="X37" s="92">
        <f t="shared" si="18"/>
        <v>0</v>
      </c>
      <c r="Y37" s="93">
        <v>0</v>
      </c>
      <c r="Z37" s="93">
        <v>0</v>
      </c>
      <c r="AA37" s="92">
        <f t="shared" si="19"/>
        <v>0</v>
      </c>
      <c r="AB37" s="92">
        <f t="shared" si="20"/>
        <v>0</v>
      </c>
      <c r="AC37" s="234">
        <f t="shared" si="21"/>
        <v>0</v>
      </c>
      <c r="AD37" s="92">
        <f t="shared" si="22"/>
        <v>0</v>
      </c>
      <c r="AE37" s="93">
        <v>0</v>
      </c>
      <c r="AF37" s="234">
        <f t="shared" si="23"/>
        <v>0</v>
      </c>
      <c r="AG37" s="93">
        <v>0</v>
      </c>
      <c r="AH37" s="93"/>
      <c r="AI37" s="93"/>
      <c r="AJ37" s="93"/>
      <c r="AK37" s="93"/>
      <c r="AL37" s="122">
        <f t="shared" si="24"/>
        <v>4.6040837113073918</v>
      </c>
      <c r="AM37" s="93">
        <v>0</v>
      </c>
      <c r="AN37" s="325">
        <f t="shared" si="25"/>
        <v>0</v>
      </c>
      <c r="AO37" s="95">
        <f t="shared" si="26"/>
        <v>-4.6040837113073918</v>
      </c>
      <c r="AP37" s="96"/>
      <c r="AQ37" s="97">
        <f t="shared" si="8"/>
        <v>0</v>
      </c>
      <c r="AR37" s="98">
        <f t="shared" si="37"/>
        <v>169.89</v>
      </c>
      <c r="AS37" s="98">
        <f t="shared" si="10"/>
        <v>0</v>
      </c>
      <c r="AT37" s="98">
        <f t="shared" si="11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5"/>
        <v>0</v>
      </c>
      <c r="AX37" s="234">
        <f t="shared" si="46"/>
        <v>-2.7100380901214857E-2</v>
      </c>
      <c r="AY37" s="99"/>
      <c r="AZ37" s="94">
        <f t="shared" si="14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13.524495901965464</v>
      </c>
      <c r="AM38" s="93">
        <v>0</v>
      </c>
      <c r="AN38" s="325">
        <f t="shared" si="25"/>
        <v>0</v>
      </c>
      <c r="AO38" s="95">
        <f t="shared" si="26"/>
        <v>-13.524495901965464</v>
      </c>
      <c r="AP38" s="96"/>
      <c r="AQ38" s="97">
        <f t="shared" si="8"/>
        <v>0</v>
      </c>
      <c r="AR38" s="98">
        <f t="shared" si="37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5"/>
        <v>0</v>
      </c>
      <c r="AX38" s="234">
        <f t="shared" si="46"/>
        <v>-0.12814568790947001</v>
      </c>
      <c r="AY38" s="99"/>
      <c r="AZ38" s="94">
        <f t="shared" si="14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5"/>
        <v>0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14.100006365878889</v>
      </c>
      <c r="AM39" s="93">
        <v>0</v>
      </c>
      <c r="AN39" s="325">
        <f t="shared" si="25"/>
        <v>0</v>
      </c>
      <c r="AO39" s="95">
        <f t="shared" si="26"/>
        <v>-14.100006365878889</v>
      </c>
      <c r="AP39" s="96"/>
      <c r="AQ39" s="97">
        <f t="shared" si="8"/>
        <v>0</v>
      </c>
      <c r="AR39" s="98">
        <f t="shared" si="37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5"/>
        <v>0</v>
      </c>
      <c r="AX39" s="234">
        <f t="shared" si="46"/>
        <v>-0.13359869590561765</v>
      </c>
      <c r="AY39" s="99"/>
      <c r="AZ39" s="94">
        <f t="shared" si="14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5"/>
        <v>0</v>
      </c>
      <c r="R40" s="92">
        <f t="shared" si="16"/>
        <v>0</v>
      </c>
      <c r="S40" s="93">
        <v>0</v>
      </c>
      <c r="T40" s="93">
        <v>0</v>
      </c>
      <c r="U40" s="92">
        <f t="shared" si="17"/>
        <v>0</v>
      </c>
      <c r="V40" s="93">
        <v>0</v>
      </c>
      <c r="W40" s="93">
        <v>0</v>
      </c>
      <c r="X40" s="92">
        <f t="shared" si="18"/>
        <v>0</v>
      </c>
      <c r="Y40" s="93">
        <v>0</v>
      </c>
      <c r="Z40" s="93">
        <v>0</v>
      </c>
      <c r="AA40" s="92">
        <f t="shared" si="19"/>
        <v>0</v>
      </c>
      <c r="AB40" s="92">
        <f t="shared" si="20"/>
        <v>0</v>
      </c>
      <c r="AC40" s="234">
        <f t="shared" si="21"/>
        <v>0</v>
      </c>
      <c r="AD40" s="92">
        <f t="shared" si="22"/>
        <v>0</v>
      </c>
      <c r="AE40" s="93">
        <v>0</v>
      </c>
      <c r="AF40" s="234">
        <f t="shared" si="23"/>
        <v>0</v>
      </c>
      <c r="AG40" s="93">
        <v>0</v>
      </c>
      <c r="AH40" s="93"/>
      <c r="AI40" s="93"/>
      <c r="AJ40" s="93"/>
      <c r="AK40" s="93"/>
      <c r="AL40" s="122">
        <f t="shared" si="24"/>
        <v>13.524495901965464</v>
      </c>
      <c r="AM40" s="93">
        <v>0</v>
      </c>
      <c r="AN40" s="325">
        <f t="shared" si="25"/>
        <v>0</v>
      </c>
      <c r="AO40" s="95">
        <f t="shared" si="26"/>
        <v>-13.524495901965464</v>
      </c>
      <c r="AP40" s="96"/>
      <c r="AQ40" s="97">
        <f t="shared" si="8"/>
        <v>0</v>
      </c>
      <c r="AR40" s="98">
        <f t="shared" si="37"/>
        <v>105.54</v>
      </c>
      <c r="AS40" s="98">
        <f t="shared" si="10"/>
        <v>0</v>
      </c>
      <c r="AT40" s="98">
        <f t="shared" si="11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5"/>
        <v>0</v>
      </c>
      <c r="AX40" s="234">
        <f t="shared" si="46"/>
        <v>-0.12814568790947001</v>
      </c>
      <c r="AY40" s="99"/>
      <c r="AZ40" s="94">
        <f t="shared" si="14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5"/>
        <v>0</v>
      </c>
      <c r="R41" s="92">
        <f t="shared" si="16"/>
        <v>0</v>
      </c>
      <c r="S41" s="93">
        <v>0</v>
      </c>
      <c r="T41" s="93">
        <v>0</v>
      </c>
      <c r="U41" s="92">
        <f t="shared" si="17"/>
        <v>0</v>
      </c>
      <c r="V41" s="93">
        <v>0</v>
      </c>
      <c r="W41" s="93">
        <v>0</v>
      </c>
      <c r="X41" s="92">
        <f t="shared" si="18"/>
        <v>0</v>
      </c>
      <c r="Y41" s="93">
        <v>0</v>
      </c>
      <c r="Z41" s="93">
        <v>0</v>
      </c>
      <c r="AA41" s="92">
        <f t="shared" si="19"/>
        <v>0</v>
      </c>
      <c r="AB41" s="92">
        <f t="shared" si="20"/>
        <v>0</v>
      </c>
      <c r="AC41" s="234">
        <f t="shared" si="21"/>
        <v>0</v>
      </c>
      <c r="AD41" s="92">
        <f t="shared" si="22"/>
        <v>0</v>
      </c>
      <c r="AE41" s="93">
        <v>0</v>
      </c>
      <c r="AF41" s="234">
        <f t="shared" si="23"/>
        <v>0</v>
      </c>
      <c r="AG41" s="93">
        <v>0</v>
      </c>
      <c r="AH41" s="93"/>
      <c r="AI41" s="93"/>
      <c r="AJ41" s="93"/>
      <c r="AK41" s="93"/>
      <c r="AL41" s="122">
        <f t="shared" si="24"/>
        <v>13.524495901965464</v>
      </c>
      <c r="AM41" s="93">
        <v>0</v>
      </c>
      <c r="AN41" s="325">
        <f t="shared" si="25"/>
        <v>0</v>
      </c>
      <c r="AO41" s="95">
        <f t="shared" si="26"/>
        <v>-13.524495901965464</v>
      </c>
      <c r="AP41" s="96"/>
      <c r="AQ41" s="97">
        <f t="shared" si="8"/>
        <v>0</v>
      </c>
      <c r="AR41" s="98">
        <f t="shared" si="37"/>
        <v>123.09</v>
      </c>
      <c r="AS41" s="98">
        <f t="shared" si="10"/>
        <v>0</v>
      </c>
      <c r="AT41" s="98">
        <f t="shared" si="11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5"/>
        <v>0</v>
      </c>
      <c r="AX41" s="234">
        <f t="shared" si="46"/>
        <v>-0.10987485500012563</v>
      </c>
      <c r="AY41" s="99"/>
      <c r="AZ41" s="94">
        <f t="shared" si="14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5"/>
        <v>0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0</v>
      </c>
      <c r="AH42" s="93"/>
      <c r="AI42" s="93"/>
      <c r="AJ42" s="93"/>
      <c r="AK42" s="93"/>
      <c r="AL42" s="122">
        <f t="shared" si="24"/>
        <v>13.812251133922176</v>
      </c>
      <c r="AM42" s="93">
        <v>0</v>
      </c>
      <c r="AN42" s="325">
        <f t="shared" si="25"/>
        <v>0</v>
      </c>
      <c r="AO42" s="95">
        <f t="shared" si="26"/>
        <v>-13.812251133922176</v>
      </c>
      <c r="AP42" s="96"/>
      <c r="AQ42" s="97">
        <f t="shared" si="8"/>
        <v>0</v>
      </c>
      <c r="AR42" s="98">
        <f t="shared" si="37"/>
        <v>123.09</v>
      </c>
      <c r="AS42" s="98">
        <f t="shared" si="10"/>
        <v>0</v>
      </c>
      <c r="AT42" s="98">
        <f t="shared" si="11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5"/>
        <v>0</v>
      </c>
      <c r="AX42" s="234">
        <f t="shared" si="46"/>
        <v>-0.11221261787246872</v>
      </c>
      <c r="AY42" s="99"/>
      <c r="AZ42" s="94">
        <f t="shared" si="14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5"/>
        <v>0</v>
      </c>
      <c r="R43" s="92">
        <f t="shared" si="16"/>
        <v>0</v>
      </c>
      <c r="S43" s="93">
        <v>0</v>
      </c>
      <c r="T43" s="93">
        <v>0</v>
      </c>
      <c r="U43" s="92">
        <f t="shared" si="17"/>
        <v>0</v>
      </c>
      <c r="V43" s="93">
        <v>0</v>
      </c>
      <c r="W43" s="93">
        <v>0</v>
      </c>
      <c r="X43" s="92">
        <f t="shared" si="18"/>
        <v>0</v>
      </c>
      <c r="Y43" s="93">
        <v>0</v>
      </c>
      <c r="Z43" s="93">
        <v>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0</v>
      </c>
      <c r="AH43" s="93"/>
      <c r="AI43" s="93"/>
      <c r="AJ43" s="93"/>
      <c r="AK43" s="93"/>
      <c r="AL43" s="122">
        <f t="shared" si="24"/>
        <v>13.812251133922176</v>
      </c>
      <c r="AM43" s="93">
        <v>0</v>
      </c>
      <c r="AN43" s="325">
        <f t="shared" si="25"/>
        <v>0</v>
      </c>
      <c r="AO43" s="95">
        <f t="shared" si="26"/>
        <v>-13.812251133922176</v>
      </c>
      <c r="AP43" s="96"/>
      <c r="AQ43" s="97">
        <f t="shared" si="8"/>
        <v>0</v>
      </c>
      <c r="AR43" s="98">
        <f t="shared" si="37"/>
        <v>123.09</v>
      </c>
      <c r="AS43" s="98">
        <f t="shared" si="10"/>
        <v>0</v>
      </c>
      <c r="AT43" s="98">
        <f t="shared" si="11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5"/>
        <v>0</v>
      </c>
      <c r="AX43" s="234">
        <f t="shared" si="46"/>
        <v>-0.11221261787246872</v>
      </c>
      <c r="AY43" s="99"/>
      <c r="AZ43" s="94">
        <f t="shared" si="14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5"/>
        <v>0</v>
      </c>
      <c r="R44" s="92">
        <f t="shared" si="16"/>
        <v>0</v>
      </c>
      <c r="S44" s="93">
        <v>0</v>
      </c>
      <c r="T44" s="93">
        <v>0</v>
      </c>
      <c r="U44" s="92">
        <f t="shared" si="17"/>
        <v>0</v>
      </c>
      <c r="V44" s="93">
        <v>0</v>
      </c>
      <c r="W44" s="93">
        <v>0</v>
      </c>
      <c r="X44" s="92">
        <f t="shared" si="18"/>
        <v>0</v>
      </c>
      <c r="Y44" s="93">
        <v>0</v>
      </c>
      <c r="Z44" s="93">
        <v>0</v>
      </c>
      <c r="AA44" s="92">
        <f t="shared" si="19"/>
        <v>0</v>
      </c>
      <c r="AB44" s="92">
        <f t="shared" si="20"/>
        <v>0</v>
      </c>
      <c r="AC44" s="234">
        <f t="shared" si="21"/>
        <v>0</v>
      </c>
      <c r="AD44" s="92">
        <f t="shared" si="22"/>
        <v>0</v>
      </c>
      <c r="AE44" s="93">
        <v>0</v>
      </c>
      <c r="AF44" s="234">
        <f t="shared" si="23"/>
        <v>0</v>
      </c>
      <c r="AG44" s="93">
        <v>202.48</v>
      </c>
      <c r="AH44" s="93"/>
      <c r="AI44" s="93"/>
      <c r="AJ44" s="93"/>
      <c r="AK44" s="93"/>
      <c r="AL44" s="122">
        <f t="shared" si="24"/>
        <v>63.018395798519926</v>
      </c>
      <c r="AM44" s="93">
        <v>0</v>
      </c>
      <c r="AN44" s="325">
        <f t="shared" si="25"/>
        <v>0</v>
      </c>
      <c r="AO44" s="95">
        <f t="shared" si="26"/>
        <v>-265.49839579851994</v>
      </c>
      <c r="AP44" s="96"/>
      <c r="AQ44" s="97">
        <f t="shared" si="8"/>
        <v>0</v>
      </c>
      <c r="AR44" s="98">
        <f t="shared" si="37"/>
        <v>111.39</v>
      </c>
      <c r="AS44" s="98">
        <f t="shared" si="10"/>
        <v>0</v>
      </c>
      <c r="AT44" s="98">
        <f t="shared" si="11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5"/>
        <v>0</v>
      </c>
      <c r="AX44" s="234">
        <f t="shared" si="46"/>
        <v>-2.3835029697326506</v>
      </c>
      <c r="AY44" s="99"/>
      <c r="AZ44" s="94">
        <f t="shared" si="14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5"/>
        <v>0</v>
      </c>
      <c r="R45" s="92">
        <f t="shared" si="16"/>
        <v>0</v>
      </c>
      <c r="S45" s="93">
        <v>0</v>
      </c>
      <c r="T45" s="93">
        <v>0</v>
      </c>
      <c r="U45" s="92">
        <f t="shared" si="17"/>
        <v>0</v>
      </c>
      <c r="V45" s="93">
        <v>0</v>
      </c>
      <c r="W45" s="93">
        <v>0</v>
      </c>
      <c r="X45" s="92">
        <f t="shared" si="18"/>
        <v>0</v>
      </c>
      <c r="Y45" s="93">
        <v>0</v>
      </c>
      <c r="Z45" s="93">
        <v>0</v>
      </c>
      <c r="AA45" s="92">
        <f t="shared" si="19"/>
        <v>0</v>
      </c>
      <c r="AB45" s="92">
        <f t="shared" si="20"/>
        <v>0</v>
      </c>
      <c r="AC45" s="234">
        <f t="shared" si="21"/>
        <v>0</v>
      </c>
      <c r="AD45" s="92">
        <f t="shared" si="22"/>
        <v>0</v>
      </c>
      <c r="AE45" s="93">
        <v>0</v>
      </c>
      <c r="AF45" s="234">
        <f t="shared" si="23"/>
        <v>0</v>
      </c>
      <c r="AG45" s="93">
        <v>117.2</v>
      </c>
      <c r="AH45" s="93"/>
      <c r="AI45" s="93"/>
      <c r="AJ45" s="93"/>
      <c r="AK45" s="93"/>
      <c r="AL45" s="122">
        <f t="shared" si="24"/>
        <v>85.175548659186745</v>
      </c>
      <c r="AM45" s="93">
        <v>0</v>
      </c>
      <c r="AN45" s="325">
        <f t="shared" si="25"/>
        <v>0</v>
      </c>
      <c r="AO45" s="95">
        <f t="shared" si="26"/>
        <v>-202.37554865918673</v>
      </c>
      <c r="AP45" s="96"/>
      <c r="AQ45" s="97">
        <f t="shared" si="8"/>
        <v>0</v>
      </c>
      <c r="AR45" s="98">
        <f t="shared" si="37"/>
        <v>107.88</v>
      </c>
      <c r="AS45" s="98">
        <f t="shared" si="10"/>
        <v>0</v>
      </c>
      <c r="AT45" s="98">
        <f t="shared" si="11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5"/>
        <v>0</v>
      </c>
      <c r="AX45" s="234">
        <f t="shared" si="46"/>
        <v>-1.8759320417054759</v>
      </c>
      <c r="AY45" s="99"/>
      <c r="AZ45" s="94">
        <f t="shared" si="14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 t="shared" si="25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7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5"/>
        <v>0</v>
      </c>
      <c r="AX46" s="234">
        <f t="shared" si="46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5"/>
        <v>0.33333333333333331</v>
      </c>
      <c r="R47" s="92">
        <f t="shared" si="16"/>
        <v>0.33333333333333331</v>
      </c>
      <c r="S47" s="93">
        <v>1</v>
      </c>
      <c r="T47" s="93">
        <v>0</v>
      </c>
      <c r="U47" s="92">
        <f t="shared" si="17"/>
        <v>1</v>
      </c>
      <c r="V47" s="93">
        <v>771</v>
      </c>
      <c r="W47" s="93">
        <v>0</v>
      </c>
      <c r="X47" s="92">
        <f t="shared" si="18"/>
        <v>771</v>
      </c>
      <c r="Y47" s="93">
        <v>998</v>
      </c>
      <c r="Z47" s="93">
        <v>0</v>
      </c>
      <c r="AA47" s="92">
        <f t="shared" si="19"/>
        <v>998</v>
      </c>
      <c r="AB47" s="92">
        <f t="shared" si="20"/>
        <v>0</v>
      </c>
      <c r="AC47" s="234">
        <f t="shared" si="21"/>
        <v>7.5929006227015402E-3</v>
      </c>
      <c r="AD47" s="92">
        <f t="shared" si="22"/>
        <v>123.09</v>
      </c>
      <c r="AE47" s="93">
        <v>374.92999999999995</v>
      </c>
      <c r="AF47" s="234">
        <f t="shared" si="23"/>
        <v>0.37568136272545083</v>
      </c>
      <c r="AG47" s="93">
        <v>47.79</v>
      </c>
      <c r="AH47" s="93"/>
      <c r="AI47" s="93"/>
      <c r="AJ47" s="93"/>
      <c r="AK47" s="93"/>
      <c r="AL47" s="122">
        <f t="shared" si="24"/>
        <v>48.918389432641042</v>
      </c>
      <c r="AM47" s="93">
        <v>0</v>
      </c>
      <c r="AN47" s="325">
        <f t="shared" si="25"/>
        <v>43.93612271099029</v>
      </c>
      <c r="AO47" s="95">
        <f t="shared" si="26"/>
        <v>359.33548785636867</v>
      </c>
      <c r="AP47" s="96"/>
      <c r="AQ47" s="97">
        <f t="shared" si="8"/>
        <v>998</v>
      </c>
      <c r="AR47" s="98">
        <f t="shared" si="37"/>
        <v>123.09</v>
      </c>
      <c r="AS47" s="98">
        <f t="shared" si="10"/>
        <v>374.92999999999995</v>
      </c>
      <c r="AT47" s="98">
        <f t="shared" si="11"/>
        <v>47.79</v>
      </c>
      <c r="AU47" s="98">
        <f t="shared" si="27"/>
        <v>0</v>
      </c>
      <c r="AV47" s="98">
        <f t="array" ref="AV47">_xlfn.IFS(U47=0,AO47,U47&lt;0,AO47/-U47,U47&gt;0,AO47/U47)</f>
        <v>359.33548785636867</v>
      </c>
      <c r="AW47" s="234">
        <f t="shared" si="45"/>
        <v>0.36005559905447765</v>
      </c>
      <c r="AX47" s="234">
        <f t="shared" si="46"/>
        <v>2.9192906641999241</v>
      </c>
      <c r="AY47" s="99"/>
      <c r="AZ47" s="94">
        <f t="shared" si="14"/>
        <v>61087.032935582676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5"/>
        <v>0</v>
      </c>
      <c r="R48" s="92">
        <f t="shared" si="16"/>
        <v>0.33333333333333331</v>
      </c>
      <c r="S48" s="93">
        <v>1</v>
      </c>
      <c r="T48" s="93">
        <v>0</v>
      </c>
      <c r="U48" s="92">
        <f t="shared" si="17"/>
        <v>1</v>
      </c>
      <c r="V48" s="93">
        <v>1050</v>
      </c>
      <c r="W48" s="93">
        <v>0</v>
      </c>
      <c r="X48" s="92">
        <f t="shared" si="18"/>
        <v>1050</v>
      </c>
      <c r="Y48" s="93">
        <v>1157</v>
      </c>
      <c r="Z48" s="93">
        <v>0</v>
      </c>
      <c r="AA48" s="92">
        <f t="shared" si="19"/>
        <v>1157</v>
      </c>
      <c r="AB48" s="92">
        <f t="shared" si="20"/>
        <v>0</v>
      </c>
      <c r="AC48" s="234">
        <f t="shared" si="21"/>
        <v>8.8025912028714248E-3</v>
      </c>
      <c r="AD48" s="92">
        <f t="shared" si="22"/>
        <v>107.88</v>
      </c>
      <c r="AE48" s="93">
        <v>427.78999999999996</v>
      </c>
      <c r="AF48" s="234">
        <f t="shared" si="23"/>
        <v>0.36974070872947273</v>
      </c>
      <c r="AG48" s="93">
        <v>47.79</v>
      </c>
      <c r="AH48" s="93"/>
      <c r="AI48" s="93"/>
      <c r="AJ48" s="93"/>
      <c r="AK48" s="93"/>
      <c r="AL48" s="122">
        <f t="shared" si="24"/>
        <v>117.4041346383385</v>
      </c>
      <c r="AM48" s="93">
        <v>0</v>
      </c>
      <c r="AN48" s="325">
        <f t="shared" si="25"/>
        <v>50.935965908432635</v>
      </c>
      <c r="AO48" s="95">
        <f t="shared" si="26"/>
        <v>405.1998994532288</v>
      </c>
      <c r="AP48" s="96"/>
      <c r="AQ48" s="97">
        <f t="shared" si="8"/>
        <v>1157</v>
      </c>
      <c r="AR48" s="98">
        <f t="shared" si="37"/>
        <v>107.88</v>
      </c>
      <c r="AS48" s="98">
        <f t="shared" si="10"/>
        <v>427.78999999999996</v>
      </c>
      <c r="AT48" s="98">
        <f t="shared" si="11"/>
        <v>47.79</v>
      </c>
      <c r="AU48" s="98">
        <f t="shared" si="27"/>
        <v>0</v>
      </c>
      <c r="AV48" s="98">
        <f t="array" ref="AV48">_xlfn.IFS(U48=0,AO48,U48&lt;0,AO48/-U48,U48&gt;0,AO48/U48)</f>
        <v>405.1998994532288</v>
      </c>
      <c r="AW48" s="234">
        <f t="shared" si="45"/>
        <v>0.35021598915577251</v>
      </c>
      <c r="AX48" s="234">
        <f t="shared" si="46"/>
        <v>3.7560242811756472</v>
      </c>
      <c r="AY48" s="99"/>
      <c r="AZ48" s="94">
        <f t="shared" si="14"/>
        <v>165321.55897691735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5"/>
        <v>0.33333333333333331</v>
      </c>
      <c r="R49" s="92">
        <f t="shared" si="16"/>
        <v>1.3333333333333333</v>
      </c>
      <c r="S49" s="93">
        <v>4</v>
      </c>
      <c r="T49" s="93">
        <v>0</v>
      </c>
      <c r="U49" s="92">
        <f t="shared" si="17"/>
        <v>4</v>
      </c>
      <c r="V49" s="93">
        <v>4704</v>
      </c>
      <c r="W49" s="93">
        <v>0</v>
      </c>
      <c r="X49" s="92">
        <f t="shared" si="18"/>
        <v>4704</v>
      </c>
      <c r="Y49" s="93">
        <v>5512</v>
      </c>
      <c r="Z49" s="93">
        <v>0</v>
      </c>
      <c r="AA49" s="92">
        <f t="shared" si="19"/>
        <v>5512</v>
      </c>
      <c r="AB49" s="92">
        <f t="shared" si="20"/>
        <v>1378</v>
      </c>
      <c r="AC49" s="234">
        <f t="shared" si="21"/>
        <v>4.1935940112555997E-2</v>
      </c>
      <c r="AD49" s="92">
        <f t="shared" si="22"/>
        <v>492.36</v>
      </c>
      <c r="AE49" s="93">
        <v>2032.38</v>
      </c>
      <c r="AF49" s="234">
        <f t="shared" si="23"/>
        <v>0.36871915820029028</v>
      </c>
      <c r="AG49" s="93">
        <v>386.27</v>
      </c>
      <c r="AH49" s="93"/>
      <c r="AI49" s="93"/>
      <c r="AJ49" s="93"/>
      <c r="AK49" s="93"/>
      <c r="AL49" s="122">
        <f t="shared" si="24"/>
        <v>61.291864406779659</v>
      </c>
      <c r="AM49" s="93">
        <v>0</v>
      </c>
      <c r="AN49" s="325">
        <f t="shared" si="25"/>
        <v>242.66123084466781</v>
      </c>
      <c r="AO49" s="95">
        <f t="shared" si="26"/>
        <v>2297.0369047485528</v>
      </c>
      <c r="AP49" s="96"/>
      <c r="AQ49" s="97">
        <f t="shared" si="8"/>
        <v>1378</v>
      </c>
      <c r="AR49" s="98">
        <f t="shared" si="37"/>
        <v>123.09</v>
      </c>
      <c r="AS49" s="98">
        <f t="shared" si="10"/>
        <v>508.09500000000003</v>
      </c>
      <c r="AT49" s="98">
        <f t="shared" si="11"/>
        <v>96.567499999999995</v>
      </c>
      <c r="AU49" s="98">
        <f t="shared" si="27"/>
        <v>0</v>
      </c>
      <c r="AV49" s="98">
        <f t="array" ref="AV49">_xlfn.IFS(U49=0,AO49,U49&lt;0,AO49/-U49,U49&gt;0,AO49/U49)</f>
        <v>574.25922618713821</v>
      </c>
      <c r="AW49" s="234">
        <f t="shared" si="45"/>
        <v>0.4167338361299987</v>
      </c>
      <c r="AX49" s="234">
        <f t="shared" si="46"/>
        <v>4.6653605182154374</v>
      </c>
      <c r="AY49" s="99"/>
      <c r="AZ49" s="94">
        <f t="shared" si="14"/>
        <v>122317.21517786045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5"/>
        <v>0.33333333333333331</v>
      </c>
      <c r="R50" s="92">
        <f t="shared" si="16"/>
        <v>0.33333333333333331</v>
      </c>
      <c r="S50" s="93">
        <v>1</v>
      </c>
      <c r="T50" s="93">
        <v>0</v>
      </c>
      <c r="U50" s="92">
        <f t="shared" si="17"/>
        <v>1</v>
      </c>
      <c r="V50" s="93">
        <v>988</v>
      </c>
      <c r="W50" s="93">
        <v>0</v>
      </c>
      <c r="X50" s="92">
        <f t="shared" si="18"/>
        <v>988</v>
      </c>
      <c r="Y50" s="93">
        <v>1198</v>
      </c>
      <c r="Z50" s="93">
        <v>0</v>
      </c>
      <c r="AA50" s="92">
        <f t="shared" si="19"/>
        <v>1198</v>
      </c>
      <c r="AB50" s="92">
        <f t="shared" si="20"/>
        <v>0</v>
      </c>
      <c r="AC50" s="234">
        <f t="shared" si="21"/>
        <v>9.1145239939844132E-3</v>
      </c>
      <c r="AD50" s="92">
        <f t="shared" si="22"/>
        <v>134.79</v>
      </c>
      <c r="AE50" s="93">
        <v>441.07000000000005</v>
      </c>
      <c r="AF50" s="234">
        <f t="shared" si="23"/>
        <v>0.36817195325542573</v>
      </c>
      <c r="AG50" s="93">
        <v>329.21</v>
      </c>
      <c r="AH50" s="93"/>
      <c r="AI50" s="93"/>
      <c r="AJ50" s="93"/>
      <c r="AK50" s="93"/>
      <c r="AL50" s="122">
        <f t="shared" si="24"/>
        <v>71.938807989178002</v>
      </c>
      <c r="AM50" s="93">
        <v>0</v>
      </c>
      <c r="AN50" s="325">
        <f t="shared" si="25"/>
        <v>52.740956921609587</v>
      </c>
      <c r="AO50" s="95">
        <f t="shared" si="26"/>
        <v>168.25023508921242</v>
      </c>
      <c r="AP50" s="96"/>
      <c r="AQ50" s="97">
        <f t="shared" si="8"/>
        <v>1198</v>
      </c>
      <c r="AR50" s="98">
        <f t="shared" si="37"/>
        <v>134.79</v>
      </c>
      <c r="AS50" s="98">
        <f t="shared" si="10"/>
        <v>441.07000000000005</v>
      </c>
      <c r="AT50" s="98">
        <f t="shared" si="11"/>
        <v>329.21</v>
      </c>
      <c r="AU50" s="98">
        <f t="shared" si="27"/>
        <v>0</v>
      </c>
      <c r="AV50" s="98">
        <f t="array" ref="AV50">_xlfn.IFS(U50=0,AO50,U50&lt;0,AO50/-U50,U50&gt;0,AO50/U50)</f>
        <v>168.25023508921242</v>
      </c>
      <c r="AW50" s="234">
        <f t="shared" si="45"/>
        <v>0.1404426002414127</v>
      </c>
      <c r="AX50" s="234">
        <f t="shared" si="46"/>
        <v>1.2482397439662618</v>
      </c>
      <c r="AY50" s="99"/>
      <c r="AZ50" s="94">
        <f t="shared" si="14"/>
        <v>42062.558772303106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5"/>
        <v>0</v>
      </c>
      <c r="R51" s="92">
        <f t="shared" si="16"/>
        <v>0</v>
      </c>
      <c r="S51" s="93">
        <v>0</v>
      </c>
      <c r="T51" s="93">
        <v>0</v>
      </c>
      <c r="U51" s="92">
        <f t="shared" si="17"/>
        <v>0</v>
      </c>
      <c r="V51" s="93">
        <v>0</v>
      </c>
      <c r="W51" s="93">
        <v>0</v>
      </c>
      <c r="X51" s="92">
        <f t="shared" si="18"/>
        <v>0</v>
      </c>
      <c r="Y51" s="93">
        <v>0</v>
      </c>
      <c r="Z51" s="93">
        <v>0</v>
      </c>
      <c r="AA51" s="92">
        <f t="shared" si="19"/>
        <v>0</v>
      </c>
      <c r="AB51" s="92">
        <f t="shared" si="20"/>
        <v>0</v>
      </c>
      <c r="AC51" s="234">
        <f t="shared" si="21"/>
        <v>0</v>
      </c>
      <c r="AD51" s="92">
        <f t="shared" si="22"/>
        <v>0</v>
      </c>
      <c r="AE51" s="93">
        <v>0</v>
      </c>
      <c r="AF51" s="234">
        <f t="shared" si="23"/>
        <v>0</v>
      </c>
      <c r="AG51" s="93">
        <v>88.83</v>
      </c>
      <c r="AH51" s="93"/>
      <c r="AI51" s="93"/>
      <c r="AJ51" s="93"/>
      <c r="AK51" s="93"/>
      <c r="AL51" s="122">
        <f t="shared" si="24"/>
        <v>9.2081674226147836</v>
      </c>
      <c r="AM51" s="93">
        <v>0</v>
      </c>
      <c r="AN51" s="325">
        <f t="shared" si="25"/>
        <v>0</v>
      </c>
      <c r="AO51" s="95">
        <f t="shared" si="26"/>
        <v>-98.038167422614777</v>
      </c>
      <c r="AP51" s="96"/>
      <c r="AQ51" s="97">
        <f t="shared" si="8"/>
        <v>0</v>
      </c>
      <c r="AR51" s="98">
        <f t="shared" si="37"/>
        <v>144.15</v>
      </c>
      <c r="AS51" s="98">
        <f t="shared" si="10"/>
        <v>0</v>
      </c>
      <c r="AT51" s="98">
        <f t="shared" si="11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5"/>
        <v>0</v>
      </c>
      <c r="AX51" s="234">
        <f t="shared" si="46"/>
        <v>-0.68011215693801441</v>
      </c>
      <c r="AY51" s="99"/>
      <c r="AZ51" s="94">
        <f t="shared" si="14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5"/>
        <v>0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0</v>
      </c>
      <c r="AH52" s="93"/>
      <c r="AI52" s="93"/>
      <c r="AJ52" s="93"/>
      <c r="AK52" s="93"/>
      <c r="AL52" s="122">
        <f t="shared" si="24"/>
        <v>14.100006365878889</v>
      </c>
      <c r="AM52" s="93">
        <v>0</v>
      </c>
      <c r="AN52" s="325">
        <f t="shared" si="25"/>
        <v>0</v>
      </c>
      <c r="AO52" s="95">
        <f t="shared" si="26"/>
        <v>-14.100006365878889</v>
      </c>
      <c r="AP52" s="96"/>
      <c r="AQ52" s="97">
        <f t="shared" si="8"/>
        <v>0</v>
      </c>
      <c r="AR52" s="98">
        <f t="shared" si="37"/>
        <v>96.18</v>
      </c>
      <c r="AS52" s="98">
        <f t="shared" si="10"/>
        <v>0</v>
      </c>
      <c r="AT52" s="98">
        <f t="shared" si="11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5"/>
        <v>0</v>
      </c>
      <c r="AX52" s="234">
        <f t="shared" si="46"/>
        <v>-0.14660019095320115</v>
      </c>
      <c r="AY52" s="99"/>
      <c r="AZ52" s="94">
        <f t="shared" si="14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5"/>
        <v>0</v>
      </c>
      <c r="R53" s="92">
        <f t="shared" si="16"/>
        <v>0</v>
      </c>
      <c r="S53" s="93">
        <v>0</v>
      </c>
      <c r="T53" s="93">
        <v>0</v>
      </c>
      <c r="U53" s="92">
        <f t="shared" si="17"/>
        <v>0</v>
      </c>
      <c r="V53" s="93">
        <v>0</v>
      </c>
      <c r="W53" s="93">
        <v>0</v>
      </c>
      <c r="X53" s="92">
        <f t="shared" si="18"/>
        <v>0</v>
      </c>
      <c r="Y53" s="93">
        <v>0</v>
      </c>
      <c r="Z53" s="93">
        <v>0</v>
      </c>
      <c r="AA53" s="92">
        <f t="shared" si="19"/>
        <v>0</v>
      </c>
      <c r="AB53" s="92">
        <f t="shared" si="20"/>
        <v>0</v>
      </c>
      <c r="AC53" s="234">
        <f t="shared" si="21"/>
        <v>0</v>
      </c>
      <c r="AD53" s="92">
        <f t="shared" si="22"/>
        <v>0</v>
      </c>
      <c r="AE53" s="93">
        <v>0</v>
      </c>
      <c r="AF53" s="234">
        <f t="shared" si="23"/>
        <v>0</v>
      </c>
      <c r="AG53" s="93">
        <v>0</v>
      </c>
      <c r="AH53" s="93"/>
      <c r="AI53" s="93"/>
      <c r="AJ53" s="93"/>
      <c r="AK53" s="93"/>
      <c r="AL53" s="122">
        <f t="shared" si="24"/>
        <v>14.100006365878889</v>
      </c>
      <c r="AM53" s="93">
        <v>0</v>
      </c>
      <c r="AN53" s="325">
        <f t="shared" si="25"/>
        <v>0</v>
      </c>
      <c r="AO53" s="95">
        <f t="shared" si="26"/>
        <v>-14.100006365878889</v>
      </c>
      <c r="AP53" s="96"/>
      <c r="AQ53" s="97">
        <f t="shared" si="8"/>
        <v>0</v>
      </c>
      <c r="AR53" s="98">
        <f t="shared" si="37"/>
        <v>96.18</v>
      </c>
      <c r="AS53" s="98">
        <f t="shared" si="10"/>
        <v>0</v>
      </c>
      <c r="AT53" s="98">
        <f t="shared" si="11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5"/>
        <v>0</v>
      </c>
      <c r="AX53" s="234">
        <f t="shared" si="46"/>
        <v>-0.14660019095320115</v>
      </c>
      <c r="AY53" s="99"/>
      <c r="AZ53" s="94">
        <f t="shared" si="14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7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5"/>
        <v>0</v>
      </c>
      <c r="R54" s="92">
        <f t="shared" si="16"/>
        <v>0</v>
      </c>
      <c r="S54" s="93">
        <v>0</v>
      </c>
      <c r="T54" s="93">
        <v>0</v>
      </c>
      <c r="U54" s="92">
        <f t="shared" si="17"/>
        <v>0</v>
      </c>
      <c r="V54" s="93">
        <v>0</v>
      </c>
      <c r="W54" s="93">
        <v>0</v>
      </c>
      <c r="X54" s="92">
        <f t="shared" si="18"/>
        <v>0</v>
      </c>
      <c r="Y54" s="93">
        <v>0</v>
      </c>
      <c r="Z54" s="93">
        <v>0</v>
      </c>
      <c r="AA54" s="92">
        <f t="shared" si="19"/>
        <v>0</v>
      </c>
      <c r="AB54" s="92">
        <f t="shared" si="20"/>
        <v>0</v>
      </c>
      <c r="AC54" s="234">
        <f t="shared" si="21"/>
        <v>0</v>
      </c>
      <c r="AD54" s="92">
        <f t="shared" si="22"/>
        <v>0</v>
      </c>
      <c r="AE54" s="93">
        <v>0</v>
      </c>
      <c r="AF54" s="234">
        <f t="shared" si="23"/>
        <v>0</v>
      </c>
      <c r="AG54" s="93">
        <v>0</v>
      </c>
      <c r="AH54" s="93"/>
      <c r="AI54" s="93"/>
      <c r="AJ54" s="93"/>
      <c r="AK54" s="93"/>
      <c r="AL54" s="122">
        <f t="shared" si="24"/>
        <v>15.826537757619159</v>
      </c>
      <c r="AM54" s="93">
        <v>0</v>
      </c>
      <c r="AN54" s="325">
        <f t="shared" si="25"/>
        <v>0</v>
      </c>
      <c r="AO54" s="95">
        <f t="shared" si="26"/>
        <v>-15.826537757619159</v>
      </c>
      <c r="AP54" s="96"/>
      <c r="AQ54" s="97">
        <f t="shared" si="8"/>
        <v>0</v>
      </c>
      <c r="AR54" s="98">
        <f t="shared" si="37"/>
        <v>123.09</v>
      </c>
      <c r="AS54" s="98">
        <f t="shared" si="10"/>
        <v>0</v>
      </c>
      <c r="AT54" s="98">
        <f t="shared" si="11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5"/>
        <v>0</v>
      </c>
      <c r="AX54" s="234">
        <f t="shared" si="46"/>
        <v>-0.12857695797887039</v>
      </c>
      <c r="AY54" s="99"/>
      <c r="AZ54" s="94">
        <f t="shared" si="14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7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5"/>
        <v>0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0</v>
      </c>
      <c r="AH55" s="93"/>
      <c r="AI55" s="93"/>
      <c r="AJ55" s="93"/>
      <c r="AK55" s="93"/>
      <c r="AL55" s="122">
        <f t="shared" si="24"/>
        <v>0.28775523195671199</v>
      </c>
      <c r="AM55" s="93">
        <v>0</v>
      </c>
      <c r="AN55" s="325">
        <f t="shared" si="25"/>
        <v>0</v>
      </c>
      <c r="AO55" s="95">
        <f t="shared" si="26"/>
        <v>-0.28775523195671199</v>
      </c>
      <c r="AP55" s="96"/>
      <c r="AQ55" s="97">
        <f t="shared" si="8"/>
        <v>0</v>
      </c>
      <c r="AR55" s="98">
        <f t="shared" si="37"/>
        <v>158.19</v>
      </c>
      <c r="AS55" s="98">
        <f t="shared" si="10"/>
        <v>0</v>
      </c>
      <c r="AT55" s="98">
        <f t="shared" si="11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5"/>
        <v>0</v>
      </c>
      <c r="AX55" s="234">
        <f t="shared" si="46"/>
        <v>-1.819048182291624E-3</v>
      </c>
      <c r="AY55" s="99"/>
      <c r="AZ55" s="94">
        <f t="shared" si="14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7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5"/>
        <v>0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0</v>
      </c>
      <c r="AH56" s="93"/>
      <c r="AI56" s="93"/>
      <c r="AJ56" s="93"/>
      <c r="AK56" s="93"/>
      <c r="AL56" s="122">
        <f t="shared" si="24"/>
        <v>0.57551046391342398</v>
      </c>
      <c r="AM56" s="93">
        <v>0</v>
      </c>
      <c r="AN56" s="325">
        <f t="shared" si="25"/>
        <v>0</v>
      </c>
      <c r="AO56" s="95">
        <f t="shared" si="26"/>
        <v>-0.57551046391342398</v>
      </c>
      <c r="AP56" s="96"/>
      <c r="AQ56" s="97">
        <f t="shared" si="8"/>
        <v>0</v>
      </c>
      <c r="AR56" s="98">
        <f t="shared" si="37"/>
        <v>152.34</v>
      </c>
      <c r="AS56" s="98">
        <f t="shared" si="10"/>
        <v>0</v>
      </c>
      <c r="AT56" s="98">
        <f t="shared" si="11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5"/>
        <v>0</v>
      </c>
      <c r="AX56" s="234">
        <f t="shared" si="46"/>
        <v>-3.7778027039085203E-3</v>
      </c>
      <c r="AY56" s="99"/>
      <c r="AZ56" s="94">
        <f t="shared" si="14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7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 t="shared" si="25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7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5"/>
        <v>0</v>
      </c>
      <c r="AX57" s="234">
        <f t="shared" si="46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7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5"/>
        <v>0</v>
      </c>
      <c r="R58" s="92">
        <f t="shared" si="16"/>
        <v>0</v>
      </c>
      <c r="S58" s="93">
        <v>0</v>
      </c>
      <c r="T58" s="93">
        <v>0</v>
      </c>
      <c r="U58" s="92">
        <f t="shared" si="17"/>
        <v>0</v>
      </c>
      <c r="V58" s="93">
        <v>0</v>
      </c>
      <c r="W58" s="93">
        <v>0</v>
      </c>
      <c r="X58" s="92">
        <f t="shared" si="18"/>
        <v>0</v>
      </c>
      <c r="Y58" s="93">
        <v>0</v>
      </c>
      <c r="Z58" s="93">
        <v>0</v>
      </c>
      <c r="AA58" s="92">
        <f t="shared" si="19"/>
        <v>0</v>
      </c>
      <c r="AB58" s="92">
        <f t="shared" si="20"/>
        <v>0</v>
      </c>
      <c r="AC58" s="234">
        <f t="shared" si="21"/>
        <v>0</v>
      </c>
      <c r="AD58" s="92">
        <f t="shared" si="22"/>
        <v>0</v>
      </c>
      <c r="AE58" s="93">
        <v>0</v>
      </c>
      <c r="AF58" s="234">
        <f t="shared" si="23"/>
        <v>0</v>
      </c>
      <c r="AG58" s="93">
        <v>0</v>
      </c>
      <c r="AH58" s="93"/>
      <c r="AI58" s="93"/>
      <c r="AJ58" s="93"/>
      <c r="AK58" s="93"/>
      <c r="AL58" s="122">
        <f t="shared" si="24"/>
        <v>14.387761597835601</v>
      </c>
      <c r="AM58" s="93">
        <v>0</v>
      </c>
      <c r="AN58" s="325">
        <f t="shared" si="25"/>
        <v>0</v>
      </c>
      <c r="AO58" s="95">
        <f t="shared" si="26"/>
        <v>-14.387761597835601</v>
      </c>
      <c r="AP58" s="96"/>
      <c r="AQ58" s="97">
        <f t="shared" si="8"/>
        <v>0</v>
      </c>
      <c r="AR58" s="98">
        <f t="shared" si="37"/>
        <v>169.89</v>
      </c>
      <c r="AS58" s="98">
        <f t="shared" si="10"/>
        <v>0</v>
      </c>
      <c r="AT58" s="98">
        <f t="shared" si="11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5"/>
        <v>0</v>
      </c>
      <c r="AX58" s="234">
        <f t="shared" si="46"/>
        <v>-8.4688690316296444E-2</v>
      </c>
      <c r="AY58" s="99"/>
      <c r="AZ58" s="94">
        <f t="shared" si="14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7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 t="shared" si="25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7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5"/>
        <v>0</v>
      </c>
      <c r="AX59" s="234">
        <f t="shared" si="46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7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5"/>
        <v>0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0</v>
      </c>
      <c r="AH60" s="93"/>
      <c r="AI60" s="93"/>
      <c r="AJ60" s="93"/>
      <c r="AK60" s="93"/>
      <c r="AL60" s="122">
        <f t="shared" si="24"/>
        <v>8.0571464947879363</v>
      </c>
      <c r="AM60" s="93">
        <v>0</v>
      </c>
      <c r="AN60" s="325">
        <f t="shared" si="25"/>
        <v>0</v>
      </c>
      <c r="AO60" s="95">
        <f t="shared" si="26"/>
        <v>-8.0571464947879363</v>
      </c>
      <c r="AP60" s="96"/>
      <c r="AQ60" s="97">
        <f t="shared" si="8"/>
        <v>0</v>
      </c>
      <c r="AR60" s="98">
        <f t="shared" si="37"/>
        <v>158.19</v>
      </c>
      <c r="AS60" s="98">
        <f t="shared" si="10"/>
        <v>0</v>
      </c>
      <c r="AT60" s="98">
        <f t="shared" si="11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5"/>
        <v>0</v>
      </c>
      <c r="AX60" s="234">
        <f t="shared" si="46"/>
        <v>-5.0933349104165478E-2</v>
      </c>
      <c r="AY60" s="99"/>
      <c r="AZ60" s="94">
        <f t="shared" si="14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7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5"/>
        <v>0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46.90410280894406</v>
      </c>
      <c r="AM61" s="93">
        <v>0</v>
      </c>
      <c r="AN61" s="325">
        <f t="shared" si="25"/>
        <v>0</v>
      </c>
      <c r="AO61" s="95">
        <f t="shared" si="26"/>
        <v>-46.90410280894406</v>
      </c>
      <c r="AP61" s="96"/>
      <c r="AQ61" s="97">
        <f t="shared" si="8"/>
        <v>0</v>
      </c>
      <c r="AR61" s="98">
        <f t="shared" si="37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5"/>
        <v>0</v>
      </c>
      <c r="AX61" s="234">
        <f t="shared" si="46"/>
        <v>-0.36376689009573493</v>
      </c>
      <c r="AY61" s="99"/>
      <c r="AZ61" s="94">
        <f t="shared" si="14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7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 t="shared" si="25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7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5"/>
        <v>0</v>
      </c>
      <c r="AX62" s="234">
        <f t="shared" si="46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7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 t="shared" si="25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7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5"/>
        <v>0</v>
      </c>
      <c r="AX63" s="234">
        <f t="shared" si="46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7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 t="shared" si="25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7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5"/>
        <v>0</v>
      </c>
      <c r="AX64" s="234">
        <f t="shared" si="46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7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5"/>
        <v>0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0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 t="shared" si="25"/>
        <v>0</v>
      </c>
      <c r="AO65" s="95">
        <f t="shared" si="26"/>
        <v>0</v>
      </c>
      <c r="AP65" s="96"/>
      <c r="AQ65" s="97">
        <f t="shared" si="8"/>
        <v>0</v>
      </c>
      <c r="AR65" s="98">
        <f t="shared" si="37"/>
        <v>99.69</v>
      </c>
      <c r="AS65" s="98">
        <f t="shared" si="10"/>
        <v>0</v>
      </c>
      <c r="AT65" s="98">
        <f t="shared" si="11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5"/>
        <v>0</v>
      </c>
      <c r="AX65" s="234">
        <f t="shared" si="46"/>
        <v>0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7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5"/>
        <v>0.33333333333333331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0</v>
      </c>
      <c r="AH66" s="93"/>
      <c r="AI66" s="93"/>
      <c r="AJ66" s="93"/>
      <c r="AK66" s="93"/>
      <c r="AL66" s="122">
        <f t="shared" si="24"/>
        <v>0.57551046391342398</v>
      </c>
      <c r="AM66" s="93">
        <v>0</v>
      </c>
      <c r="AN66" s="325">
        <f t="shared" si="25"/>
        <v>0</v>
      </c>
      <c r="AO66" s="95">
        <f t="shared" si="26"/>
        <v>-0.57551046391342398</v>
      </c>
      <c r="AP66" s="96"/>
      <c r="AQ66" s="97">
        <f t="shared" si="8"/>
        <v>0</v>
      </c>
      <c r="AR66" s="98">
        <f t="shared" si="37"/>
        <v>97.35</v>
      </c>
      <c r="AS66" s="98">
        <f t="shared" si="10"/>
        <v>0</v>
      </c>
      <c r="AT66" s="98">
        <f t="shared" si="11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5"/>
        <v>0</v>
      </c>
      <c r="AX66" s="234">
        <f t="shared" si="46"/>
        <v>-5.9117664500608529E-3</v>
      </c>
      <c r="AY66" s="99"/>
      <c r="AZ66" s="94">
        <f t="shared" si="14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7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5"/>
        <v>0</v>
      </c>
      <c r="R67" s="92">
        <f t="shared" si="16"/>
        <v>0</v>
      </c>
      <c r="S67" s="93">
        <v>0</v>
      </c>
      <c r="T67" s="93">
        <v>0</v>
      </c>
      <c r="U67" s="92">
        <f t="shared" si="17"/>
        <v>0</v>
      </c>
      <c r="V67" s="93">
        <v>0</v>
      </c>
      <c r="W67" s="93">
        <v>0</v>
      </c>
      <c r="X67" s="92">
        <f t="shared" si="18"/>
        <v>0</v>
      </c>
      <c r="Y67" s="93">
        <v>0</v>
      </c>
      <c r="Z67" s="93">
        <v>0</v>
      </c>
      <c r="AA67" s="92">
        <f t="shared" si="19"/>
        <v>0</v>
      </c>
      <c r="AB67" s="92">
        <f t="shared" si="20"/>
        <v>0</v>
      </c>
      <c r="AC67" s="234">
        <f t="shared" si="21"/>
        <v>0</v>
      </c>
      <c r="AD67" s="92">
        <f t="shared" si="22"/>
        <v>0</v>
      </c>
      <c r="AE67" s="93">
        <v>0</v>
      </c>
      <c r="AF67" s="234">
        <f t="shared" si="23"/>
        <v>0</v>
      </c>
      <c r="AG67" s="93">
        <v>0</v>
      </c>
      <c r="AH67" s="93"/>
      <c r="AI67" s="93"/>
      <c r="AJ67" s="93"/>
      <c r="AK67" s="93"/>
      <c r="AL67" s="122">
        <f t="shared" si="24"/>
        <v>2.87755231956712</v>
      </c>
      <c r="AM67" s="93">
        <v>0</v>
      </c>
      <c r="AN67" s="325">
        <f t="shared" si="25"/>
        <v>0</v>
      </c>
      <c r="AO67" s="95">
        <f t="shared" si="26"/>
        <v>-2.87755231956712</v>
      </c>
      <c r="AP67" s="96"/>
      <c r="AQ67" s="97">
        <f t="shared" si="8"/>
        <v>0</v>
      </c>
      <c r="AR67" s="98">
        <f t="shared" si="37"/>
        <v>161.69999999999999</v>
      </c>
      <c r="AS67" s="98">
        <f t="shared" si="10"/>
        <v>0</v>
      </c>
      <c r="AT67" s="98">
        <f t="shared" si="11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5"/>
        <v>0</v>
      </c>
      <c r="AX67" s="234">
        <f t="shared" si="46"/>
        <v>-1.7795623497632161E-2</v>
      </c>
      <c r="AY67" s="99"/>
      <c r="AZ67" s="94">
        <f t="shared" si="14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7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8">N68/3</f>
        <v>0</v>
      </c>
      <c r="R68" s="92">
        <f t="shared" ref="R68:R98" si="49">U68/3</f>
        <v>0</v>
      </c>
      <c r="S68" s="93">
        <v>0</v>
      </c>
      <c r="T68" s="93">
        <v>0</v>
      </c>
      <c r="U68" s="92">
        <f t="shared" ref="U68:U98" si="50">S68+T68</f>
        <v>0</v>
      </c>
      <c r="V68" s="93">
        <v>0</v>
      </c>
      <c r="W68" s="93">
        <v>0</v>
      </c>
      <c r="X68" s="92">
        <f t="shared" ref="X68:X98" si="51">V68+W68</f>
        <v>0</v>
      </c>
      <c r="Y68" s="93">
        <v>0</v>
      </c>
      <c r="Z68" s="93">
        <v>0</v>
      </c>
      <c r="AA68" s="92">
        <f t="shared" ref="AA68:AA98" si="52">Y68+Z68</f>
        <v>0</v>
      </c>
      <c r="AB68" s="92">
        <f t="shared" ref="AB68:AB98" si="53">N68*O68*P68/100</f>
        <v>0</v>
      </c>
      <c r="AC68" s="234">
        <f t="shared" ref="AC68:AC98" si="54">AA68/$AA$121</f>
        <v>0</v>
      </c>
      <c r="AD68" s="92">
        <f t="shared" ref="AD68:AD98" si="55">U68*K68</f>
        <v>0</v>
      </c>
      <c r="AE68" s="93">
        <v>0</v>
      </c>
      <c r="AF68" s="234">
        <f t="shared" ref="AF68:AF98" si="56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7">IFERROR($AL$121*H68/$H$121,0)</f>
        <v>0</v>
      </c>
      <c r="AM68" s="93">
        <v>0</v>
      </c>
      <c r="AN68" s="325">
        <f t="shared" ref="AN68:AN98" si="58">6117.8*Y68/Y$121</f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7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5"/>
        <v>0</v>
      </c>
      <c r="AX68" s="234">
        <f t="shared" si="46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7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8"/>
        <v>0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57"/>
        <v>3.4530627834805441</v>
      </c>
      <c r="AM69" s="93">
        <v>0</v>
      </c>
      <c r="AN69" s="325">
        <f t="shared" si="58"/>
        <v>0</v>
      </c>
      <c r="AO69" s="95">
        <f t="shared" si="59"/>
        <v>-3.4530627834805441</v>
      </c>
      <c r="AP69" s="96"/>
      <c r="AQ69" s="97">
        <f t="shared" si="8"/>
        <v>0</v>
      </c>
      <c r="AR69" s="98">
        <f t="shared" si="37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5"/>
        <v>0</v>
      </c>
      <c r="AX69" s="234">
        <f t="shared" si="46"/>
        <v>-2.4552494194258707E-2</v>
      </c>
      <c r="AY69" s="99"/>
      <c r="AZ69" s="94">
        <f t="shared" si="14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7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57"/>
        <v>2.5897970876104082</v>
      </c>
      <c r="AM70" s="93">
        <v>0</v>
      </c>
      <c r="AN70" s="325">
        <f t="shared" si="58"/>
        <v>0</v>
      </c>
      <c r="AO70" s="95">
        <f t="shared" si="59"/>
        <v>-2.5897970876104082</v>
      </c>
      <c r="AP70" s="96"/>
      <c r="AQ70" s="97">
        <f t="shared" si="8"/>
        <v>0</v>
      </c>
      <c r="AR70" s="98">
        <f t="shared" si="37"/>
        <v>117.24</v>
      </c>
      <c r="AS70" s="98">
        <f t="shared" si="10"/>
        <v>0</v>
      </c>
      <c r="AT70" s="98">
        <f t="shared" si="11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5"/>
        <v>0</v>
      </c>
      <c r="AX70" s="234">
        <f t="shared" si="46"/>
        <v>-2.2089705626154966E-2</v>
      </c>
      <c r="AY70" s="99"/>
      <c r="AZ70" s="94">
        <f t="shared" si="14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7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48"/>
        <v>0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0</v>
      </c>
      <c r="AH71" s="93"/>
      <c r="AI71" s="93"/>
      <c r="AJ71" s="93"/>
      <c r="AK71" s="93"/>
      <c r="AL71" s="122">
        <f t="shared" si="57"/>
        <v>6.0428598710909522</v>
      </c>
      <c r="AM71" s="93">
        <v>0</v>
      </c>
      <c r="AN71" s="325">
        <f t="shared" si="58"/>
        <v>0</v>
      </c>
      <c r="AO71" s="95">
        <f t="shared" si="59"/>
        <v>-6.0428598710909522</v>
      </c>
      <c r="AP71" s="96"/>
      <c r="AQ71" s="97">
        <f t="shared" si="8"/>
        <v>0</v>
      </c>
      <c r="AR71" s="98">
        <f t="shared" si="37"/>
        <v>123.09</v>
      </c>
      <c r="AS71" s="98">
        <f t="shared" si="10"/>
        <v>0</v>
      </c>
      <c r="AT71" s="98">
        <f t="shared" si="11"/>
        <v>0</v>
      </c>
      <c r="AU71" s="98">
        <f t="shared" ref="AU71:AU98" si="60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5"/>
        <v>0</v>
      </c>
      <c r="AX71" s="234">
        <f t="shared" si="46"/>
        <v>-4.9093020319205073E-2</v>
      </c>
      <c r="AY71" s="99"/>
      <c r="AZ71" s="94">
        <f t="shared" si="14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7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57"/>
        <v>3.7408180154372563</v>
      </c>
      <c r="AM72" s="93">
        <v>0</v>
      </c>
      <c r="AN72" s="325">
        <f t="shared" si="58"/>
        <v>0</v>
      </c>
      <c r="AO72" s="95">
        <f t="shared" si="59"/>
        <v>-3.7408180154372563</v>
      </c>
      <c r="AP72" s="96"/>
      <c r="AQ72" s="97">
        <f t="shared" si="8"/>
        <v>0</v>
      </c>
      <c r="AR72" s="98">
        <f t="shared" si="37"/>
        <v>123.09</v>
      </c>
      <c r="AS72" s="98">
        <f t="shared" si="10"/>
        <v>0</v>
      </c>
      <c r="AT72" s="98">
        <f t="shared" si="11"/>
        <v>0</v>
      </c>
      <c r="AU72" s="98">
        <f t="shared" si="60"/>
        <v>0</v>
      </c>
      <c r="AV72" s="98">
        <f t="array" ref="AV72">_xlfn.IFS(U72=0,AO72,U72&lt;0,AO72/-U72,U72&gt;0,AO72/U72)</f>
        <v>-3.7408180154372563</v>
      </c>
      <c r="AW72" s="234">
        <f t="shared" si="45"/>
        <v>0</v>
      </c>
      <c r="AX72" s="234">
        <f t="shared" si="46"/>
        <v>-3.0390917340460281E-2</v>
      </c>
      <c r="AY72" s="99"/>
      <c r="AZ72" s="94">
        <f t="shared" si="14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7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48"/>
        <v>0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0</v>
      </c>
      <c r="AH73" s="93"/>
      <c r="AI73" s="93"/>
      <c r="AJ73" s="93"/>
      <c r="AK73" s="93"/>
      <c r="AL73" s="122">
        <f t="shared" si="57"/>
        <v>4.6040837113073918</v>
      </c>
      <c r="AM73" s="93">
        <v>0</v>
      </c>
      <c r="AN73" s="325">
        <f t="shared" si="58"/>
        <v>0</v>
      </c>
      <c r="AO73" s="95">
        <f t="shared" si="59"/>
        <v>-4.6040837113073918</v>
      </c>
      <c r="AP73" s="96"/>
      <c r="AQ73" s="97">
        <f t="shared" si="8"/>
        <v>0</v>
      </c>
      <c r="AR73" s="98">
        <f t="shared" si="37"/>
        <v>123.09</v>
      </c>
      <c r="AS73" s="98">
        <f t="shared" si="10"/>
        <v>0</v>
      </c>
      <c r="AT73" s="98">
        <f t="shared" si="11"/>
        <v>0</v>
      </c>
      <c r="AU73" s="98">
        <f t="shared" si="60"/>
        <v>0</v>
      </c>
      <c r="AV73" s="98">
        <f t="array" ref="AV73">_xlfn.IFS(U73=0,AO73,U73&lt;0,AO73/-U73,U73&gt;0,AO73/U73)</f>
        <v>-4.6040837113073918</v>
      </c>
      <c r="AW73" s="234">
        <f t="shared" si="45"/>
        <v>0</v>
      </c>
      <c r="AX73" s="234">
        <f t="shared" si="46"/>
        <v>-3.7404205957489577E-2</v>
      </c>
      <c r="AY73" s="99"/>
      <c r="AZ73" s="94">
        <f t="shared" si="14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7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57"/>
        <v>0.57551046391342398</v>
      </c>
      <c r="AM74" s="93">
        <v>0</v>
      </c>
      <c r="AN74" s="325">
        <f t="shared" si="58"/>
        <v>0</v>
      </c>
      <c r="AO74" s="95">
        <f t="shared" si="59"/>
        <v>-0.57551046391342398</v>
      </c>
      <c r="AP74" s="96"/>
      <c r="AQ74" s="97">
        <f t="shared" si="8"/>
        <v>0</v>
      </c>
      <c r="AR74" s="98">
        <f t="shared" si="37"/>
        <v>134.79</v>
      </c>
      <c r="AS74" s="98">
        <f t="shared" si="10"/>
        <v>0</v>
      </c>
      <c r="AT74" s="98">
        <f t="shared" si="11"/>
        <v>0</v>
      </c>
      <c r="AU74" s="98">
        <f t="shared" si="60"/>
        <v>0</v>
      </c>
      <c r="AV74" s="98">
        <f t="array" ref="AV74">_xlfn.IFS(U74=0,AO74,U74&lt;0,AO74/-U74,U74&gt;0,AO74/U74)</f>
        <v>-0.57551046391342398</v>
      </c>
      <c r="AW74" s="234">
        <f t="shared" si="45"/>
        <v>0</v>
      </c>
      <c r="AX74" s="234">
        <f t="shared" si="46"/>
        <v>-4.2696822013014619E-3</v>
      </c>
      <c r="AY74" s="99"/>
      <c r="AZ74" s="94">
        <f t="shared" si="14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7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48"/>
        <v>0.33333333333333331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1347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378.34</v>
      </c>
      <c r="AH75" s="93"/>
      <c r="AI75" s="93"/>
      <c r="AJ75" s="93"/>
      <c r="AK75" s="93"/>
      <c r="AL75" s="122">
        <f t="shared" si="57"/>
        <v>0</v>
      </c>
      <c r="AM75" s="93">
        <v>0</v>
      </c>
      <c r="AN75" s="325">
        <f t="shared" si="58"/>
        <v>0</v>
      </c>
      <c r="AO75" s="95">
        <f t="shared" si="59"/>
        <v>-378.34</v>
      </c>
      <c r="AP75" s="96"/>
      <c r="AQ75" s="97">
        <f t="shared" si="8"/>
        <v>0</v>
      </c>
      <c r="AR75" s="98">
        <f t="shared" si="37"/>
        <v>134.79</v>
      </c>
      <c r="AS75" s="98">
        <f t="shared" si="10"/>
        <v>0</v>
      </c>
      <c r="AT75" s="98">
        <f t="shared" si="11"/>
        <v>378.34</v>
      </c>
      <c r="AU75" s="98">
        <f t="shared" si="60"/>
        <v>0</v>
      </c>
      <c r="AV75" s="98">
        <f t="array" ref="AV75">_xlfn.IFS(U75=0,AO75,U75&lt;0,AO75/-U75,U75&gt;0,AO75/U75)</f>
        <v>-378.34</v>
      </c>
      <c r="AW75" s="234">
        <f t="shared" si="45"/>
        <v>0</v>
      </c>
      <c r="AX75" s="234">
        <f t="shared" si="46"/>
        <v>-2.806884783737666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7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48"/>
        <v>0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0</v>
      </c>
      <c r="AH76" s="93"/>
      <c r="AI76" s="93"/>
      <c r="AJ76" s="93"/>
      <c r="AK76" s="93"/>
      <c r="AL76" s="122">
        <f t="shared" si="57"/>
        <v>14.387761597835601</v>
      </c>
      <c r="AM76" s="93">
        <v>0</v>
      </c>
      <c r="AN76" s="325">
        <f t="shared" si="58"/>
        <v>0</v>
      </c>
      <c r="AO76" s="95">
        <f t="shared" si="59"/>
        <v>-14.387761597835601</v>
      </c>
      <c r="AP76" s="96"/>
      <c r="AQ76" s="97">
        <f t="shared" si="8"/>
        <v>0</v>
      </c>
      <c r="AR76" s="98">
        <f t="shared" si="37"/>
        <v>123.09</v>
      </c>
      <c r="AS76" s="98">
        <f t="shared" si="10"/>
        <v>0</v>
      </c>
      <c r="AT76" s="98">
        <f t="shared" si="11"/>
        <v>0</v>
      </c>
      <c r="AU76" s="98">
        <f t="shared" si="60"/>
        <v>0</v>
      </c>
      <c r="AV76" s="98">
        <f t="array" ref="AV76">_xlfn.IFS(U76=0,AO76,U76&lt;0,AO76/-U76,U76&gt;0,AO76/U76)</f>
        <v>-14.387761597835601</v>
      </c>
      <c r="AW76" s="234">
        <f t="shared" si="45"/>
        <v>0</v>
      </c>
      <c r="AX76" s="234">
        <f t="shared" si="46"/>
        <v>-0.11688814361715492</v>
      </c>
      <c r="AY76" s="99"/>
      <c r="AZ76" s="94">
        <f t="shared" si="14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7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48"/>
        <v>0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0</v>
      </c>
      <c r="AH77" s="93"/>
      <c r="AI77" s="93"/>
      <c r="AJ77" s="93"/>
      <c r="AK77" s="93"/>
      <c r="AL77" s="122">
        <f t="shared" si="57"/>
        <v>11.222454046311768</v>
      </c>
      <c r="AM77" s="93">
        <v>0</v>
      </c>
      <c r="AN77" s="325">
        <f t="shared" si="58"/>
        <v>0</v>
      </c>
      <c r="AO77" s="95">
        <f t="shared" si="59"/>
        <v>-11.222454046311768</v>
      </c>
      <c r="AP77" s="96"/>
      <c r="AQ77" s="97">
        <f t="shared" si="8"/>
        <v>0</v>
      </c>
      <c r="AR77" s="98">
        <f t="shared" si="37"/>
        <v>123.09</v>
      </c>
      <c r="AS77" s="98">
        <f t="shared" si="10"/>
        <v>0</v>
      </c>
      <c r="AT77" s="98">
        <f t="shared" si="11"/>
        <v>0</v>
      </c>
      <c r="AU77" s="98">
        <f t="shared" si="60"/>
        <v>0</v>
      </c>
      <c r="AV77" s="98">
        <f t="array" ref="AV77">_xlfn.IFS(U77=0,AO77,U77&lt;0,AO77/-U77,U77&gt;0,AO77/U77)</f>
        <v>-11.222454046311768</v>
      </c>
      <c r="AW77" s="234">
        <f t="shared" si="45"/>
        <v>0</v>
      </c>
      <c r="AX77" s="234">
        <f t="shared" si="46"/>
        <v>-9.1172752021380837E-2</v>
      </c>
      <c r="AY77" s="99"/>
      <c r="AZ77" s="94">
        <f t="shared" si="14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7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48"/>
        <v>0</v>
      </c>
      <c r="R78" s="92">
        <f t="shared" si="49"/>
        <v>0</v>
      </c>
      <c r="S78" s="93">
        <v>0</v>
      </c>
      <c r="T78" s="93">
        <v>0</v>
      </c>
      <c r="U78" s="92">
        <f t="shared" si="50"/>
        <v>0</v>
      </c>
      <c r="V78" s="93">
        <v>0</v>
      </c>
      <c r="W78" s="93">
        <v>0</v>
      </c>
      <c r="X78" s="92">
        <f t="shared" si="51"/>
        <v>0</v>
      </c>
      <c r="Y78" s="93">
        <v>0</v>
      </c>
      <c r="Z78" s="93">
        <v>0</v>
      </c>
      <c r="AA78" s="92">
        <f t="shared" si="52"/>
        <v>0</v>
      </c>
      <c r="AB78" s="92">
        <f t="shared" si="53"/>
        <v>0</v>
      </c>
      <c r="AC78" s="234">
        <f t="shared" si="54"/>
        <v>0</v>
      </c>
      <c r="AD78" s="92">
        <f t="shared" si="55"/>
        <v>0</v>
      </c>
      <c r="AE78" s="93">
        <v>0</v>
      </c>
      <c r="AF78" s="234">
        <f t="shared" si="56"/>
        <v>0</v>
      </c>
      <c r="AG78" s="93">
        <v>0</v>
      </c>
      <c r="AH78" s="93"/>
      <c r="AI78" s="93"/>
      <c r="AJ78" s="93"/>
      <c r="AK78" s="93"/>
      <c r="AL78" s="122">
        <f t="shared" si="57"/>
        <v>8.6326569587013608</v>
      </c>
      <c r="AM78" s="93">
        <v>0</v>
      </c>
      <c r="AN78" s="325">
        <f t="shared" si="58"/>
        <v>0</v>
      </c>
      <c r="AO78" s="95">
        <f t="shared" si="59"/>
        <v>-8.6326569587013608</v>
      </c>
      <c r="AP78" s="96"/>
      <c r="AQ78" s="97">
        <f t="shared" si="8"/>
        <v>0</v>
      </c>
      <c r="AR78" s="98">
        <f t="shared" si="37"/>
        <v>123.09</v>
      </c>
      <c r="AS78" s="98">
        <f t="shared" si="10"/>
        <v>0</v>
      </c>
      <c r="AT78" s="98">
        <f t="shared" si="11"/>
        <v>0</v>
      </c>
      <c r="AU78" s="98">
        <f t="shared" si="60"/>
        <v>0</v>
      </c>
      <c r="AV78" s="98">
        <f t="array" ref="AV78">_xlfn.IFS(U78=0,AO78,U78&lt;0,AO78/-U78,U78&gt;0,AO78/U78)</f>
        <v>-8.6326569587013608</v>
      </c>
      <c r="AW78" s="234">
        <f t="shared" si="45"/>
        <v>0</v>
      </c>
      <c r="AX78" s="234">
        <f t="shared" si="46"/>
        <v>-7.0132886170292966E-2</v>
      </c>
      <c r="AY78" s="99"/>
      <c r="AZ78" s="94">
        <f t="shared" si="14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7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48"/>
        <v>0</v>
      </c>
      <c r="R79" s="92">
        <f t="shared" si="49"/>
        <v>0</v>
      </c>
      <c r="S79" s="93">
        <v>0</v>
      </c>
      <c r="T79" s="93">
        <v>0</v>
      </c>
      <c r="U79" s="92">
        <f t="shared" si="50"/>
        <v>0</v>
      </c>
      <c r="V79" s="93">
        <v>0</v>
      </c>
      <c r="W79" s="93">
        <v>0</v>
      </c>
      <c r="X79" s="92">
        <f t="shared" si="51"/>
        <v>0</v>
      </c>
      <c r="Y79" s="93">
        <v>0</v>
      </c>
      <c r="Z79" s="93">
        <v>0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0</v>
      </c>
      <c r="AH79" s="93"/>
      <c r="AI79" s="93"/>
      <c r="AJ79" s="93"/>
      <c r="AK79" s="93"/>
      <c r="AL79" s="122">
        <f t="shared" si="57"/>
        <v>14.100006365878889</v>
      </c>
      <c r="AM79" s="93">
        <v>0</v>
      </c>
      <c r="AN79" s="325">
        <f t="shared" si="58"/>
        <v>0</v>
      </c>
      <c r="AO79" s="95">
        <f t="shared" si="59"/>
        <v>-14.100006365878889</v>
      </c>
      <c r="AP79" s="96"/>
      <c r="AQ79" s="97">
        <f t="shared" si="8"/>
        <v>0</v>
      </c>
      <c r="AR79" s="98">
        <f t="shared" si="37"/>
        <v>164.04</v>
      </c>
      <c r="AS79" s="98">
        <f t="shared" si="10"/>
        <v>0</v>
      </c>
      <c r="AT79" s="98">
        <f t="shared" si="11"/>
        <v>0</v>
      </c>
      <c r="AU79" s="98">
        <f t="shared" si="60"/>
        <v>0</v>
      </c>
      <c r="AV79" s="98">
        <f t="array" ref="AV79">_xlfn.IFS(U79=0,AO79,U79&lt;0,AO79/-U79,U79&gt;0,AO79/U79)</f>
        <v>-14.100006365878889</v>
      </c>
      <c r="AW79" s="234">
        <f t="shared" si="45"/>
        <v>0</v>
      </c>
      <c r="AX79" s="234">
        <f t="shared" si="46"/>
        <v>-8.5954684015355332E-2</v>
      </c>
      <c r="AY79" s="99"/>
      <c r="AZ79" s="94">
        <f t="shared" si="14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7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48"/>
        <v>0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0</v>
      </c>
      <c r="AH80" s="93"/>
      <c r="AI80" s="93"/>
      <c r="AJ80" s="93"/>
      <c r="AK80" s="93"/>
      <c r="AL80" s="122">
        <f t="shared" si="57"/>
        <v>14.100006365878889</v>
      </c>
      <c r="AM80" s="93">
        <v>0</v>
      </c>
      <c r="AN80" s="325">
        <f t="shared" si="58"/>
        <v>0</v>
      </c>
      <c r="AO80" s="95">
        <f t="shared" si="59"/>
        <v>-14.100006365878889</v>
      </c>
      <c r="AP80" s="96"/>
      <c r="AQ80" s="97">
        <f t="shared" si="8"/>
        <v>0</v>
      </c>
      <c r="AR80" s="98">
        <f t="shared" si="37"/>
        <v>164.04</v>
      </c>
      <c r="AS80" s="98">
        <f t="shared" si="10"/>
        <v>0</v>
      </c>
      <c r="AT80" s="98">
        <f t="shared" si="11"/>
        <v>0</v>
      </c>
      <c r="AU80" s="98">
        <f t="shared" si="60"/>
        <v>0</v>
      </c>
      <c r="AV80" s="98">
        <f t="array" ref="AV80">_xlfn.IFS(U80=0,AO80,U80&lt;0,AO80/-U80,U80&gt;0,AO80/U80)</f>
        <v>-14.100006365878889</v>
      </c>
      <c r="AW80" s="234">
        <f t="shared" si="45"/>
        <v>0</v>
      </c>
      <c r="AX80" s="234">
        <f t="shared" si="46"/>
        <v>-8.5954684015355332E-2</v>
      </c>
      <c r="AY80" s="99"/>
      <c r="AZ80" s="94">
        <f t="shared" si="14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7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57"/>
        <v>14.100006365878889</v>
      </c>
      <c r="AM81" s="93">
        <v>0</v>
      </c>
      <c r="AN81" s="325">
        <f t="shared" si="58"/>
        <v>0</v>
      </c>
      <c r="AO81" s="95">
        <f t="shared" si="59"/>
        <v>-14.100006365878889</v>
      </c>
      <c r="AP81" s="96"/>
      <c r="AQ81" s="97">
        <f t="shared" si="8"/>
        <v>0</v>
      </c>
      <c r="AR81" s="98">
        <f t="shared" si="37"/>
        <v>128.94</v>
      </c>
      <c r="AS81" s="98">
        <f t="shared" si="10"/>
        <v>0</v>
      </c>
      <c r="AT81" s="98">
        <f t="shared" si="11"/>
        <v>0</v>
      </c>
      <c r="AU81" s="98">
        <f t="shared" si="60"/>
        <v>0</v>
      </c>
      <c r="AV81" s="98">
        <f t="array" ref="AV81">_xlfn.IFS(U81=0,AO81,U81&lt;0,AO81/-U81,U81&gt;0,AO81/U81)</f>
        <v>-14.100006365878889</v>
      </c>
      <c r="AW81" s="234">
        <f t="shared" si="45"/>
        <v>0</v>
      </c>
      <c r="AX81" s="234">
        <f t="shared" si="46"/>
        <v>-0.10935323689994485</v>
      </c>
      <c r="AY81" s="99"/>
      <c r="AZ81" s="94">
        <f t="shared" si="14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7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57"/>
        <v>14.100006365878889</v>
      </c>
      <c r="AM82" s="93">
        <v>0</v>
      </c>
      <c r="AN82" s="325">
        <f t="shared" si="58"/>
        <v>0</v>
      </c>
      <c r="AO82" s="95">
        <f t="shared" si="59"/>
        <v>-14.100006365878889</v>
      </c>
      <c r="AP82" s="96"/>
      <c r="AQ82" s="97">
        <f t="shared" si="8"/>
        <v>0</v>
      </c>
      <c r="AR82" s="98">
        <f t="shared" si="37"/>
        <v>128.94</v>
      </c>
      <c r="AS82" s="98">
        <f t="shared" si="10"/>
        <v>0</v>
      </c>
      <c r="AT82" s="98">
        <f t="shared" si="11"/>
        <v>0</v>
      </c>
      <c r="AU82" s="98">
        <f t="shared" si="60"/>
        <v>0</v>
      </c>
      <c r="AV82" s="98">
        <f t="array" ref="AV82">_xlfn.IFS(U82=0,AO82,U82&lt;0,AO82/-U82,U82&gt;0,AO82/U82)</f>
        <v>-14.100006365878889</v>
      </c>
      <c r="AW82" s="234">
        <f t="shared" si="45"/>
        <v>0</v>
      </c>
      <c r="AX82" s="234">
        <f t="shared" si="46"/>
        <v>-0.10935323689994485</v>
      </c>
      <c r="AY82" s="99"/>
      <c r="AZ82" s="94">
        <f t="shared" si="14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7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0</v>
      </c>
      <c r="AH83" s="93"/>
      <c r="AI83" s="93"/>
      <c r="AJ83" s="93"/>
      <c r="AK83" s="93"/>
      <c r="AL83" s="122">
        <f t="shared" si="57"/>
        <v>13.812251133922176</v>
      </c>
      <c r="AM83" s="93">
        <v>0</v>
      </c>
      <c r="AN83" s="325">
        <f t="shared" si="58"/>
        <v>0</v>
      </c>
      <c r="AO83" s="95">
        <f t="shared" si="59"/>
        <v>-13.812251133922176</v>
      </c>
      <c r="AP83" s="96"/>
      <c r="AQ83" s="97">
        <f t="shared" si="8"/>
        <v>0</v>
      </c>
      <c r="AR83" s="98">
        <f t="shared" si="37"/>
        <v>123.09</v>
      </c>
      <c r="AS83" s="98">
        <f t="shared" si="10"/>
        <v>0</v>
      </c>
      <c r="AT83" s="98">
        <f t="shared" si="11"/>
        <v>0</v>
      </c>
      <c r="AU83" s="98">
        <f t="shared" si="60"/>
        <v>0</v>
      </c>
      <c r="AV83" s="98">
        <f t="array" ref="AV83">_xlfn.IFS(U83=0,AO83,U83&lt;0,AO83/-U83,U83&gt;0,AO83/U83)</f>
        <v>-13.812251133922176</v>
      </c>
      <c r="AW83" s="234">
        <f t="shared" si="45"/>
        <v>0</v>
      </c>
      <c r="AX83" s="234">
        <f t="shared" si="46"/>
        <v>-0.11221261787246872</v>
      </c>
      <c r="AY83" s="99"/>
      <c r="AZ83" s="94">
        <f t="shared" si="14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7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57"/>
        <v>13.236740670008754</v>
      </c>
      <c r="AM84" s="93">
        <v>0</v>
      </c>
      <c r="AN84" s="325">
        <f t="shared" si="58"/>
        <v>0</v>
      </c>
      <c r="AO84" s="95">
        <f t="shared" si="59"/>
        <v>-13.236740670008754</v>
      </c>
      <c r="AP84" s="96"/>
      <c r="AQ84" s="97">
        <f t="shared" si="8"/>
        <v>0</v>
      </c>
      <c r="AR84" s="98">
        <f t="shared" si="37"/>
        <v>146.49</v>
      </c>
      <c r="AS84" s="98">
        <f t="shared" si="10"/>
        <v>0</v>
      </c>
      <c r="AT84" s="98">
        <f t="shared" si="11"/>
        <v>0</v>
      </c>
      <c r="AU84" s="98">
        <f t="shared" si="60"/>
        <v>0</v>
      </c>
      <c r="AV84" s="98">
        <f t="array" ref="AV84">_xlfn.IFS(U84=0,AO84,U84&lt;0,AO84/-U84,U84&gt;0,AO84/U84)</f>
        <v>-13.236740670008754</v>
      </c>
      <c r="AW84" s="234">
        <f t="shared" si="45"/>
        <v>0</v>
      </c>
      <c r="AX84" s="234">
        <f t="shared" si="46"/>
        <v>-9.0359346508353824E-2</v>
      </c>
      <c r="AY84" s="99"/>
      <c r="AZ84" s="94">
        <f t="shared" si="14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7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48"/>
        <v>0.33333333333333331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91.81</v>
      </c>
      <c r="AH85" s="93"/>
      <c r="AI85" s="93"/>
      <c r="AJ85" s="93"/>
      <c r="AK85" s="93"/>
      <c r="AL85" s="122">
        <f t="shared" si="57"/>
        <v>12.085719742181904</v>
      </c>
      <c r="AM85" s="93">
        <v>0</v>
      </c>
      <c r="AN85" s="325">
        <f t="shared" si="58"/>
        <v>0</v>
      </c>
      <c r="AO85" s="95">
        <f t="shared" si="59"/>
        <v>-103.89571974218191</v>
      </c>
      <c r="AP85" s="96"/>
      <c r="AQ85" s="97">
        <f t="shared" si="8"/>
        <v>0</v>
      </c>
      <c r="AR85" s="98">
        <f t="shared" si="37"/>
        <v>103.2</v>
      </c>
      <c r="AS85" s="98">
        <f t="shared" si="10"/>
        <v>0</v>
      </c>
      <c r="AT85" s="98">
        <f t="shared" si="11"/>
        <v>91.81</v>
      </c>
      <c r="AU85" s="98">
        <f t="shared" si="60"/>
        <v>0</v>
      </c>
      <c r="AV85" s="98">
        <f t="array" ref="AV85">_xlfn.IFS(U85=0,AO85,U85&lt;0,AO85/-U85,U85&gt;0,AO85/U85)</f>
        <v>-103.89571974218191</v>
      </c>
      <c r="AW85" s="234">
        <f t="shared" si="45"/>
        <v>0</v>
      </c>
      <c r="AX85" s="234">
        <f t="shared" si="46"/>
        <v>-1.0067414703699797</v>
      </c>
      <c r="AY85" s="99"/>
      <c r="AZ85" s="94">
        <f t="shared" si="14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7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</v>
      </c>
      <c r="S86" s="93">
        <v>0</v>
      </c>
      <c r="T86" s="93">
        <v>0</v>
      </c>
      <c r="U86" s="92">
        <f t="shared" si="50"/>
        <v>0</v>
      </c>
      <c r="V86" s="93">
        <v>0</v>
      </c>
      <c r="W86" s="93">
        <v>0</v>
      </c>
      <c r="X86" s="92">
        <f t="shared" si="51"/>
        <v>0</v>
      </c>
      <c r="Y86" s="93">
        <v>0</v>
      </c>
      <c r="Z86" s="93">
        <v>0</v>
      </c>
      <c r="AA86" s="92">
        <f t="shared" si="52"/>
        <v>0</v>
      </c>
      <c r="AB86" s="92">
        <f t="shared" si="53"/>
        <v>0</v>
      </c>
      <c r="AC86" s="234">
        <f t="shared" si="54"/>
        <v>0</v>
      </c>
      <c r="AD86" s="92">
        <f t="shared" si="55"/>
        <v>0</v>
      </c>
      <c r="AE86" s="93">
        <v>0</v>
      </c>
      <c r="AF86" s="234">
        <f t="shared" si="56"/>
        <v>0</v>
      </c>
      <c r="AG86" s="93">
        <v>0</v>
      </c>
      <c r="AH86" s="93"/>
      <c r="AI86" s="93"/>
      <c r="AJ86" s="93"/>
      <c r="AK86" s="93"/>
      <c r="AL86" s="122">
        <f t="shared" si="57"/>
        <v>14.100006365878889</v>
      </c>
      <c r="AM86" s="93">
        <v>0</v>
      </c>
      <c r="AN86" s="325">
        <f t="shared" si="58"/>
        <v>0</v>
      </c>
      <c r="AO86" s="95">
        <f t="shared" si="59"/>
        <v>-14.100006365878889</v>
      </c>
      <c r="AP86" s="96"/>
      <c r="AQ86" s="97">
        <f t="shared" si="8"/>
        <v>0</v>
      </c>
      <c r="AR86" s="98">
        <f t="shared" si="37"/>
        <v>150</v>
      </c>
      <c r="AS86" s="98">
        <f t="shared" si="10"/>
        <v>0</v>
      </c>
      <c r="AT86" s="98">
        <f t="shared" si="11"/>
        <v>0</v>
      </c>
      <c r="AU86" s="98">
        <f t="shared" si="60"/>
        <v>0</v>
      </c>
      <c r="AV86" s="98">
        <f t="array" ref="AV86">_xlfn.IFS(U86=0,AO86,U86&lt;0,AO86/-U86,U86&gt;0,AO86/U86)</f>
        <v>-14.100006365878889</v>
      </c>
      <c r="AW86" s="234">
        <f t="shared" si="45"/>
        <v>0</v>
      </c>
      <c r="AX86" s="234">
        <f t="shared" si="46"/>
        <v>-9.4000042439192591E-2</v>
      </c>
      <c r="AY86" s="99"/>
      <c r="AZ86" s="94">
        <f t="shared" si="14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7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48"/>
        <v>0</v>
      </c>
      <c r="R87" s="92">
        <f t="shared" si="49"/>
        <v>0</v>
      </c>
      <c r="S87" s="93">
        <v>0</v>
      </c>
      <c r="T87" s="93">
        <v>0</v>
      </c>
      <c r="U87" s="92">
        <f t="shared" si="50"/>
        <v>0</v>
      </c>
      <c r="V87" s="93">
        <v>0</v>
      </c>
      <c r="W87" s="93">
        <v>0</v>
      </c>
      <c r="X87" s="92">
        <f t="shared" si="51"/>
        <v>0</v>
      </c>
      <c r="Y87" s="93">
        <v>0</v>
      </c>
      <c r="Z87" s="93">
        <v>0</v>
      </c>
      <c r="AA87" s="92">
        <f t="shared" si="52"/>
        <v>0</v>
      </c>
      <c r="AB87" s="92">
        <f t="shared" si="53"/>
        <v>0</v>
      </c>
      <c r="AC87" s="234">
        <f t="shared" si="54"/>
        <v>0</v>
      </c>
      <c r="AD87" s="92">
        <f t="shared" si="55"/>
        <v>0</v>
      </c>
      <c r="AE87" s="93">
        <v>0</v>
      </c>
      <c r="AF87" s="234">
        <f t="shared" si="56"/>
        <v>0</v>
      </c>
      <c r="AG87" s="93">
        <v>0</v>
      </c>
      <c r="AH87" s="93"/>
      <c r="AI87" s="93"/>
      <c r="AJ87" s="93"/>
      <c r="AK87" s="93"/>
      <c r="AL87" s="122">
        <f t="shared" si="57"/>
        <v>13.236740670008754</v>
      </c>
      <c r="AM87" s="93">
        <v>0</v>
      </c>
      <c r="AN87" s="325">
        <f t="shared" si="58"/>
        <v>0</v>
      </c>
      <c r="AO87" s="95">
        <f t="shared" si="59"/>
        <v>-13.236740670008754</v>
      </c>
      <c r="AP87" s="96"/>
      <c r="AQ87" s="97">
        <f t="shared" si="8"/>
        <v>0</v>
      </c>
      <c r="AR87" s="98">
        <f t="shared" si="37"/>
        <v>150</v>
      </c>
      <c r="AS87" s="98">
        <f t="shared" si="10"/>
        <v>0</v>
      </c>
      <c r="AT87" s="98">
        <f t="shared" si="11"/>
        <v>0</v>
      </c>
      <c r="AU87" s="98">
        <f t="shared" si="60"/>
        <v>0</v>
      </c>
      <c r="AV87" s="98">
        <f t="array" ref="AV87">_xlfn.IFS(U87=0,AO87,U87&lt;0,AO87/-U87,U87&gt;0,AO87/U87)</f>
        <v>-13.236740670008754</v>
      </c>
      <c r="AW87" s="234">
        <f t="shared" si="45"/>
        <v>0</v>
      </c>
      <c r="AX87" s="234">
        <f t="shared" si="46"/>
        <v>-8.8244937800058362E-2</v>
      </c>
      <c r="AY87" s="99"/>
      <c r="AZ87" s="94">
        <f t="shared" si="14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7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48"/>
        <v>1.6666666666666667</v>
      </c>
      <c r="R88" s="92">
        <f t="shared" si="49"/>
        <v>0.33333333333333331</v>
      </c>
      <c r="S88" s="93">
        <v>1</v>
      </c>
      <c r="T88" s="93">
        <v>0</v>
      </c>
      <c r="U88" s="92">
        <f t="shared" si="50"/>
        <v>1</v>
      </c>
      <c r="V88" s="93">
        <v>1152</v>
      </c>
      <c r="W88" s="93">
        <v>0</v>
      </c>
      <c r="X88" s="92">
        <f t="shared" si="51"/>
        <v>1152</v>
      </c>
      <c r="Y88" s="93">
        <v>1347</v>
      </c>
      <c r="Z88" s="93">
        <v>0</v>
      </c>
      <c r="AA88" s="92">
        <f t="shared" si="52"/>
        <v>1347</v>
      </c>
      <c r="AB88" s="92">
        <f t="shared" si="53"/>
        <v>2694</v>
      </c>
      <c r="AC88" s="234">
        <f t="shared" si="54"/>
        <v>1.0248133405590155E-2</v>
      </c>
      <c r="AD88" s="92">
        <f t="shared" si="55"/>
        <v>150</v>
      </c>
      <c r="AE88" s="93">
        <v>496.69000000000005</v>
      </c>
      <c r="AF88" s="234">
        <f t="shared" si="56"/>
        <v>0.36873793615441725</v>
      </c>
      <c r="AG88" s="93">
        <v>498.12</v>
      </c>
      <c r="AH88" s="93"/>
      <c r="AI88" s="93"/>
      <c r="AJ88" s="93"/>
      <c r="AK88" s="93"/>
      <c r="AL88" s="122">
        <f t="shared" si="57"/>
        <v>8.9204121906580713</v>
      </c>
      <c r="AM88" s="93">
        <v>0</v>
      </c>
      <c r="AN88" s="325">
        <f t="shared" si="58"/>
        <v>59.300558408520963</v>
      </c>
      <c r="AO88" s="95">
        <f t="shared" si="59"/>
        <v>133.96902940082089</v>
      </c>
      <c r="AP88" s="96"/>
      <c r="AQ88" s="97">
        <f t="shared" si="8"/>
        <v>1347</v>
      </c>
      <c r="AR88" s="98">
        <f t="shared" si="37"/>
        <v>150</v>
      </c>
      <c r="AS88" s="98">
        <f t="shared" si="10"/>
        <v>496.69000000000005</v>
      </c>
      <c r="AT88" s="98">
        <f t="shared" si="11"/>
        <v>498.12</v>
      </c>
      <c r="AU88" s="98">
        <f t="shared" si="60"/>
        <v>0</v>
      </c>
      <c r="AV88" s="98">
        <f t="array" ref="AV88">_xlfn.IFS(U88=0,AO88,U88&lt;0,AO88/-U88,U88&gt;0,AO88/U88)</f>
        <v>133.96902940082089</v>
      </c>
      <c r="AW88" s="234">
        <f t="shared" si="45"/>
        <v>9.9457334373289449E-2</v>
      </c>
      <c r="AX88" s="234">
        <f t="shared" si="46"/>
        <v>0.89312686267213925</v>
      </c>
      <c r="AY88" s="99"/>
      <c r="AZ88" s="94">
        <f t="shared" si="14"/>
        <v>4153.0399114254478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7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48"/>
        <v>0</v>
      </c>
      <c r="R89" s="92">
        <f t="shared" si="49"/>
        <v>0</v>
      </c>
      <c r="S89" s="93">
        <v>0</v>
      </c>
      <c r="T89" s="93">
        <v>0</v>
      </c>
      <c r="U89" s="92">
        <f t="shared" si="50"/>
        <v>0</v>
      </c>
      <c r="V89" s="93">
        <v>0</v>
      </c>
      <c r="W89" s="93">
        <v>0</v>
      </c>
      <c r="X89" s="92">
        <f t="shared" si="51"/>
        <v>0</v>
      </c>
      <c r="Y89" s="93">
        <v>0</v>
      </c>
      <c r="Z89" s="93">
        <v>0</v>
      </c>
      <c r="AA89" s="92">
        <f t="shared" si="52"/>
        <v>0</v>
      </c>
      <c r="AB89" s="92">
        <f t="shared" si="53"/>
        <v>0</v>
      </c>
      <c r="AC89" s="234">
        <f t="shared" si="54"/>
        <v>0</v>
      </c>
      <c r="AD89" s="92">
        <f t="shared" si="55"/>
        <v>0</v>
      </c>
      <c r="AE89" s="93">
        <v>0</v>
      </c>
      <c r="AF89" s="234">
        <f t="shared" si="56"/>
        <v>0</v>
      </c>
      <c r="AG89" s="93">
        <v>0</v>
      </c>
      <c r="AH89" s="93"/>
      <c r="AI89" s="93"/>
      <c r="AJ89" s="93"/>
      <c r="AK89" s="93"/>
      <c r="AL89" s="122">
        <f t="shared" si="57"/>
        <v>13.236740670008754</v>
      </c>
      <c r="AM89" s="93">
        <v>0</v>
      </c>
      <c r="AN89" s="325">
        <f t="shared" si="58"/>
        <v>0</v>
      </c>
      <c r="AO89" s="95">
        <f t="shared" si="59"/>
        <v>-13.236740670008754</v>
      </c>
      <c r="AP89" s="96"/>
      <c r="AQ89" s="97">
        <f t="shared" si="8"/>
        <v>0</v>
      </c>
      <c r="AR89" s="98">
        <f t="shared" si="37"/>
        <v>169.89</v>
      </c>
      <c r="AS89" s="98">
        <f t="shared" si="10"/>
        <v>0</v>
      </c>
      <c r="AT89" s="98">
        <f t="shared" si="11"/>
        <v>0</v>
      </c>
      <c r="AU89" s="98">
        <f t="shared" si="60"/>
        <v>0</v>
      </c>
      <c r="AV89" s="98">
        <f t="array" ref="AV89">_xlfn.IFS(U89=0,AO89,U89&lt;0,AO89/-U89,U89&gt;0,AO89/U89)</f>
        <v>-13.236740670008754</v>
      </c>
      <c r="AW89" s="234">
        <f t="shared" si="45"/>
        <v>0</v>
      </c>
      <c r="AX89" s="234">
        <f t="shared" si="46"/>
        <v>-7.7913595090992729E-2</v>
      </c>
      <c r="AY89" s="99"/>
      <c r="AZ89" s="94">
        <f t="shared" si="14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7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57"/>
        <v>14.387761597835601</v>
      </c>
      <c r="AM90" s="93">
        <v>0</v>
      </c>
      <c r="AN90" s="325">
        <f t="shared" si="58"/>
        <v>0</v>
      </c>
      <c r="AO90" s="95">
        <f t="shared" si="59"/>
        <v>-14.387761597835601</v>
      </c>
      <c r="AP90" s="96"/>
      <c r="AQ90" s="97">
        <f t="shared" si="8"/>
        <v>0</v>
      </c>
      <c r="AR90" s="98">
        <f t="shared" si="37"/>
        <v>107.88</v>
      </c>
      <c r="AS90" s="98">
        <f t="shared" si="10"/>
        <v>0</v>
      </c>
      <c r="AT90" s="98">
        <f t="shared" si="11"/>
        <v>0</v>
      </c>
      <c r="AU90" s="98">
        <f t="shared" si="60"/>
        <v>0</v>
      </c>
      <c r="AV90" s="98">
        <f t="array" ref="AV90">_xlfn.IFS(U90=0,AO90,U90&lt;0,AO90/-U90,U90&gt;0,AO90/U90)</f>
        <v>-14.387761597835601</v>
      </c>
      <c r="AW90" s="234">
        <f t="shared" si="45"/>
        <v>0</v>
      </c>
      <c r="AX90" s="234">
        <f t="shared" si="46"/>
        <v>-0.13336820168553579</v>
      </c>
      <c r="AY90" s="99"/>
      <c r="AZ90" s="94">
        <f t="shared" si="14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7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48"/>
        <v>0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0</v>
      </c>
      <c r="AH91" s="93"/>
      <c r="AI91" s="93"/>
      <c r="AJ91" s="93"/>
      <c r="AK91" s="93"/>
      <c r="AL91" s="122">
        <f t="shared" si="57"/>
        <v>10.646943582398343</v>
      </c>
      <c r="AM91" s="93">
        <v>0</v>
      </c>
      <c r="AN91" s="325">
        <f t="shared" si="58"/>
        <v>0</v>
      </c>
      <c r="AO91" s="95">
        <f t="shared" si="59"/>
        <v>-10.646943582398343</v>
      </c>
      <c r="AP91" s="96"/>
      <c r="AQ91" s="97">
        <f t="shared" si="8"/>
        <v>0</v>
      </c>
      <c r="AR91" s="98">
        <f t="shared" si="37"/>
        <v>93.84</v>
      </c>
      <c r="AS91" s="98">
        <f t="shared" si="10"/>
        <v>0</v>
      </c>
      <c r="AT91" s="98">
        <f t="shared" si="11"/>
        <v>0</v>
      </c>
      <c r="AU91" s="98">
        <f t="shared" si="60"/>
        <v>0</v>
      </c>
      <c r="AV91" s="98">
        <f t="array" ref="AV91">_xlfn.IFS(U91=0,AO91,U91&lt;0,AO91/-U91,U91&gt;0,AO91/U91)</f>
        <v>-10.646943582398343</v>
      </c>
      <c r="AW91" s="234">
        <f t="shared" si="45"/>
        <v>0</v>
      </c>
      <c r="AX91" s="234">
        <f t="shared" si="46"/>
        <v>-0.11345847807329862</v>
      </c>
      <c r="AY91" s="99"/>
      <c r="AZ91" s="94">
        <f t="shared" si="14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7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48"/>
        <v>0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0</v>
      </c>
      <c r="AH92" s="93"/>
      <c r="AI92" s="93"/>
      <c r="AJ92" s="93"/>
      <c r="AK92" s="93"/>
      <c r="AL92" s="122">
        <f t="shared" si="57"/>
        <v>14.100006365878889</v>
      </c>
      <c r="AM92" s="93">
        <v>0</v>
      </c>
      <c r="AN92" s="325">
        <f t="shared" si="58"/>
        <v>0</v>
      </c>
      <c r="AO92" s="95">
        <f t="shared" si="59"/>
        <v>-14.100006365878889</v>
      </c>
      <c r="AP92" s="96"/>
      <c r="AQ92" s="97">
        <f t="shared" si="8"/>
        <v>0</v>
      </c>
      <c r="AR92" s="98">
        <f t="shared" si="37"/>
        <v>139.47</v>
      </c>
      <c r="AS92" s="98">
        <f t="shared" si="10"/>
        <v>0</v>
      </c>
      <c r="AT92" s="98">
        <f t="shared" si="11"/>
        <v>0</v>
      </c>
      <c r="AU92" s="98">
        <f t="shared" si="60"/>
        <v>0</v>
      </c>
      <c r="AV92" s="98">
        <f t="array" ref="AV92">_xlfn.IFS(U92=0,AO92,U92&lt;0,AO92/-U92,U92&gt;0,AO92/U92)</f>
        <v>-14.100006365878889</v>
      </c>
      <c r="AW92" s="234">
        <f t="shared" si="45"/>
        <v>0</v>
      </c>
      <c r="AX92" s="234">
        <f t="shared" si="46"/>
        <v>-0.10109705575305721</v>
      </c>
      <c r="AY92" s="99"/>
      <c r="AZ92" s="94">
        <f t="shared" si="14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7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48"/>
        <v>0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57"/>
        <v>13.524495901965464</v>
      </c>
      <c r="AM93" s="93">
        <v>0</v>
      </c>
      <c r="AN93" s="325">
        <f t="shared" si="58"/>
        <v>0</v>
      </c>
      <c r="AO93" s="95">
        <f t="shared" si="59"/>
        <v>-13.524495901965464</v>
      </c>
      <c r="AP93" s="96"/>
      <c r="AQ93" s="97">
        <f t="shared" si="8"/>
        <v>0</v>
      </c>
      <c r="AR93" s="98">
        <f t="shared" si="37"/>
        <v>139.47</v>
      </c>
      <c r="AS93" s="98">
        <f t="shared" si="10"/>
        <v>0</v>
      </c>
      <c r="AT93" s="98">
        <f t="shared" si="11"/>
        <v>0</v>
      </c>
      <c r="AU93" s="98">
        <f t="shared" si="60"/>
        <v>0</v>
      </c>
      <c r="AV93" s="98">
        <f t="array" ref="AV93">_xlfn.IFS(U93=0,AO93,U93&lt;0,AO93/-U93,U93&gt;0,AO93/U93)</f>
        <v>-13.524495901965464</v>
      </c>
      <c r="AW93" s="234">
        <f t="shared" si="45"/>
        <v>0</v>
      </c>
      <c r="AX93" s="234">
        <f t="shared" si="46"/>
        <v>-9.6970645314156903E-2</v>
      </c>
      <c r="AY93" s="99"/>
      <c r="AZ93" s="94">
        <f t="shared" si="14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7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57"/>
        <v>0.57551046391342398</v>
      </c>
      <c r="AM94" s="93">
        <v>0</v>
      </c>
      <c r="AN94" s="325">
        <f t="shared" si="58"/>
        <v>0</v>
      </c>
      <c r="AO94" s="95">
        <f t="shared" si="59"/>
        <v>-0.57551046391342398</v>
      </c>
      <c r="AP94" s="96"/>
      <c r="AQ94" s="97">
        <f t="shared" si="8"/>
        <v>0</v>
      </c>
      <c r="AR94" s="98">
        <f t="shared" si="37"/>
        <v>400.08</v>
      </c>
      <c r="AS94" s="98">
        <f t="shared" si="10"/>
        <v>0</v>
      </c>
      <c r="AT94" s="98">
        <f t="shared" si="11"/>
        <v>0</v>
      </c>
      <c r="AU94" s="98">
        <f t="shared" si="60"/>
        <v>0</v>
      </c>
      <c r="AV94" s="98">
        <f t="array" ref="AV94">_xlfn.IFS(U94=0,AO94,U94&lt;0,AO94/-U94,U94&gt;0,AO94/U94)</f>
        <v>-0.57551046391342398</v>
      </c>
      <c r="AW94" s="234">
        <f t="shared" si="45"/>
        <v>0</v>
      </c>
      <c r="AX94" s="234">
        <f t="shared" si="46"/>
        <v>-1.4384884620911417E-3</v>
      </c>
      <c r="AY94" s="99"/>
      <c r="AZ94" s="94">
        <f t="shared" si="14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7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57"/>
        <v>0.28775523195671199</v>
      </c>
      <c r="AM95" s="93">
        <v>0</v>
      </c>
      <c r="AN95" s="325">
        <f t="shared" si="58"/>
        <v>0</v>
      </c>
      <c r="AO95" s="95">
        <f t="shared" si="59"/>
        <v>-0.28775523195671199</v>
      </c>
      <c r="AP95" s="96"/>
      <c r="AQ95" s="97">
        <f t="shared" si="8"/>
        <v>0</v>
      </c>
      <c r="AR95" s="98">
        <f t="shared" si="37"/>
        <v>400.08</v>
      </c>
      <c r="AS95" s="98">
        <f t="shared" si="10"/>
        <v>0</v>
      </c>
      <c r="AT95" s="98">
        <f t="shared" si="11"/>
        <v>0</v>
      </c>
      <c r="AU95" s="98">
        <f t="shared" si="60"/>
        <v>0</v>
      </c>
      <c r="AV95" s="98">
        <f t="array" ref="AV95">_xlfn.IFS(U95=0,AO95,U95&lt;0,AO95/-U95,U95&gt;0,AO95/U95)</f>
        <v>-0.28775523195671199</v>
      </c>
      <c r="AW95" s="234">
        <f t="shared" si="45"/>
        <v>0</v>
      </c>
      <c r="AX95" s="234">
        <f t="shared" si="46"/>
        <v>-7.1924423104557087E-4</v>
      </c>
      <c r="AY95" s="99"/>
      <c r="AZ95" s="94">
        <f t="shared" si="14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7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57"/>
        <v>0.28775523195671199</v>
      </c>
      <c r="AM96" s="93">
        <v>0</v>
      </c>
      <c r="AN96" s="325">
        <f t="shared" si="58"/>
        <v>0</v>
      </c>
      <c r="AO96" s="95">
        <f t="shared" si="59"/>
        <v>-0.28775523195671199</v>
      </c>
      <c r="AP96" s="96"/>
      <c r="AQ96" s="97">
        <f t="shared" si="8"/>
        <v>0</v>
      </c>
      <c r="AR96" s="98">
        <f t="shared" si="37"/>
        <v>300.08</v>
      </c>
      <c r="AS96" s="98">
        <f t="shared" si="10"/>
        <v>0</v>
      </c>
      <c r="AT96" s="98">
        <f t="shared" si="11"/>
        <v>0</v>
      </c>
      <c r="AU96" s="98">
        <f t="shared" si="60"/>
        <v>0</v>
      </c>
      <c r="AV96" s="98">
        <f t="array" ref="AV96">_xlfn.IFS(U96=0,AO96,U96&lt;0,AO96/-U96,U96&gt;0,AO96/U96)</f>
        <v>-0.28775523195671199</v>
      </c>
      <c r="AW96" s="234">
        <f t="shared" si="45"/>
        <v>0</v>
      </c>
      <c r="AX96" s="234">
        <f t="shared" si="46"/>
        <v>-9.589283922844308E-4</v>
      </c>
      <c r="AY96" s="99"/>
      <c r="AZ96" s="94">
        <f t="shared" si="14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7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57"/>
        <v>1.151020927826848</v>
      </c>
      <c r="AM97" s="93">
        <v>0</v>
      </c>
      <c r="AN97" s="325">
        <f t="shared" si="58"/>
        <v>0</v>
      </c>
      <c r="AO97" s="95">
        <f t="shared" si="59"/>
        <v>-1.151020927826848</v>
      </c>
      <c r="AP97" s="96"/>
      <c r="AQ97" s="97">
        <f t="shared" si="8"/>
        <v>0</v>
      </c>
      <c r="AR97" s="98">
        <f t="shared" si="37"/>
        <v>400.08</v>
      </c>
      <c r="AS97" s="98">
        <f t="shared" si="10"/>
        <v>0</v>
      </c>
      <c r="AT97" s="98">
        <f t="shared" si="11"/>
        <v>0</v>
      </c>
      <c r="AU97" s="98">
        <f t="shared" si="60"/>
        <v>0</v>
      </c>
      <c r="AV97" s="98">
        <f t="array" ref="AV97">_xlfn.IFS(U97=0,AO97,U97&lt;0,AO97/-U97,U97&gt;0,AO97/U97)</f>
        <v>-1.151020927826848</v>
      </c>
      <c r="AW97" s="234">
        <f t="shared" si="45"/>
        <v>0</v>
      </c>
      <c r="AX97" s="234">
        <f t="shared" si="46"/>
        <v>-2.8769769241822835E-3</v>
      </c>
      <c r="AY97" s="99"/>
      <c r="AZ97" s="94">
        <f t="shared" si="14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7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48"/>
        <v>0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57"/>
        <v>4.6040837113073918</v>
      </c>
      <c r="AM98" s="93">
        <v>0</v>
      </c>
      <c r="AN98" s="325">
        <f t="shared" si="58"/>
        <v>0</v>
      </c>
      <c r="AO98" s="95">
        <f t="shared" si="59"/>
        <v>-4.6040837113073918</v>
      </c>
      <c r="AP98" s="96"/>
      <c r="AQ98" s="97">
        <f t="shared" ref="AQ98" si="61">IF(U98=0,0,AA98/U98)</f>
        <v>0</v>
      </c>
      <c r="AR98" s="98">
        <f t="shared" si="37"/>
        <v>300.08</v>
      </c>
      <c r="AS98" s="98">
        <f t="shared" ref="AS98" si="62">IF(U98=0,0,AE98/U98)</f>
        <v>0</v>
      </c>
      <c r="AT98" s="98">
        <f t="shared" ref="AT98" si="63">IF(S98=0,AG98/1,AG98/S98)</f>
        <v>0</v>
      </c>
      <c r="AU98" s="98">
        <f t="shared" si="60"/>
        <v>0</v>
      </c>
      <c r="AV98" s="98">
        <f t="array" ref="AV98">_xlfn.IFS(U98=0,AO98,U98&lt;0,AO98/-U98,U98&gt;0,AO98/U98)</f>
        <v>-4.6040837113073918</v>
      </c>
      <c r="AW98" s="234">
        <f t="shared" si="45"/>
        <v>0</v>
      </c>
      <c r="AX98" s="234">
        <f t="shared" si="46"/>
        <v>-1.5342854276550893E-2</v>
      </c>
      <c r="AY98" s="99"/>
      <c r="AZ98" s="94">
        <f t="shared" ref="AZ98" si="64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5">AVERAGE(AQ7:AQ98)</f>
        <v>268.49660326086956</v>
      </c>
      <c r="AR99" s="111">
        <f t="shared" si="65"/>
        <v>141.22217391304349</v>
      </c>
      <c r="AS99" s="111">
        <f t="shared" si="65"/>
        <v>98.095032938076415</v>
      </c>
      <c r="AT99" s="111">
        <f t="shared" si="65"/>
        <v>46.515038372859024</v>
      </c>
      <c r="AU99" s="111">
        <f t="shared" si="65"/>
        <v>0</v>
      </c>
      <c r="AV99" s="111">
        <f t="shared" si="65"/>
        <v>43.369586992215062</v>
      </c>
      <c r="AW99" s="112">
        <f t="shared" si="65"/>
        <v>5.5086297542460631E-2</v>
      </c>
      <c r="AX99" s="112">
        <f t="shared" si="65"/>
        <v>0.3485936382321374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6">SUM(E3:E98)</f>
        <v>12566</v>
      </c>
      <c r="F100" s="116">
        <f t="shared" si="66"/>
        <v>0</v>
      </c>
      <c r="G100" s="116">
        <f t="shared" si="66"/>
        <v>0</v>
      </c>
      <c r="H100" s="116">
        <f t="shared" si="66"/>
        <v>12566</v>
      </c>
      <c r="I100" s="116">
        <f t="shared" si="66"/>
        <v>0</v>
      </c>
      <c r="J100" s="116">
        <f t="shared" si="66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7">SUM(S3:S98)</f>
        <v>127</v>
      </c>
      <c r="T100" s="116">
        <f t="shared" si="67"/>
        <v>-5</v>
      </c>
      <c r="U100" s="116">
        <f t="shared" si="67"/>
        <v>122</v>
      </c>
      <c r="V100" s="116">
        <f t="shared" si="67"/>
        <v>118047.57</v>
      </c>
      <c r="W100" s="116">
        <f t="shared" si="67"/>
        <v>-6409</v>
      </c>
      <c r="X100" s="116">
        <f t="shared" si="67"/>
        <v>111638.57</v>
      </c>
      <c r="Y100" s="116">
        <f t="shared" si="67"/>
        <v>138964.57</v>
      </c>
      <c r="Z100" s="116">
        <f t="shared" si="67"/>
        <v>-7526</v>
      </c>
      <c r="AA100" s="116">
        <f t="shared" si="67"/>
        <v>131438.57</v>
      </c>
      <c r="AB100" s="116">
        <f t="shared" si="67"/>
        <v>82870.180000000008</v>
      </c>
      <c r="AC100" s="239">
        <f t="shared" si="67"/>
        <v>1</v>
      </c>
      <c r="AD100" s="117">
        <f t="shared" si="67"/>
        <v>15240.450000000004</v>
      </c>
      <c r="AE100" s="116">
        <f t="shared" si="67"/>
        <v>48126.54</v>
      </c>
      <c r="AF100" s="239">
        <f>AE100/AA100</f>
        <v>0.3661523402149004</v>
      </c>
      <c r="AG100" s="116">
        <f t="shared" ref="AG100:AO100" si="68">SUM(AG3:AG98)</f>
        <v>17381.100000000002</v>
      </c>
      <c r="AH100" s="117">
        <f t="shared" si="68"/>
        <v>0</v>
      </c>
      <c r="AI100" s="117">
        <f t="shared" si="68"/>
        <v>0</v>
      </c>
      <c r="AJ100" s="117">
        <f>SUM(AJ3:AJ98)</f>
        <v>0</v>
      </c>
      <c r="AK100" s="117">
        <f t="shared" si="68"/>
        <v>0</v>
      </c>
      <c r="AL100" s="117">
        <f t="shared" si="68"/>
        <v>3615.932244768042</v>
      </c>
      <c r="AM100" s="116">
        <f t="shared" si="68"/>
        <v>0</v>
      </c>
      <c r="AN100" s="117">
        <f t="shared" si="68"/>
        <v>6117.7999999999993</v>
      </c>
      <c r="AO100" s="117">
        <f t="shared" si="68"/>
        <v>40956.747755231991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2791140.858780155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57"/>
      <c r="AI101" s="45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9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0">N102/3</f>
        <v>0</v>
      </c>
      <c r="R102" s="92">
        <f t="shared" ref="R102" si="71">U102/3</f>
        <v>0</v>
      </c>
      <c r="S102" s="93">
        <v>0</v>
      </c>
      <c r="T102" s="93">
        <v>0</v>
      </c>
      <c r="U102" s="92">
        <f t="shared" ref="U102" si="72">S102+T102</f>
        <v>0</v>
      </c>
      <c r="V102" s="93">
        <v>0</v>
      </c>
      <c r="W102" s="93">
        <v>0</v>
      </c>
      <c r="X102" s="92">
        <f t="shared" ref="X102" si="73">V102+W102</f>
        <v>0</v>
      </c>
      <c r="Y102" s="93">
        <v>0</v>
      </c>
      <c r="Z102" s="93">
        <v>0</v>
      </c>
      <c r="AA102" s="92">
        <f t="shared" ref="AA102" si="74">Y102+Z102</f>
        <v>0</v>
      </c>
      <c r="AB102" s="92">
        <f t="shared" ref="AB102" si="75">N102*O102*P102/100</f>
        <v>0</v>
      </c>
      <c r="AC102" s="234">
        <f t="shared" ref="AC102" si="76">AA102/$AA$121</f>
        <v>0</v>
      </c>
      <c r="AD102" s="92">
        <f t="shared" ref="AD102" si="77">U102*K102</f>
        <v>0</v>
      </c>
      <c r="AE102" s="93">
        <v>0</v>
      </c>
      <c r="AF102" s="234">
        <f t="shared" ref="AF102" si="78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79">IFERROR($AL$121*H102/$H$121,0)</f>
        <v>0</v>
      </c>
      <c r="AM102" s="93">
        <v>0</v>
      </c>
      <c r="AN102" s="325">
        <f t="shared" ref="AN102:AN106" si="80">6117.8*Y102/Y$121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9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 t="shared" si="80"/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9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 t="shared" si="80"/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9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 t="shared" si="80"/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9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 t="shared" si="80"/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58"/>
      <c r="AI109" s="45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6117.8*Y110/Y$121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60"/>
      <c r="AI120" s="46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6117.7999999999993</v>
      </c>
      <c r="AO121" s="267">
        <f>AO100+AO108+AO119</f>
        <v>40956.460000000036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2791140.858780155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60">
        <f>AH101+AH109+AH120</f>
        <v>0</v>
      </c>
      <c r="AI122" s="46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23" priority="8" operator="greaterThan">
      <formula>0.23</formula>
    </cfRule>
  </conditionalFormatting>
  <conditionalFormatting sqref="M118:O118 M3:M99 M101:M107">
    <cfRule type="cellIs" dxfId="22" priority="28" operator="greaterThan">
      <formula>120</formula>
    </cfRule>
  </conditionalFormatting>
  <conditionalFormatting sqref="AC120 AC122">
    <cfRule type="cellIs" dxfId="21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0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9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18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Реклама</vt:lpstr>
      <vt:lpstr>Сводная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МАРТ</vt:lpstr>
      <vt:lpstr>Юнит 14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2026-03-30T08:00:02Z</dcterms:modified>
</cp:coreProperties>
</file>