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10 нед\"/>
    </mc:Choice>
  </mc:AlternateContent>
  <xr:revisionPtr revIDLastSave="0" documentId="13_ncr:1_{5A373AA9-7412-4896-9850-CC81997BE90F}" xr6:coauthVersionLast="45" xr6:coauthVersionMax="45" xr10:uidLastSave="{00000000-0000-0000-0000-000000000000}"/>
  <bookViews>
    <workbookView xWindow="-110" yWindow="-110" windowWidth="19420" windowHeight="10420" activeTab="15" xr2:uid="{00000000-000D-0000-FFFF-FFFF00000000}"/>
  </bookViews>
  <sheets>
    <sheet name="Сводная" sheetId="7" r:id="rId1"/>
    <sheet name="АВС 09-15.03" sheetId="47" state="hidden" r:id="rId2"/>
    <sheet name="АВС 02-08.03" sheetId="45" r:id="rId3"/>
    <sheet name="АВС ФЕВРАЛЬ" sheetId="44" state="hidden" r:id="rId4"/>
    <sheet name="АВС 23.02-01.03" sheetId="34" state="hidden" r:id="rId5"/>
    <sheet name="АВС 16-22.02" sheetId="32" state="hidden" r:id="rId6"/>
    <sheet name="АВС 09-15.02" sheetId="28" state="hidden" r:id="rId7"/>
    <sheet name="АВС 02-08.02" sheetId="23" state="hidden" r:id="rId8"/>
    <sheet name="АВС ЯНВАРЬ" sheetId="22" state="hidden" r:id="rId9"/>
    <sheet name="АВС 26.01-01.02" sheetId="21" state="hidden" r:id="rId10"/>
    <sheet name="АВС 19-25.01" sheetId="20" state="hidden" r:id="rId11"/>
    <sheet name="АВС 12-18.01" sheetId="19" state="hidden" r:id="rId12"/>
    <sheet name="АВС 05-11.01" sheetId="18" state="hidden" r:id="rId13"/>
    <sheet name="АВС 01-04.01" sheetId="17" state="hidden" r:id="rId14"/>
    <sheet name="Юнит 09-15.03" sheetId="46" state="hidden" r:id="rId15"/>
    <sheet name="Юнит 02-08.03" sheetId="40" r:id="rId16"/>
    <sheet name="Юнит 01.03" sheetId="39" state="hidden" r:id="rId17"/>
    <sheet name="ФЕВРАЛЬ" sheetId="36" state="hidden" r:id="rId18"/>
    <sheet name="Юнит 23.02-01.03" sheetId="43" state="hidden" r:id="rId19"/>
    <sheet name="Юнит 23-28.02" sheetId="33" state="hidden" r:id="rId20"/>
    <sheet name="Юнит 16-22.02" sheetId="31" state="hidden" r:id="rId21"/>
    <sheet name="Юнит 09-15.02" sheetId="27" state="hidden" r:id="rId22"/>
    <sheet name="Юнит 02-08.02" sheetId="25" state="hidden" r:id="rId23"/>
    <sheet name="Юнит 01.02" sheetId="15" state="hidden" r:id="rId24"/>
    <sheet name="ЯНВАРЬ" sheetId="16" state="hidden" r:id="rId25"/>
    <sheet name="Юнит 26.01-01.02" sheetId="24" state="hidden" r:id="rId26"/>
    <sheet name="Юнит 26-31.01" sheetId="14" state="hidden" r:id="rId27"/>
    <sheet name="Юнит 19-25.01" sheetId="4" state="hidden" r:id="rId28"/>
    <sheet name="Юнит 12-18.01" sheetId="3" state="hidden" r:id="rId29"/>
    <sheet name="Юнит 05-11.01" sheetId="13" state="hidden" r:id="rId30"/>
    <sheet name="Юнит 01-04.01" sheetId="12" state="hidden" r:id="rId31"/>
    <sheet name="Отчет 09-15.03" sheetId="48" state="hidden" r:id="rId32"/>
    <sheet name="Отчет 02-08.03" sheetId="42" state="hidden" r:id="rId33"/>
    <sheet name="Отчет 01.03" sheetId="38" state="hidden" r:id="rId34"/>
    <sheet name="Отчет 23-28.02" sheetId="37" state="hidden" r:id="rId35"/>
    <sheet name="Отчет 16-22.02" sheetId="35" state="hidden" r:id="rId36"/>
    <sheet name="Отчет 09-15.02" sheetId="29" state="hidden" r:id="rId37"/>
    <sheet name="Отчет 02-08.02" sheetId="26" state="hidden" r:id="rId38"/>
    <sheet name="Отчет 01.02" sheetId="9" state="hidden" r:id="rId39"/>
    <sheet name="Отчет 26-31.01" sheetId="8" state="hidden" r:id="rId40"/>
    <sheet name="Отчет 19-25.01" sheetId="6" state="hidden" r:id="rId41"/>
    <sheet name="Отчет 12-18.01" sheetId="5" state="hidden" r:id="rId42"/>
    <sheet name="Отчет 05-11.01" sheetId="10" state="hidden" r:id="rId43"/>
    <sheet name="Отчет 01-04.01" sheetId="11" state="hidden" r:id="rId44"/>
  </sheets>
  <definedNames>
    <definedName name="_xlnm._FilterDatabase" localSheetId="38" hidden="1">'Отчет 01.02'!$A$1:$P$166</definedName>
    <definedName name="_xlnm._FilterDatabase" localSheetId="33" hidden="1">'Отчет 01.03'!$A$1:$P$191</definedName>
    <definedName name="_xlnm._FilterDatabase" localSheetId="37" hidden="1">'Отчет 02-08.02'!$A$1:$P$1626</definedName>
    <definedName name="_xlnm._FilterDatabase" localSheetId="32" hidden="1">'Отчет 02-08.03'!$A$1:$P$1165</definedName>
    <definedName name="_xlnm._FilterDatabase" localSheetId="36" hidden="1">'Отчет 09-15.02'!$A$1:$P$1325</definedName>
    <definedName name="_xlnm._FilterDatabase" localSheetId="35" hidden="1">'Отчет 16-22.02'!$A$1:$P$1790</definedName>
    <definedName name="_xlnm._FilterDatabase" localSheetId="34" hidden="1">'Отчет 23-28.02'!$A$1:$P$1405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6" i="40" l="1"/>
  <c r="AE3" i="40"/>
  <c r="J15" i="45"/>
  <c r="J16" i="45"/>
  <c r="J7" i="45"/>
  <c r="J5" i="45"/>
  <c r="J4" i="45"/>
  <c r="J11" i="45"/>
  <c r="J12" i="45"/>
  <c r="J8" i="45"/>
  <c r="J13" i="45"/>
  <c r="J10" i="45"/>
  <c r="J17" i="45"/>
  <c r="J6" i="45"/>
  <c r="J9" i="45"/>
  <c r="J14" i="45"/>
  <c r="C14" i="45"/>
  <c r="C15" i="45"/>
  <c r="C10" i="45"/>
  <c r="C5" i="45"/>
  <c r="C7" i="45"/>
  <c r="C6" i="45"/>
  <c r="C12" i="45"/>
  <c r="C4" i="45"/>
  <c r="C13" i="45"/>
  <c r="C8" i="45"/>
  <c r="C16" i="45"/>
  <c r="C9" i="45"/>
  <c r="C11" i="45"/>
  <c r="C17" i="45"/>
  <c r="AA28" i="40"/>
  <c r="AA25" i="40"/>
  <c r="AD1" i="40"/>
  <c r="Q14" i="7" l="1"/>
  <c r="J42" i="47"/>
  <c r="C42" i="47"/>
  <c r="D39" i="47" s="1"/>
  <c r="K41" i="47"/>
  <c r="G41" i="47"/>
  <c r="K40" i="47"/>
  <c r="G40" i="47"/>
  <c r="K39" i="47"/>
  <c r="G39" i="47"/>
  <c r="K38" i="47"/>
  <c r="G38" i="47"/>
  <c r="D38" i="47"/>
  <c r="K37" i="47"/>
  <c r="G37" i="47"/>
  <c r="D37" i="47"/>
  <c r="K36" i="47"/>
  <c r="G36" i="47"/>
  <c r="D36" i="47"/>
  <c r="K35" i="47"/>
  <c r="G35" i="47"/>
  <c r="D35" i="47"/>
  <c r="K34" i="47"/>
  <c r="G34" i="47"/>
  <c r="D34" i="47"/>
  <c r="K33" i="47"/>
  <c r="G33" i="47"/>
  <c r="D33" i="47"/>
  <c r="K32" i="47"/>
  <c r="G32" i="47"/>
  <c r="D32" i="47"/>
  <c r="K31" i="47"/>
  <c r="G31" i="47"/>
  <c r="D31" i="47"/>
  <c r="K30" i="47"/>
  <c r="G30" i="47"/>
  <c r="D30" i="47"/>
  <c r="K29" i="47"/>
  <c r="G29" i="47"/>
  <c r="D29" i="47"/>
  <c r="K28" i="47"/>
  <c r="G28" i="47"/>
  <c r="D28" i="47"/>
  <c r="K27" i="47"/>
  <c r="G27" i="47"/>
  <c r="D27" i="47"/>
  <c r="K26" i="47"/>
  <c r="G26" i="47"/>
  <c r="D26" i="47"/>
  <c r="K25" i="47"/>
  <c r="G25" i="47"/>
  <c r="D25" i="47"/>
  <c r="K24" i="47"/>
  <c r="G24" i="47"/>
  <c r="D24" i="47"/>
  <c r="K23" i="47"/>
  <c r="G23" i="47"/>
  <c r="D23" i="47"/>
  <c r="K22" i="47"/>
  <c r="K42" i="47" s="1"/>
  <c r="G22" i="47"/>
  <c r="D22" i="47"/>
  <c r="D42" i="47" s="1"/>
  <c r="J18" i="47"/>
  <c r="K11" i="47" s="1"/>
  <c r="C18" i="47"/>
  <c r="D15" i="47" s="1"/>
  <c r="K14" i="47"/>
  <c r="K13" i="47"/>
  <c r="K12" i="47"/>
  <c r="D10" i="47"/>
  <c r="K6" i="47"/>
  <c r="K5" i="47"/>
  <c r="K4" i="47"/>
  <c r="K18" i="47" s="1"/>
  <c r="K33" i="46"/>
  <c r="L33" i="46" s="1"/>
  <c r="I33" i="46"/>
  <c r="K31" i="46"/>
  <c r="L31" i="46" s="1"/>
  <c r="I31" i="46"/>
  <c r="J31" i="46" s="1"/>
  <c r="AA25" i="46"/>
  <c r="J24" i="46"/>
  <c r="G24" i="46"/>
  <c r="F24" i="46"/>
  <c r="E24" i="46"/>
  <c r="D24" i="46"/>
  <c r="AP22" i="46"/>
  <c r="AE22" i="46"/>
  <c r="AD22" i="46"/>
  <c r="AC22" i="46"/>
  <c r="AB22" i="46"/>
  <c r="Z22" i="46"/>
  <c r="X22" i="46"/>
  <c r="W22" i="46"/>
  <c r="V22" i="46"/>
  <c r="U22" i="46"/>
  <c r="Y22" i="46" s="1"/>
  <c r="T22" i="46"/>
  <c r="S22" i="46"/>
  <c r="R22" i="46"/>
  <c r="Q22" i="46"/>
  <c r="P22" i="46"/>
  <c r="K22" i="46"/>
  <c r="I22" i="46"/>
  <c r="C22" i="46"/>
  <c r="AN21" i="46"/>
  <c r="AM21" i="46"/>
  <c r="AL21" i="46"/>
  <c r="AK21" i="46"/>
  <c r="AJ21" i="46"/>
  <c r="AI21" i="46"/>
  <c r="AH21" i="46"/>
  <c r="AG21" i="46"/>
  <c r="AC18" i="46"/>
  <c r="AC24" i="46" s="1"/>
  <c r="AB18" i="46"/>
  <c r="K18" i="46"/>
  <c r="K24" i="46" s="1"/>
  <c r="C18" i="46"/>
  <c r="C24" i="46" s="1"/>
  <c r="AH16" i="46"/>
  <c r="Z16" i="46"/>
  <c r="X16" i="46"/>
  <c r="T16" i="46"/>
  <c r="S16" i="46"/>
  <c r="Q16" i="46"/>
  <c r="P16" i="46"/>
  <c r="N16" i="46"/>
  <c r="I16" i="46"/>
  <c r="AH15" i="46"/>
  <c r="Z15" i="46"/>
  <c r="X15" i="46"/>
  <c r="T15" i="46"/>
  <c r="S15" i="46"/>
  <c r="Q15" i="46"/>
  <c r="P15" i="46"/>
  <c r="N15" i="46"/>
  <c r="I15" i="46"/>
  <c r="AH14" i="46"/>
  <c r="Z14" i="46"/>
  <c r="X14" i="46"/>
  <c r="T14" i="46"/>
  <c r="S14" i="46"/>
  <c r="Q14" i="46"/>
  <c r="P14" i="46"/>
  <c r="AK14" i="46" s="1"/>
  <c r="N14" i="46"/>
  <c r="I14" i="46"/>
  <c r="AH13" i="46"/>
  <c r="Z13" i="46"/>
  <c r="X13" i="46"/>
  <c r="T13" i="46"/>
  <c r="S13" i="46"/>
  <c r="Q13" i="46"/>
  <c r="P13" i="46"/>
  <c r="N13" i="46"/>
  <c r="I13" i="46"/>
  <c r="AH12" i="46"/>
  <c r="Z12" i="46"/>
  <c r="X12" i="46"/>
  <c r="T12" i="46"/>
  <c r="S12" i="46"/>
  <c r="Q12" i="46"/>
  <c r="P12" i="46"/>
  <c r="N12" i="46"/>
  <c r="I12" i="46"/>
  <c r="AH11" i="46"/>
  <c r="Z11" i="46"/>
  <c r="X11" i="46"/>
  <c r="T11" i="46"/>
  <c r="S11" i="46"/>
  <c r="Q11" i="46"/>
  <c r="P11" i="46"/>
  <c r="N11" i="46"/>
  <c r="I11" i="46"/>
  <c r="AH10" i="46"/>
  <c r="Z10" i="46"/>
  <c r="X10" i="46"/>
  <c r="T10" i="46"/>
  <c r="S10" i="46"/>
  <c r="Q10" i="46"/>
  <c r="P10" i="46"/>
  <c r="AK10" i="46" s="1"/>
  <c r="N10" i="46"/>
  <c r="I10" i="46"/>
  <c r="AH9" i="46"/>
  <c r="Z9" i="46"/>
  <c r="X9" i="46"/>
  <c r="T9" i="46"/>
  <c r="S9" i="46"/>
  <c r="Q9" i="46"/>
  <c r="P9" i="46"/>
  <c r="AK9" i="46" s="1"/>
  <c r="N9" i="46"/>
  <c r="I9" i="46"/>
  <c r="AH8" i="46"/>
  <c r="Z8" i="46"/>
  <c r="X8" i="46"/>
  <c r="T8" i="46"/>
  <c r="S8" i="46"/>
  <c r="Q8" i="46"/>
  <c r="P8" i="46"/>
  <c r="N8" i="46"/>
  <c r="I8" i="46"/>
  <c r="AH7" i="46"/>
  <c r="Z7" i="46"/>
  <c r="X7" i="46"/>
  <c r="T7" i="46"/>
  <c r="S7" i="46"/>
  <c r="Q7" i="46"/>
  <c r="P7" i="46"/>
  <c r="N7" i="46"/>
  <c r="I7" i="46"/>
  <c r="AH6" i="46"/>
  <c r="Z6" i="46"/>
  <c r="X6" i="46"/>
  <c r="T6" i="46"/>
  <c r="S6" i="46"/>
  <c r="Q6" i="46"/>
  <c r="P6" i="46"/>
  <c r="AK6" i="46" s="1"/>
  <c r="N6" i="46"/>
  <c r="I6" i="46"/>
  <c r="AH5" i="46"/>
  <c r="Z5" i="46"/>
  <c r="X5" i="46"/>
  <c r="T5" i="46"/>
  <c r="S5" i="46"/>
  <c r="Q5" i="46"/>
  <c r="P5" i="46"/>
  <c r="AK5" i="46" s="1"/>
  <c r="N5" i="46"/>
  <c r="I5" i="46"/>
  <c r="AH4" i="46"/>
  <c r="Z4" i="46"/>
  <c r="X4" i="46"/>
  <c r="T4" i="46"/>
  <c r="S4" i="46"/>
  <c r="Q4" i="46"/>
  <c r="P4" i="46"/>
  <c r="N4" i="46"/>
  <c r="I4" i="46"/>
  <c r="AH3" i="46"/>
  <c r="AH17" i="46" s="1"/>
  <c r="Z3" i="46"/>
  <c r="X3" i="46"/>
  <c r="T3" i="46"/>
  <c r="S3" i="46"/>
  <c r="Q3" i="46"/>
  <c r="P3" i="46"/>
  <c r="AK3" i="46" s="1"/>
  <c r="N3" i="46"/>
  <c r="I3" i="46"/>
  <c r="I18" i="46" s="1"/>
  <c r="I24" i="46" s="1"/>
  <c r="I32" i="46" s="1"/>
  <c r="J32" i="46" s="1"/>
  <c r="R11" i="46" l="1"/>
  <c r="W11" i="46" s="1"/>
  <c r="R4" i="46"/>
  <c r="AI4" i="46" s="1"/>
  <c r="U4" i="46"/>
  <c r="Y4" i="46" s="1"/>
  <c r="U16" i="46"/>
  <c r="Y16" i="46" s="1"/>
  <c r="L5" i="47"/>
  <c r="M5" i="47" s="1"/>
  <c r="G5" i="47" s="1"/>
  <c r="R3" i="46"/>
  <c r="AI3" i="46" s="1"/>
  <c r="D6" i="47"/>
  <c r="K10" i="47"/>
  <c r="D14" i="47"/>
  <c r="U7" i="46"/>
  <c r="Y7" i="46" s="1"/>
  <c r="D9" i="47"/>
  <c r="D8" i="47"/>
  <c r="D5" i="47"/>
  <c r="K9" i="47"/>
  <c r="D13" i="47"/>
  <c r="K17" i="47"/>
  <c r="E22" i="47"/>
  <c r="L22" i="47"/>
  <c r="D16" i="47"/>
  <c r="R15" i="46"/>
  <c r="D4" i="47"/>
  <c r="K8" i="47"/>
  <c r="D12" i="47"/>
  <c r="K16" i="47"/>
  <c r="K7" i="47"/>
  <c r="D11" i="47"/>
  <c r="K15" i="47"/>
  <c r="D41" i="47"/>
  <c r="D40" i="47"/>
  <c r="D17" i="47"/>
  <c r="L4" i="47"/>
  <c r="M4" i="47" s="1"/>
  <c r="G4" i="47" s="1"/>
  <c r="D7" i="47"/>
  <c r="U14" i="46"/>
  <c r="Y14" i="46" s="1"/>
  <c r="U11" i="46"/>
  <c r="Y11" i="46" s="1"/>
  <c r="U8" i="46"/>
  <c r="Y8" i="46" s="1"/>
  <c r="R9" i="46"/>
  <c r="AI9" i="46" s="1"/>
  <c r="U9" i="46"/>
  <c r="Y9" i="46" s="1"/>
  <c r="R10" i="46"/>
  <c r="U15" i="46"/>
  <c r="Y15" i="46" s="1"/>
  <c r="U5" i="46"/>
  <c r="Y5" i="46" s="1"/>
  <c r="R6" i="46"/>
  <c r="AJ7" i="46"/>
  <c r="AJ13" i="46"/>
  <c r="R8" i="46"/>
  <c r="W8" i="46" s="1"/>
  <c r="U13" i="46"/>
  <c r="Y13" i="46" s="1"/>
  <c r="P18" i="46"/>
  <c r="P24" i="46" s="1"/>
  <c r="AK24" i="46" s="1"/>
  <c r="U12" i="46"/>
  <c r="Y12" i="46" s="1"/>
  <c r="R16" i="46"/>
  <c r="W16" i="46" s="1"/>
  <c r="T18" i="46"/>
  <c r="T24" i="46" s="1"/>
  <c r="AJ5" i="46"/>
  <c r="S18" i="46"/>
  <c r="S24" i="46" s="1"/>
  <c r="X18" i="46"/>
  <c r="X24" i="46" s="1"/>
  <c r="U10" i="46"/>
  <c r="Y10" i="46" s="1"/>
  <c r="R14" i="46"/>
  <c r="U6" i="46"/>
  <c r="Y6" i="46" s="1"/>
  <c r="Z18" i="46"/>
  <c r="Z24" i="46" s="1"/>
  <c r="AJ9" i="46"/>
  <c r="R12" i="46"/>
  <c r="AI12" i="46" s="1"/>
  <c r="AK13" i="46"/>
  <c r="J33" i="46"/>
  <c r="U3" i="46"/>
  <c r="AJ6" i="46"/>
  <c r="AJ10" i="46"/>
  <c r="R13" i="46"/>
  <c r="AJ14" i="46"/>
  <c r="Q18" i="46"/>
  <c r="Q24" i="46" s="1"/>
  <c r="R5" i="46"/>
  <c r="AJ11" i="46"/>
  <c r="AJ15" i="46"/>
  <c r="AJ3" i="46"/>
  <c r="AK7" i="46"/>
  <c r="AK11" i="46"/>
  <c r="AK15" i="46"/>
  <c r="R7" i="46"/>
  <c r="AJ8" i="46"/>
  <c r="AJ12" i="46"/>
  <c r="AJ16" i="46"/>
  <c r="AJ4" i="46"/>
  <c r="AK4" i="46"/>
  <c r="AK8" i="46"/>
  <c r="AK12" i="46"/>
  <c r="AK16" i="46"/>
  <c r="X9" i="7"/>
  <c r="X10" i="7"/>
  <c r="X11" i="7"/>
  <c r="X12" i="7"/>
  <c r="X8" i="7"/>
  <c r="AD4" i="36"/>
  <c r="AD5" i="36"/>
  <c r="AD6" i="36"/>
  <c r="AD7" i="36"/>
  <c r="AD8" i="36"/>
  <c r="AD9" i="36"/>
  <c r="AD10" i="36"/>
  <c r="AD11" i="36"/>
  <c r="AD12" i="36"/>
  <c r="AD13" i="36"/>
  <c r="AD14" i="36"/>
  <c r="AD15" i="36"/>
  <c r="AD16" i="36"/>
  <c r="AD3" i="36"/>
  <c r="AD3" i="16"/>
  <c r="AG10" i="46" l="1"/>
  <c r="AG15" i="46"/>
  <c r="AG6" i="46"/>
  <c r="AI11" i="46"/>
  <c r="AG11" i="46"/>
  <c r="O11" i="46"/>
  <c r="AG3" i="46"/>
  <c r="O3" i="46"/>
  <c r="O4" i="46"/>
  <c r="W4" i="46"/>
  <c r="AG4" i="46"/>
  <c r="W3" i="46"/>
  <c r="AI6" i="46"/>
  <c r="AI10" i="46"/>
  <c r="O6" i="46"/>
  <c r="AJ17" i="46"/>
  <c r="O15" i="46"/>
  <c r="AG16" i="46"/>
  <c r="AK17" i="46"/>
  <c r="AI15" i="46"/>
  <c r="L23" i="47"/>
  <c r="M22" i="47"/>
  <c r="L6" i="47"/>
  <c r="M6" i="47" s="1"/>
  <c r="G6" i="47" s="1"/>
  <c r="F22" i="47"/>
  <c r="E23" i="47"/>
  <c r="L12" i="47"/>
  <c r="W15" i="46"/>
  <c r="W9" i="46"/>
  <c r="E6" i="47"/>
  <c r="F6" i="47" s="1"/>
  <c r="AG9" i="46"/>
  <c r="E7" i="47"/>
  <c r="F7" i="47" s="1"/>
  <c r="AI8" i="46"/>
  <c r="O8" i="46"/>
  <c r="W6" i="46"/>
  <c r="E4" i="47"/>
  <c r="F4" i="47" s="1"/>
  <c r="D18" i="47"/>
  <c r="E5" i="47"/>
  <c r="F5" i="47" s="1"/>
  <c r="O9" i="46"/>
  <c r="AI16" i="46"/>
  <c r="O10" i="46"/>
  <c r="W10" i="46"/>
  <c r="AG8" i="46"/>
  <c r="O12" i="46"/>
  <c r="AA18" i="46"/>
  <c r="W12" i="46"/>
  <c r="O16" i="46"/>
  <c r="AG14" i="46"/>
  <c r="AM14" i="46" s="1"/>
  <c r="O14" i="46"/>
  <c r="AI14" i="46"/>
  <c r="W14" i="46"/>
  <c r="AG12" i="46"/>
  <c r="AI5" i="46"/>
  <c r="W5" i="46"/>
  <c r="O5" i="46"/>
  <c r="AG5" i="46"/>
  <c r="Y3" i="46"/>
  <c r="U18" i="46"/>
  <c r="R18" i="46"/>
  <c r="R24" i="46" s="1"/>
  <c r="AG7" i="46"/>
  <c r="AI7" i="46"/>
  <c r="W7" i="46"/>
  <c r="O7" i="46"/>
  <c r="AI13" i="46"/>
  <c r="W13" i="46"/>
  <c r="O13" i="46"/>
  <c r="AG13" i="46"/>
  <c r="N3" i="43"/>
  <c r="M23" i="47" l="1"/>
  <c r="L24" i="47"/>
  <c r="M12" i="47"/>
  <c r="G12" i="47" s="1"/>
  <c r="L13" i="47"/>
  <c r="E8" i="47"/>
  <c r="E12" i="47"/>
  <c r="F23" i="47"/>
  <c r="E24" i="47"/>
  <c r="L7" i="47"/>
  <c r="AI17" i="46"/>
  <c r="Y18" i="46"/>
  <c r="U24" i="46"/>
  <c r="W18" i="46"/>
  <c r="W24" i="46" s="1"/>
  <c r="AG17" i="46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3" i="43"/>
  <c r="F8" i="47" l="1"/>
  <c r="E9" i="47"/>
  <c r="F24" i="47"/>
  <c r="E25" i="47"/>
  <c r="M13" i="47"/>
  <c r="G13" i="47" s="1"/>
  <c r="L14" i="47"/>
  <c r="M7" i="47"/>
  <c r="G7" i="47" s="1"/>
  <c r="L8" i="47"/>
  <c r="M24" i="47"/>
  <c r="L25" i="47"/>
  <c r="F12" i="47"/>
  <c r="E13" i="47"/>
  <c r="AE1" i="46"/>
  <c r="V9" i="46"/>
  <c r="V13" i="46"/>
  <c r="V14" i="46"/>
  <c r="V15" i="46"/>
  <c r="V6" i="46"/>
  <c r="V4" i="46"/>
  <c r="V8" i="46"/>
  <c r="V16" i="46"/>
  <c r="V11" i="46"/>
  <c r="Y24" i="46"/>
  <c r="V5" i="46"/>
  <c r="V7" i="46"/>
  <c r="V12" i="46"/>
  <c r="V10" i="46"/>
  <c r="V3" i="46"/>
  <c r="AB3" i="36"/>
  <c r="AC3" i="36"/>
  <c r="AB4" i="36"/>
  <c r="AC4" i="36"/>
  <c r="AB5" i="36"/>
  <c r="AC5" i="36"/>
  <c r="AB6" i="36"/>
  <c r="AC6" i="36"/>
  <c r="AB7" i="36"/>
  <c r="AC7" i="36"/>
  <c r="AB8" i="36"/>
  <c r="AC8" i="36"/>
  <c r="AB9" i="36"/>
  <c r="AC9" i="36"/>
  <c r="AB10" i="36"/>
  <c r="AC10" i="36"/>
  <c r="AB11" i="36"/>
  <c r="AC11" i="36"/>
  <c r="AB12" i="36"/>
  <c r="AC12" i="36"/>
  <c r="AB13" i="36"/>
  <c r="AC13" i="36"/>
  <c r="AB14" i="36"/>
  <c r="AC14" i="36"/>
  <c r="AB15" i="36"/>
  <c r="AC15" i="36"/>
  <c r="AB16" i="36"/>
  <c r="AC16" i="36"/>
  <c r="X31" i="7"/>
  <c r="P3" i="36"/>
  <c r="R31" i="7"/>
  <c r="S31" i="7"/>
  <c r="J31" i="7"/>
  <c r="E31" i="7"/>
  <c r="F31" i="7"/>
  <c r="G31" i="7"/>
  <c r="H31" i="7"/>
  <c r="I31" i="7"/>
  <c r="K31" i="7"/>
  <c r="L31" i="7"/>
  <c r="M31" i="7"/>
  <c r="N31" i="7"/>
  <c r="O31" i="7"/>
  <c r="P31" i="7"/>
  <c r="Q31" i="7"/>
  <c r="T31" i="7"/>
  <c r="U31" i="7"/>
  <c r="V31" i="7"/>
  <c r="W31" i="7"/>
  <c r="AD4" i="16"/>
  <c r="AD5" i="16"/>
  <c r="AD6" i="16"/>
  <c r="AD7" i="16"/>
  <c r="AD8" i="16"/>
  <c r="AD9" i="16"/>
  <c r="AD10" i="16"/>
  <c r="AD11" i="16"/>
  <c r="AD12" i="16"/>
  <c r="AD13" i="16"/>
  <c r="AD14" i="16"/>
  <c r="AD15" i="16"/>
  <c r="AD16" i="16"/>
  <c r="X3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AB12" i="7"/>
  <c r="AE12" i="7"/>
  <c r="AB9" i="7"/>
  <c r="V18" i="46" l="1"/>
  <c r="V24" i="46" s="1"/>
  <c r="M8" i="47"/>
  <c r="G8" i="47" s="1"/>
  <c r="L9" i="47"/>
  <c r="F13" i="47"/>
  <c r="E14" i="47"/>
  <c r="F25" i="47"/>
  <c r="E26" i="47"/>
  <c r="M14" i="47"/>
  <c r="G14" i="47" s="1"/>
  <c r="L17" i="47"/>
  <c r="M17" i="47" s="1"/>
  <c r="G17" i="47" s="1"/>
  <c r="L15" i="47"/>
  <c r="M25" i="47"/>
  <c r="L26" i="47"/>
  <c r="F9" i="47"/>
  <c r="E10" i="47"/>
  <c r="AD16" i="46"/>
  <c r="AE16" i="46" s="1"/>
  <c r="AL16" i="46" s="1" a="1"/>
  <c r="AL16" i="46" s="1"/>
  <c r="AM16" i="46" s="1"/>
  <c r="AD11" i="46"/>
  <c r="AE11" i="46" s="1"/>
  <c r="AL11" i="46" s="1" a="1"/>
  <c r="AL11" i="46" s="1"/>
  <c r="AM11" i="46" s="1"/>
  <c r="AD13" i="46"/>
  <c r="AE13" i="46" s="1"/>
  <c r="AL13" i="46" s="1" a="1"/>
  <c r="AL13" i="46" s="1"/>
  <c r="AM13" i="46" s="1"/>
  <c r="AD14" i="46"/>
  <c r="AE14" i="46" s="1"/>
  <c r="AL14" i="46" s="1" a="1"/>
  <c r="AL14" i="46" s="1"/>
  <c r="AD9" i="46"/>
  <c r="AE9" i="46" s="1"/>
  <c r="AL9" i="46" s="1" a="1"/>
  <c r="AL9" i="46" s="1"/>
  <c r="AM9" i="46" s="1"/>
  <c r="AD15" i="46"/>
  <c r="AE15" i="46" s="1"/>
  <c r="AL15" i="46" s="1" a="1"/>
  <c r="AL15" i="46" s="1"/>
  <c r="AM15" i="46" s="1"/>
  <c r="AD7" i="46"/>
  <c r="AE7" i="46" s="1"/>
  <c r="AL7" i="46" s="1" a="1"/>
  <c r="AL7" i="46" s="1"/>
  <c r="AM7" i="46" s="1"/>
  <c r="AD10" i="46"/>
  <c r="AE10" i="46" s="1"/>
  <c r="AL10" i="46" s="1" a="1"/>
  <c r="AL10" i="46" s="1"/>
  <c r="AM10" i="46" s="1"/>
  <c r="AD5" i="46"/>
  <c r="AE5" i="46" s="1"/>
  <c r="AL5" i="46" s="1" a="1"/>
  <c r="AL5" i="46" s="1"/>
  <c r="AM5" i="46" s="1"/>
  <c r="AD6" i="46"/>
  <c r="AE6" i="46" s="1"/>
  <c r="AL6" i="46" s="1" a="1"/>
  <c r="AL6" i="46" s="1"/>
  <c r="AM6" i="46" s="1"/>
  <c r="AD4" i="46"/>
  <c r="AE4" i="46" s="1"/>
  <c r="AL4" i="46" s="1" a="1"/>
  <c r="AL4" i="46" s="1"/>
  <c r="AM4" i="46" s="1"/>
  <c r="AD8" i="46"/>
  <c r="AE8" i="46" s="1"/>
  <c r="AL8" i="46" s="1" a="1"/>
  <c r="AL8" i="46" s="1"/>
  <c r="AM8" i="46" s="1"/>
  <c r="AD12" i="46"/>
  <c r="AE12" i="46" s="1"/>
  <c r="AL12" i="46" s="1" a="1"/>
  <c r="AL12" i="46" s="1"/>
  <c r="AM12" i="46" s="1"/>
  <c r="AD3" i="46"/>
  <c r="AD18" i="31"/>
  <c r="AD24" i="31" s="1"/>
  <c r="W29" i="7"/>
  <c r="X29" i="7"/>
  <c r="R29" i="7"/>
  <c r="V29" i="7"/>
  <c r="L29" i="7"/>
  <c r="M29" i="7"/>
  <c r="N29" i="7"/>
  <c r="O29" i="7"/>
  <c r="P29" i="7"/>
  <c r="Q29" i="7"/>
  <c r="K29" i="7"/>
  <c r="X13" i="7"/>
  <c r="Q13" i="7"/>
  <c r="M13" i="7"/>
  <c r="L13" i="7"/>
  <c r="K13" i="7"/>
  <c r="I13" i="7"/>
  <c r="H13" i="7"/>
  <c r="G13" i="7"/>
  <c r="F13" i="7"/>
  <c r="Q12" i="7"/>
  <c r="M12" i="7"/>
  <c r="L12" i="7"/>
  <c r="K12" i="7"/>
  <c r="I12" i="7"/>
  <c r="H12" i="7"/>
  <c r="G12" i="7"/>
  <c r="F12" i="7"/>
  <c r="E12" i="7"/>
  <c r="J13" i="7"/>
  <c r="Y13" i="7" s="1"/>
  <c r="J12" i="7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33"/>
  <c r="AA27" i="43"/>
  <c r="AA24" i="43"/>
  <c r="AA25" i="39"/>
  <c r="AD1" i="33"/>
  <c r="AD1" i="39"/>
  <c r="AA18" i="33"/>
  <c r="F26" i="47" l="1"/>
  <c r="E27" i="47"/>
  <c r="F10" i="47"/>
  <c r="E11" i="47"/>
  <c r="F11" i="47" s="1"/>
  <c r="F14" i="47"/>
  <c r="E15" i="47"/>
  <c r="E17" i="47"/>
  <c r="F17" i="47" s="1"/>
  <c r="M26" i="47"/>
  <c r="L27" i="47"/>
  <c r="M9" i="47"/>
  <c r="G9" i="47" s="1"/>
  <c r="L10" i="47"/>
  <c r="M15" i="47"/>
  <c r="G15" i="47" s="1"/>
  <c r="L16" i="47"/>
  <c r="M16" i="47" s="1"/>
  <c r="G16" i="47" s="1"/>
  <c r="AN7" i="46"/>
  <c r="AP7" i="46"/>
  <c r="AD18" i="46"/>
  <c r="AD24" i="46" s="1"/>
  <c r="AE3" i="46"/>
  <c r="AN15" i="46"/>
  <c r="AP15" i="46"/>
  <c r="AP12" i="46"/>
  <c r="AN12" i="46"/>
  <c r="AP9" i="46"/>
  <c r="AN9" i="46"/>
  <c r="AP14" i="46"/>
  <c r="AN14" i="46"/>
  <c r="AP4" i="46"/>
  <c r="AN4" i="46"/>
  <c r="AP13" i="46"/>
  <c r="AN13" i="46"/>
  <c r="AP10" i="46"/>
  <c r="AN10" i="46"/>
  <c r="AP6" i="46"/>
  <c r="AN6" i="46"/>
  <c r="AP11" i="46"/>
  <c r="AN11" i="46"/>
  <c r="AP8" i="46"/>
  <c r="AN8" i="46"/>
  <c r="AP5" i="46"/>
  <c r="AN5" i="46"/>
  <c r="AP16" i="46"/>
  <c r="AN16" i="46"/>
  <c r="Y12" i="7"/>
  <c r="D13" i="7"/>
  <c r="Z13" i="7"/>
  <c r="D12" i="7"/>
  <c r="D31" i="7" s="1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E14" i="7" s="1"/>
  <c r="N9" i="40"/>
  <c r="N11" i="40"/>
  <c r="N13" i="40"/>
  <c r="N16" i="40"/>
  <c r="K33" i="40"/>
  <c r="L33" i="40" s="1"/>
  <c r="I33" i="40"/>
  <c r="K31" i="40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K10" i="45" l="1"/>
  <c r="K7" i="45"/>
  <c r="K15" i="45"/>
  <c r="K8" i="45"/>
  <c r="K16" i="45"/>
  <c r="K11" i="45"/>
  <c r="K4" i="45"/>
  <c r="L4" i="45" s="1"/>
  <c r="M4" i="45" s="1"/>
  <c r="K12" i="45"/>
  <c r="K9" i="45"/>
  <c r="K5" i="45"/>
  <c r="K13" i="45"/>
  <c r="K6" i="45"/>
  <c r="K14" i="45"/>
  <c r="D8" i="45"/>
  <c r="D12" i="45"/>
  <c r="D16" i="45"/>
  <c r="D9" i="45"/>
  <c r="D6" i="45"/>
  <c r="D10" i="45"/>
  <c r="D14" i="45"/>
  <c r="D5" i="45"/>
  <c r="D13" i="45"/>
  <c r="D7" i="45"/>
  <c r="D11" i="45"/>
  <c r="D15" i="45"/>
  <c r="D4" i="45"/>
  <c r="I18" i="40"/>
  <c r="I24" i="40" s="1"/>
  <c r="I32" i="40" s="1"/>
  <c r="J32" i="40" s="1"/>
  <c r="L31" i="40"/>
  <c r="Y31" i="7"/>
  <c r="Y29" i="7"/>
  <c r="F15" i="47"/>
  <c r="E16" i="47"/>
  <c r="F16" i="47" s="1"/>
  <c r="M10" i="47"/>
  <c r="G10" i="47" s="1"/>
  <c r="L11" i="47"/>
  <c r="M11" i="47" s="1"/>
  <c r="G11" i="47" s="1"/>
  <c r="E28" i="47"/>
  <c r="F27" i="47"/>
  <c r="M27" i="47"/>
  <c r="L28" i="47"/>
  <c r="AE18" i="46"/>
  <c r="AE24" i="46" s="1"/>
  <c r="AL3" i="46"/>
  <c r="AM3" i="46" s="1"/>
  <c r="AM17" i="46" s="1"/>
  <c r="I18" i="43"/>
  <c r="I24" i="43" s="1"/>
  <c r="Z12" i="7"/>
  <c r="U4" i="39"/>
  <c r="U12" i="39"/>
  <c r="U16" i="39"/>
  <c r="K15" i="43"/>
  <c r="N15" i="43" s="1"/>
  <c r="K18" i="39"/>
  <c r="K24" i="39" s="1"/>
  <c r="E13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E22" i="45"/>
  <c r="K41" i="45"/>
  <c r="K39" i="45"/>
  <c r="K38" i="45"/>
  <c r="L22" i="45"/>
  <c r="M22" i="45" s="1"/>
  <c r="K37" i="45"/>
  <c r="U12" i="40"/>
  <c r="Y12" i="40" s="1"/>
  <c r="U16" i="40"/>
  <c r="Y16" i="40" s="1"/>
  <c r="U4" i="40"/>
  <c r="Y4" i="40" s="1"/>
  <c r="R7" i="40"/>
  <c r="U8" i="40"/>
  <c r="Y8" i="40" s="1"/>
  <c r="E22" i="44"/>
  <c r="R6" i="40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M14" i="7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G14" i="7" s="1"/>
  <c r="T18" i="40"/>
  <c r="T24" i="40" s="1"/>
  <c r="I14" i="7" s="1"/>
  <c r="AJ10" i="40"/>
  <c r="Z18" i="40"/>
  <c r="Z24" i="40" s="1"/>
  <c r="L14" i="7" s="1"/>
  <c r="R3" i="40"/>
  <c r="W3" i="40" s="1"/>
  <c r="R11" i="40"/>
  <c r="AI11" i="40" s="1"/>
  <c r="AK6" i="40"/>
  <c r="R4" i="40"/>
  <c r="S18" i="40"/>
  <c r="S24" i="40" s="1"/>
  <c r="H14" i="7" s="1"/>
  <c r="R12" i="40"/>
  <c r="AG12" i="40" s="1"/>
  <c r="U13" i="40"/>
  <c r="Y13" i="40" s="1"/>
  <c r="AK13" i="40"/>
  <c r="AJ5" i="40"/>
  <c r="U5" i="40"/>
  <c r="Y5" i="40" s="1"/>
  <c r="AJ13" i="40"/>
  <c r="R5" i="40"/>
  <c r="AK9" i="40"/>
  <c r="AK3" i="40"/>
  <c r="N5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K18" i="45" l="1"/>
  <c r="D18" i="45"/>
  <c r="E4" i="45"/>
  <c r="F4" i="45" s="1"/>
  <c r="AG7" i="40"/>
  <c r="J31" i="40"/>
  <c r="J33" i="40"/>
  <c r="AG6" i="40"/>
  <c r="AG5" i="40"/>
  <c r="AG4" i="40"/>
  <c r="AG16" i="40"/>
  <c r="J14" i="7"/>
  <c r="AE14" i="7" s="1"/>
  <c r="M28" i="47"/>
  <c r="L29" i="47"/>
  <c r="F28" i="47"/>
  <c r="E29" i="47"/>
  <c r="AN3" i="46"/>
  <c r="AN17" i="46" s="1"/>
  <c r="AL17" i="46"/>
  <c r="AP3" i="46"/>
  <c r="Z29" i="7"/>
  <c r="AC12" i="7"/>
  <c r="AD12" i="7"/>
  <c r="AI11" i="39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O14" i="40"/>
  <c r="F22" i="45"/>
  <c r="E23" i="45"/>
  <c r="L5" i="45"/>
  <c r="AG14" i="40"/>
  <c r="AI14" i="40"/>
  <c r="AG3" i="40"/>
  <c r="L23" i="45"/>
  <c r="W4" i="40"/>
  <c r="E23" i="44"/>
  <c r="F22" i="44"/>
  <c r="L23" i="44"/>
  <c r="W11" i="40"/>
  <c r="AG13" i="40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I8" i="40"/>
  <c r="W8" i="40"/>
  <c r="O8" i="40"/>
  <c r="AI15" i="40"/>
  <c r="W15" i="40"/>
  <c r="O15" i="40"/>
  <c r="AG15" i="40"/>
  <c r="Y3" i="40"/>
  <c r="U18" i="40"/>
  <c r="AJ17" i="40"/>
  <c r="P24" i="40"/>
  <c r="F14" i="7" s="1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1" i="7"/>
  <c r="E11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E5" i="45" l="1"/>
  <c r="AA18" i="40"/>
  <c r="D14" i="7"/>
  <c r="F29" i="47"/>
  <c r="E30" i="47"/>
  <c r="M29" i="47"/>
  <c r="L30" i="47"/>
  <c r="AP18" i="46"/>
  <c r="AP24" i="46"/>
  <c r="K32" i="46" s="1"/>
  <c r="L32" i="46" s="1"/>
  <c r="K6" i="34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M5" i="45"/>
  <c r="L6" i="45"/>
  <c r="L12" i="45"/>
  <c r="F23" i="45"/>
  <c r="E24" i="45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U24" i="40"/>
  <c r="Y18" i="40"/>
  <c r="W18" i="40"/>
  <c r="W24" i="40" s="1"/>
  <c r="K14" i="7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E12" i="45" l="1"/>
  <c r="F5" i="45"/>
  <c r="E6" i="45"/>
  <c r="AB14" i="7"/>
  <c r="K18" i="7"/>
  <c r="Y14" i="7"/>
  <c r="M30" i="47"/>
  <c r="L31" i="47"/>
  <c r="F30" i="47"/>
  <c r="E31" i="47"/>
  <c r="D18" i="34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L13" i="45"/>
  <c r="M6" i="45"/>
  <c r="L7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0" i="7"/>
  <c r="E10" i="7"/>
  <c r="AD1" i="25"/>
  <c r="AD1" i="15"/>
  <c r="AD1" i="27"/>
  <c r="E7" i="45" l="1"/>
  <c r="F6" i="45"/>
  <c r="F12" i="45"/>
  <c r="E13" i="45"/>
  <c r="F31" i="47"/>
  <c r="E32" i="47"/>
  <c r="M31" i="47"/>
  <c r="L32" i="47"/>
  <c r="AI17" i="43"/>
  <c r="AG17" i="43"/>
  <c r="W18" i="43"/>
  <c r="W24" i="43" s="1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M8" i="40" s="1"/>
  <c r="AD9" i="40"/>
  <c r="AE9" i="40" s="1"/>
  <c r="AL9" i="40" s="1" a="1"/>
  <c r="AL9" i="40" s="1"/>
  <c r="AM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M12" i="40" s="1"/>
  <c r="AD5" i="40"/>
  <c r="AE5" i="40" s="1"/>
  <c r="AL5" i="40" s="1" a="1"/>
  <c r="AL5" i="40" s="1"/>
  <c r="AD4" i="40"/>
  <c r="AE4" i="40" s="1"/>
  <c r="AL4" i="40" s="1" a="1"/>
  <c r="AL4" i="40" s="1"/>
  <c r="AM4" i="40" s="1"/>
  <c r="AD15" i="40"/>
  <c r="AE15" i="40" s="1"/>
  <c r="AL15" i="40" s="1" a="1"/>
  <c r="AL15" i="40" s="1"/>
  <c r="AM15" i="40" s="1"/>
  <c r="AD7" i="40"/>
  <c r="AE7" i="40" s="1"/>
  <c r="AL7" i="40" s="1" a="1"/>
  <c r="AL7" i="40" s="1"/>
  <c r="AD10" i="40"/>
  <c r="AE10" i="40" s="1"/>
  <c r="AL10" i="40" s="1" a="1"/>
  <c r="AL10" i="40" s="1"/>
  <c r="AD6" i="40"/>
  <c r="AL6" i="40" s="1" a="1"/>
  <c r="AL6" i="40" s="1"/>
  <c r="AD13" i="40"/>
  <c r="AE13" i="40" s="1"/>
  <c r="AL13" i="40" s="1" a="1"/>
  <c r="AL13" i="40" s="1"/>
  <c r="AM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F13" i="45" l="1"/>
  <c r="E14" i="45"/>
  <c r="E8" i="45"/>
  <c r="F7" i="45"/>
  <c r="M32" i="47"/>
  <c r="L33" i="47"/>
  <c r="F32" i="47"/>
  <c r="E33" i="47"/>
  <c r="AD6" i="33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L9" i="45"/>
  <c r="L27" i="45"/>
  <c r="M26" i="45"/>
  <c r="M14" i="45"/>
  <c r="L15" i="45"/>
  <c r="L17" i="45"/>
  <c r="M17" i="45" s="1"/>
  <c r="F26" i="45"/>
  <c r="E27" i="45"/>
  <c r="L27" i="44"/>
  <c r="M26" i="44"/>
  <c r="F26" i="44"/>
  <c r="E27" i="44"/>
  <c r="AP5" i="40"/>
  <c r="AN5" i="40"/>
  <c r="AM5" i="40"/>
  <c r="AD18" i="40"/>
  <c r="AD24" i="40" s="1"/>
  <c r="X14" i="7" s="1"/>
  <c r="Z14" i="7" s="1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1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1" i="7" s="1"/>
  <c r="X18" i="31"/>
  <c r="X24" i="31" s="1"/>
  <c r="M11" i="7" s="1"/>
  <c r="U3" i="31"/>
  <c r="T18" i="31"/>
  <c r="T24" i="31" s="1"/>
  <c r="I11" i="7" s="1"/>
  <c r="Q18" i="31"/>
  <c r="Q24" i="31" s="1"/>
  <c r="G11" i="7" s="1"/>
  <c r="AJ3" i="31"/>
  <c r="N3" i="31"/>
  <c r="I3" i="31"/>
  <c r="G8" i="45" l="1"/>
  <c r="G12" i="45"/>
  <c r="G4" i="45"/>
  <c r="F8" i="45"/>
  <c r="E9" i="45"/>
  <c r="E17" i="45"/>
  <c r="F17" i="45" s="1"/>
  <c r="E15" i="45"/>
  <c r="F14" i="45"/>
  <c r="AC14" i="7"/>
  <c r="AD14" i="7"/>
  <c r="F33" i="47"/>
  <c r="E34" i="47"/>
  <c r="M33" i="47"/>
  <c r="L34" i="47"/>
  <c r="G5" i="34"/>
  <c r="O12" i="31"/>
  <c r="J11" i="7"/>
  <c r="D11" i="7" s="1"/>
  <c r="W12" i="31"/>
  <c r="M28" i="7"/>
  <c r="W28" i="7"/>
  <c r="V28" i="7"/>
  <c r="R28" i="7"/>
  <c r="Q28" i="7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L16" i="45"/>
  <c r="M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G16" i="45" l="1"/>
  <c r="G6" i="45"/>
  <c r="G15" i="45"/>
  <c r="G5" i="45"/>
  <c r="G17" i="45"/>
  <c r="F15" i="45"/>
  <c r="E16" i="45"/>
  <c r="F16" i="45" s="1"/>
  <c r="F9" i="45"/>
  <c r="E10" i="45"/>
  <c r="M34" i="47"/>
  <c r="L35" i="47"/>
  <c r="F34" i="47"/>
  <c r="E35" i="47"/>
  <c r="L28" i="7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1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9" i="7"/>
  <c r="E9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0" i="7" s="1"/>
  <c r="X18" i="27"/>
  <c r="X24" i="27" s="1"/>
  <c r="M10" i="7" s="1"/>
  <c r="T18" i="27"/>
  <c r="T24" i="27" s="1"/>
  <c r="I10" i="7" s="1"/>
  <c r="S18" i="27"/>
  <c r="S24" i="27" s="1"/>
  <c r="H10" i="7" s="1"/>
  <c r="Q18" i="27"/>
  <c r="Q24" i="27" s="1"/>
  <c r="G10" i="7" s="1"/>
  <c r="R3" i="27"/>
  <c r="N3" i="27"/>
  <c r="I3" i="27"/>
  <c r="G10" i="45" l="1"/>
  <c r="G14" i="45"/>
  <c r="E11" i="45"/>
  <c r="F11" i="45" s="1"/>
  <c r="F10" i="45"/>
  <c r="E36" i="47"/>
  <c r="F35" i="47"/>
  <c r="M35" i="47"/>
  <c r="L36" i="47"/>
  <c r="G17" i="34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0" i="7"/>
  <c r="L31" i="27"/>
  <c r="L33" i="27"/>
  <c r="I32" i="27"/>
  <c r="J32" i="27" s="1"/>
  <c r="E24" i="32"/>
  <c r="F23" i="32"/>
  <c r="M25" i="32"/>
  <c r="L26" i="32"/>
  <c r="AG17" i="31"/>
  <c r="W18" i="31"/>
  <c r="W24" i="31" s="1"/>
  <c r="K11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S18" i="16"/>
  <c r="AR17" i="16"/>
  <c r="AS17" i="16"/>
  <c r="AS4" i="16"/>
  <c r="AS5" i="16"/>
  <c r="AS6" i="16"/>
  <c r="AS7" i="16"/>
  <c r="AS8" i="16"/>
  <c r="AS9" i="16"/>
  <c r="AS10" i="16"/>
  <c r="AS11" i="16"/>
  <c r="AS12" i="16"/>
  <c r="AS13" i="16"/>
  <c r="AS14" i="16"/>
  <c r="AS15" i="16"/>
  <c r="AS16" i="16"/>
  <c r="AS3" i="16"/>
  <c r="M36" i="47" l="1"/>
  <c r="L37" i="47"/>
  <c r="F36" i="47"/>
  <c r="E37" i="47"/>
  <c r="G9" i="34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28" i="7"/>
  <c r="Y11" i="7"/>
  <c r="D10" i="7"/>
  <c r="R27" i="7"/>
  <c r="W27" i="7"/>
  <c r="V27" i="7"/>
  <c r="Q27" i="7"/>
  <c r="L27" i="7"/>
  <c r="M27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Y17" i="7"/>
  <c r="Z17" i="7" s="1"/>
  <c r="F37" i="47" l="1"/>
  <c r="E38" i="47"/>
  <c r="M37" i="47"/>
  <c r="L38" i="47"/>
  <c r="G10" i="34"/>
  <c r="G7" i="34"/>
  <c r="G11" i="34"/>
  <c r="G12" i="34"/>
  <c r="L12" i="32"/>
  <c r="M5" i="32"/>
  <c r="L6" i="32"/>
  <c r="AL4" i="31" a="1"/>
  <c r="AL4" i="31" s="1"/>
  <c r="C14" i="32"/>
  <c r="Y28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X28" i="7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0" i="7"/>
  <c r="AI17" i="27"/>
  <c r="W18" i="27"/>
  <c r="W24" i="27" s="1"/>
  <c r="K10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J9" i="22"/>
  <c r="J11" i="22"/>
  <c r="J6" i="22"/>
  <c r="J7" i="22"/>
  <c r="J8" i="22"/>
  <c r="J12" i="22"/>
  <c r="J14" i="22"/>
  <c r="J4" i="22"/>
  <c r="J15" i="22"/>
  <c r="J13" i="22"/>
  <c r="J16" i="22"/>
  <c r="J5" i="22"/>
  <c r="J17" i="22"/>
  <c r="J10" i="22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22" i="7"/>
  <c r="O22" i="7"/>
  <c r="P22" i="7"/>
  <c r="R22" i="7"/>
  <c r="S22" i="7"/>
  <c r="T22" i="7"/>
  <c r="U22" i="7"/>
  <c r="V22" i="7"/>
  <c r="W22" i="7"/>
  <c r="M38" i="47" l="1"/>
  <c r="L39" i="47"/>
  <c r="F38" i="47"/>
  <c r="E39" i="47"/>
  <c r="M6" i="32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Z11" i="7"/>
  <c r="Z28" i="7" s="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27" i="7"/>
  <c r="Y10" i="7"/>
  <c r="Y27" i="7" s="1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8" i="7"/>
  <c r="E8" i="7"/>
  <c r="E3" i="7"/>
  <c r="E5" i="7"/>
  <c r="AB17" i="7"/>
  <c r="AC17" i="7"/>
  <c r="AD17" i="7"/>
  <c r="AE17" i="7"/>
  <c r="AB10" i="7"/>
  <c r="AE10" i="7"/>
  <c r="AB11" i="7"/>
  <c r="AE11" i="7"/>
  <c r="W18" i="7"/>
  <c r="V18" i="7"/>
  <c r="U18" i="7"/>
  <c r="T18" i="7"/>
  <c r="S18" i="7"/>
  <c r="R18" i="7"/>
  <c r="P18" i="7"/>
  <c r="O18" i="7"/>
  <c r="N18" i="7"/>
  <c r="F39" i="47" l="1"/>
  <c r="E40" i="47"/>
  <c r="M39" i="47"/>
  <c r="L40" i="47"/>
  <c r="AC11" i="7"/>
  <c r="L8" i="32"/>
  <c r="M7" i="32"/>
  <c r="AD11" i="7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6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40" i="47" l="1"/>
  <c r="L41" i="47"/>
  <c r="M41" i="47" s="1"/>
  <c r="F40" i="47"/>
  <c r="E41" i="47"/>
  <c r="F41" i="47" s="1"/>
  <c r="M8" i="32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X27" i="7"/>
  <c r="Z10" i="7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AC10" i="7"/>
  <c r="Z27" i="7"/>
  <c r="AD10" i="7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9" i="7" s="1"/>
  <c r="U7" i="25"/>
  <c r="R8" i="25"/>
  <c r="U16" i="25"/>
  <c r="S18" i="25"/>
  <c r="S24" i="25" s="1"/>
  <c r="H9" i="7" s="1"/>
  <c r="Z18" i="25"/>
  <c r="Z24" i="25" s="1"/>
  <c r="L9" i="7" s="1"/>
  <c r="T18" i="25"/>
  <c r="T24" i="25" s="1"/>
  <c r="I9" i="7" s="1"/>
  <c r="J9" i="7" s="1"/>
  <c r="U8" i="25"/>
  <c r="R13" i="25"/>
  <c r="X18" i="25"/>
  <c r="X24" i="25" s="1"/>
  <c r="M9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M10" i="32" l="1"/>
  <c r="G9" i="32" s="1"/>
  <c r="L11" i="32"/>
  <c r="M11" i="32" s="1"/>
  <c r="G12" i="32" s="1"/>
  <c r="F6" i="32"/>
  <c r="E7" i="32"/>
  <c r="F12" i="32"/>
  <c r="E13" i="32"/>
  <c r="Y10" i="25"/>
  <c r="Q26" i="7"/>
  <c r="D9" i="7"/>
  <c r="W26" i="7"/>
  <c r="V26" i="7"/>
  <c r="R26" i="7"/>
  <c r="AE9" i="7"/>
  <c r="L26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26" i="7"/>
  <c r="Y3" i="25"/>
  <c r="AA18" i="25"/>
  <c r="F9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9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X26" i="7" s="1"/>
  <c r="C11" i="23"/>
  <c r="AL16" i="25" a="1"/>
  <c r="AL16" i="25" s="1"/>
  <c r="C14" i="23"/>
  <c r="AL10" i="25" a="1"/>
  <c r="AL10" i="25" s="1"/>
  <c r="C9" i="23"/>
  <c r="AM9" i="25"/>
  <c r="AL7" i="25" a="1"/>
  <c r="AL7" i="25" s="1"/>
  <c r="K26" i="7"/>
  <c r="Y9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18" i="22"/>
  <c r="K12" i="22" s="1"/>
  <c r="K7" i="22"/>
  <c r="K5" i="22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26" i="7"/>
  <c r="Z9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K4" i="22"/>
  <c r="K9" i="22"/>
  <c r="K10" i="22"/>
  <c r="K13" i="22"/>
  <c r="K15" i="22"/>
  <c r="K6" i="22"/>
  <c r="K8" i="22"/>
  <c r="K14" i="22"/>
  <c r="K16" i="22"/>
  <c r="K17" i="22"/>
  <c r="K11" i="22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L4" i="22"/>
  <c r="M4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AC9" i="7"/>
  <c r="Z26" i="7"/>
  <c r="AD9" i="7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K18" i="22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L5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5" i="22"/>
  <c r="L12" i="22"/>
  <c r="L6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M6" i="22"/>
  <c r="L7" i="22"/>
  <c r="M12" i="22"/>
  <c r="G12" i="22" s="1"/>
  <c r="L13" i="22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M13" i="22"/>
  <c r="L14" i="22"/>
  <c r="M7" i="22"/>
  <c r="G7" i="22" s="1"/>
  <c r="L8" i="22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L9" i="22"/>
  <c r="M8" i="22"/>
  <c r="G8" i="22" s="1"/>
  <c r="M26" i="22"/>
  <c r="L27" i="22"/>
  <c r="M14" i="22"/>
  <c r="G14" i="22" s="1"/>
  <c r="L17" i="22"/>
  <c r="M17" i="22" s="1"/>
  <c r="G17" i="22" s="1"/>
  <c r="L15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M9" i="22"/>
  <c r="L10" i="22"/>
  <c r="M15" i="22"/>
  <c r="L16" i="22"/>
  <c r="M16" i="22" s="1"/>
  <c r="G16" i="22" s="1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9" i="22"/>
  <c r="G5" i="22"/>
  <c r="G15" i="22"/>
  <c r="G13" i="22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M10" i="22"/>
  <c r="L11" i="22"/>
  <c r="M11" i="22" s="1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1" i="22"/>
  <c r="G6" i="22"/>
  <c r="G10" i="22"/>
  <c r="G4" i="22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K4" i="16"/>
  <c r="K5" i="16"/>
  <c r="K6" i="16"/>
  <c r="N6" i="16" s="1"/>
  <c r="K7" i="16"/>
  <c r="K8" i="16"/>
  <c r="N8" i="16" s="1"/>
  <c r="K9" i="16"/>
  <c r="K10" i="16"/>
  <c r="K11" i="16"/>
  <c r="N11" i="16" s="1"/>
  <c r="K12" i="16"/>
  <c r="K13" i="16"/>
  <c r="K14" i="16"/>
  <c r="N14" i="16" s="1"/>
  <c r="K15" i="16"/>
  <c r="N15" i="16" s="1"/>
  <c r="K16" i="16"/>
  <c r="N16" i="16" s="1"/>
  <c r="K3" i="16"/>
  <c r="N3" i="16" s="1"/>
  <c r="N4" i="16"/>
  <c r="N5" i="16"/>
  <c r="N9" i="16"/>
  <c r="N10" i="16"/>
  <c r="N12" i="16"/>
  <c r="N13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K33" i="16"/>
  <c r="L33" i="16" s="1"/>
  <c r="I33" i="16"/>
  <c r="K31" i="16"/>
  <c r="I31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AH17" i="16" s="1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K18" i="16" l="1"/>
  <c r="K24" i="16" s="1"/>
  <c r="AA26" i="16"/>
  <c r="N7" i="16"/>
  <c r="C18" i="16"/>
  <c r="C24" i="16" s="1"/>
  <c r="I18" i="16"/>
  <c r="I24" i="16" s="1"/>
  <c r="I32" i="16" s="1"/>
  <c r="J32" i="16" s="1"/>
  <c r="L31" i="16"/>
  <c r="J31" i="16"/>
  <c r="J33" i="16"/>
  <c r="AA18" i="3"/>
  <c r="X4" i="14" l="1"/>
  <c r="X4" i="16" s="1"/>
  <c r="Z4" i="14"/>
  <c r="Z4" i="16" s="1"/>
  <c r="X5" i="14"/>
  <c r="X5" i="16" s="1"/>
  <c r="Z5" i="14"/>
  <c r="Z5" i="16" s="1"/>
  <c r="X6" i="14"/>
  <c r="X6" i="16" s="1"/>
  <c r="Z6" i="14"/>
  <c r="Z6" i="16" s="1"/>
  <c r="X7" i="14"/>
  <c r="X7" i="16" s="1"/>
  <c r="Z7" i="14"/>
  <c r="Z7" i="16" s="1"/>
  <c r="X8" i="14"/>
  <c r="X8" i="16" s="1"/>
  <c r="Z8" i="14"/>
  <c r="Z8" i="16" s="1"/>
  <c r="X9" i="14"/>
  <c r="X9" i="16" s="1"/>
  <c r="Z9" i="14"/>
  <c r="Z9" i="16" s="1"/>
  <c r="X10" i="14"/>
  <c r="X10" i="16" s="1"/>
  <c r="Z10" i="14"/>
  <c r="Z10" i="16" s="1"/>
  <c r="X11" i="14"/>
  <c r="X11" i="16" s="1"/>
  <c r="Z11" i="14"/>
  <c r="Z11" i="16" s="1"/>
  <c r="X12" i="14"/>
  <c r="X12" i="16" s="1"/>
  <c r="Z12" i="14"/>
  <c r="Z12" i="16" s="1"/>
  <c r="X13" i="14"/>
  <c r="X13" i="16" s="1"/>
  <c r="Z13" i="14"/>
  <c r="Z13" i="16" s="1"/>
  <c r="X14" i="14"/>
  <c r="X14" i="16" s="1"/>
  <c r="Z14" i="14"/>
  <c r="Z14" i="16" s="1"/>
  <c r="X15" i="14"/>
  <c r="X15" i="16" s="1"/>
  <c r="Z15" i="14"/>
  <c r="Z15" i="16" s="1"/>
  <c r="X16" i="14"/>
  <c r="X16" i="16" s="1"/>
  <c r="Z16" i="14"/>
  <c r="Z16" i="16" s="1"/>
  <c r="Z3" i="14"/>
  <c r="Z3" i="16" s="1"/>
  <c r="X3" i="14"/>
  <c r="X3" i="16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7" i="7"/>
  <c r="Q6" i="7"/>
  <c r="K6" i="7"/>
  <c r="I6" i="7"/>
  <c r="H6" i="7"/>
  <c r="G6" i="7"/>
  <c r="F6" i="7"/>
  <c r="E6" i="7"/>
  <c r="Q5" i="7"/>
  <c r="Q4" i="7"/>
  <c r="Q3" i="7"/>
  <c r="Z3" i="36" l="1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18" i="7"/>
  <c r="Q22" i="7"/>
  <c r="Z18" i="16"/>
  <c r="Z24" i="16" s="1"/>
  <c r="X18" i="16"/>
  <c r="X24" i="16" s="1"/>
  <c r="J6" i="7"/>
  <c r="X18" i="36" l="1"/>
  <c r="X24" i="36" s="1"/>
  <c r="X18" i="24"/>
  <c r="X24" i="24" s="1"/>
  <c r="Z18" i="24"/>
  <c r="Z24" i="24" s="1"/>
  <c r="Z18" i="36"/>
  <c r="Z24" i="36" s="1"/>
  <c r="AE6" i="7"/>
  <c r="AB6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S16" i="14"/>
  <c r="S16" i="16" s="1"/>
  <c r="Q16" i="14"/>
  <c r="Q16" i="16" s="1"/>
  <c r="P16" i="14"/>
  <c r="P16" i="16" s="1"/>
  <c r="T15" i="14"/>
  <c r="T15" i="16" s="1"/>
  <c r="S15" i="14"/>
  <c r="S15" i="16" s="1"/>
  <c r="Q15" i="14"/>
  <c r="Q15" i="16" s="1"/>
  <c r="P15" i="14"/>
  <c r="P15" i="16" s="1"/>
  <c r="T14" i="14"/>
  <c r="T14" i="16" s="1"/>
  <c r="S14" i="14"/>
  <c r="S14" i="16" s="1"/>
  <c r="Q14" i="14"/>
  <c r="Q14" i="16" s="1"/>
  <c r="P14" i="14"/>
  <c r="P14" i="16" s="1"/>
  <c r="T13" i="14"/>
  <c r="T13" i="16" s="1"/>
  <c r="S13" i="14"/>
  <c r="S13" i="16" s="1"/>
  <c r="Q13" i="14"/>
  <c r="Q13" i="16" s="1"/>
  <c r="P13" i="14"/>
  <c r="P13" i="16" s="1"/>
  <c r="T12" i="14"/>
  <c r="T12" i="16" s="1"/>
  <c r="S12" i="14"/>
  <c r="S12" i="16" s="1"/>
  <c r="Q12" i="14"/>
  <c r="Q12" i="16" s="1"/>
  <c r="P12" i="14"/>
  <c r="P12" i="16" s="1"/>
  <c r="T11" i="14"/>
  <c r="T11" i="16" s="1"/>
  <c r="S11" i="14"/>
  <c r="S11" i="16" s="1"/>
  <c r="Q11" i="14"/>
  <c r="Q11" i="16" s="1"/>
  <c r="P11" i="14"/>
  <c r="P11" i="16" s="1"/>
  <c r="T10" i="14"/>
  <c r="T10" i="16" s="1"/>
  <c r="S10" i="14"/>
  <c r="S10" i="16" s="1"/>
  <c r="Q10" i="14"/>
  <c r="Q10" i="16" s="1"/>
  <c r="P10" i="14"/>
  <c r="P10" i="16" s="1"/>
  <c r="T9" i="14"/>
  <c r="T9" i="16" s="1"/>
  <c r="S9" i="14"/>
  <c r="S9" i="16" s="1"/>
  <c r="Q9" i="14"/>
  <c r="Q9" i="16" s="1"/>
  <c r="P9" i="14"/>
  <c r="P9" i="16" s="1"/>
  <c r="T8" i="14"/>
  <c r="T8" i="16" s="1"/>
  <c r="S8" i="14"/>
  <c r="S8" i="16" s="1"/>
  <c r="Q8" i="14"/>
  <c r="Q8" i="16" s="1"/>
  <c r="P8" i="14"/>
  <c r="P8" i="16" s="1"/>
  <c r="T7" i="14"/>
  <c r="T7" i="16" s="1"/>
  <c r="S7" i="14"/>
  <c r="S7" i="16" s="1"/>
  <c r="Q7" i="14"/>
  <c r="Q7" i="16" s="1"/>
  <c r="P7" i="14"/>
  <c r="P7" i="16" s="1"/>
  <c r="T6" i="14"/>
  <c r="T6" i="16" s="1"/>
  <c r="S6" i="14"/>
  <c r="S6" i="16" s="1"/>
  <c r="Q6" i="14"/>
  <c r="Q6" i="16" s="1"/>
  <c r="P6" i="14"/>
  <c r="P6" i="16" s="1"/>
  <c r="T5" i="14"/>
  <c r="T5" i="16" s="1"/>
  <c r="S5" i="14"/>
  <c r="S5" i="16" s="1"/>
  <c r="Q5" i="14"/>
  <c r="Q5" i="16" s="1"/>
  <c r="P5" i="14"/>
  <c r="P5" i="16" s="1"/>
  <c r="T4" i="14"/>
  <c r="T4" i="16" s="1"/>
  <c r="S4" i="14"/>
  <c r="S4" i="16" s="1"/>
  <c r="Q4" i="14"/>
  <c r="Q4" i="16" s="1"/>
  <c r="P4" i="14"/>
  <c r="P4" i="16" s="1"/>
  <c r="T3" i="14"/>
  <c r="T3" i="16" s="1"/>
  <c r="S3" i="14"/>
  <c r="S3" i="16" s="1"/>
  <c r="Q3" i="14"/>
  <c r="Q3" i="16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S6" i="36" l="1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AJ5" i="16"/>
  <c r="AK11" i="16"/>
  <c r="R11" i="16"/>
  <c r="AJ11" i="16"/>
  <c r="AK15" i="16"/>
  <c r="R15" i="16"/>
  <c r="AJ15" i="16"/>
  <c r="AK3" i="14"/>
  <c r="P3" i="16"/>
  <c r="AK9" i="16"/>
  <c r="R9" i="16"/>
  <c r="AJ9" i="16"/>
  <c r="AK13" i="16"/>
  <c r="AJ13" i="16"/>
  <c r="R13" i="16"/>
  <c r="AJ7" i="16"/>
  <c r="R7" i="16"/>
  <c r="AK7" i="16"/>
  <c r="AK4" i="16"/>
  <c r="AJ4" i="16"/>
  <c r="R4" i="16"/>
  <c r="AK6" i="16"/>
  <c r="R6" i="16"/>
  <c r="AJ6" i="16"/>
  <c r="AJ8" i="16"/>
  <c r="AK8" i="16"/>
  <c r="R8" i="16"/>
  <c r="AK10" i="16"/>
  <c r="R10" i="16"/>
  <c r="AJ10" i="16"/>
  <c r="AJ12" i="16"/>
  <c r="R12" i="16"/>
  <c r="AK12" i="16"/>
  <c r="R14" i="16"/>
  <c r="AJ14" i="16"/>
  <c r="AK14" i="16"/>
  <c r="AJ16" i="16"/>
  <c r="AK16" i="16"/>
  <c r="R16" i="16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8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8" i="7" s="1"/>
  <c r="J8" i="7" s="1"/>
  <c r="R5" i="15"/>
  <c r="O5" i="15" s="1"/>
  <c r="AK6" i="15"/>
  <c r="U9" i="15"/>
  <c r="T18" i="15"/>
  <c r="T24" i="15" s="1"/>
  <c r="I8" i="7" s="1"/>
  <c r="X18" i="15"/>
  <c r="X24" i="15" s="1"/>
  <c r="M8" i="7" s="1"/>
  <c r="R6" i="15"/>
  <c r="O6" i="15" s="1"/>
  <c r="AJ12" i="15"/>
  <c r="Z18" i="15"/>
  <c r="Z24" i="15" s="1"/>
  <c r="L8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7" i="7" s="1"/>
  <c r="AJ6" i="14"/>
  <c r="AJ14" i="14"/>
  <c r="Z18" i="14"/>
  <c r="Z24" i="14" s="1"/>
  <c r="L7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7" i="7" s="1"/>
  <c r="R3" i="14"/>
  <c r="AI3" i="14" s="1"/>
  <c r="S18" i="14"/>
  <c r="S24" i="14" s="1"/>
  <c r="H7" i="7" s="1"/>
  <c r="U10" i="14"/>
  <c r="AD10" i="14" s="1"/>
  <c r="R12" i="14"/>
  <c r="O12" i="14" s="1"/>
  <c r="R16" i="14"/>
  <c r="AK16" i="14"/>
  <c r="T18" i="14"/>
  <c r="T24" i="14" s="1"/>
  <c r="I7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7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4" i="7" s="1"/>
  <c r="U7" i="13"/>
  <c r="U5" i="13"/>
  <c r="U6" i="13"/>
  <c r="R7" i="13"/>
  <c r="O7" i="13" s="1"/>
  <c r="U15" i="13"/>
  <c r="U16" i="13"/>
  <c r="R3" i="13"/>
  <c r="U9" i="12"/>
  <c r="S18" i="13"/>
  <c r="S24" i="13" s="1"/>
  <c r="H4" i="7" s="1"/>
  <c r="T18" i="13"/>
  <c r="T24" i="13" s="1"/>
  <c r="I4" i="7" s="1"/>
  <c r="Q18" i="13"/>
  <c r="Q24" i="13" s="1"/>
  <c r="G4" i="7" s="1"/>
  <c r="AJ10" i="13"/>
  <c r="U13" i="13"/>
  <c r="Z18" i="13"/>
  <c r="Z24" i="13" s="1"/>
  <c r="L4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4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3" i="7" s="1"/>
  <c r="R6" i="12"/>
  <c r="AI6" i="12" s="1"/>
  <c r="R10" i="12"/>
  <c r="R14" i="12"/>
  <c r="W14" i="12" s="1"/>
  <c r="T18" i="12"/>
  <c r="T24" i="12" s="1"/>
  <c r="I3" i="7" s="1"/>
  <c r="Z18" i="12"/>
  <c r="Z24" i="12" s="1"/>
  <c r="L3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3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3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U13" i="36" l="1"/>
  <c r="U5" i="36"/>
  <c r="U9" i="36"/>
  <c r="U8" i="36"/>
  <c r="R16" i="36"/>
  <c r="U15" i="36"/>
  <c r="U7" i="36"/>
  <c r="U8" i="24"/>
  <c r="U15" i="24"/>
  <c r="U7" i="24"/>
  <c r="U13" i="24"/>
  <c r="AD13" i="24" s="1"/>
  <c r="U5" i="24"/>
  <c r="D8" i="7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22" i="7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AE9" i="16" s="1"/>
  <c r="O11" i="16"/>
  <c r="AI11" i="16"/>
  <c r="W11" i="16"/>
  <c r="AE11" i="16" s="1"/>
  <c r="AG11" i="16"/>
  <c r="O14" i="16"/>
  <c r="AI14" i="16"/>
  <c r="W14" i="16"/>
  <c r="AE14" i="16" s="1"/>
  <c r="AG14" i="16"/>
  <c r="AM14" i="16" s="1"/>
  <c r="AG4" i="16"/>
  <c r="AI4" i="16"/>
  <c r="W4" i="16"/>
  <c r="O4" i="16"/>
  <c r="O7" i="16"/>
  <c r="AG7" i="16"/>
  <c r="AI7" i="16"/>
  <c r="W7" i="16"/>
  <c r="AE7" i="16" s="1"/>
  <c r="P18" i="16"/>
  <c r="AK3" i="16"/>
  <c r="AK17" i="16" s="1"/>
  <c r="R3" i="16"/>
  <c r="AJ3" i="16"/>
  <c r="AJ17" i="16" s="1"/>
  <c r="W12" i="16"/>
  <c r="AE12" i="16" s="1"/>
  <c r="O12" i="16"/>
  <c r="AG12" i="16"/>
  <c r="AM12" i="16" s="1"/>
  <c r="AI12" i="16"/>
  <c r="AG5" i="16"/>
  <c r="W5" i="16"/>
  <c r="AE5" i="16" s="1"/>
  <c r="O5" i="16"/>
  <c r="AI5" i="16"/>
  <c r="AG10" i="16"/>
  <c r="AM10" i="16" s="1"/>
  <c r="W10" i="16"/>
  <c r="AE10" i="16" s="1"/>
  <c r="AI10" i="16"/>
  <c r="O10" i="16"/>
  <c r="O16" i="16"/>
  <c r="AI16" i="16"/>
  <c r="AG16" i="16"/>
  <c r="AM16" i="16" s="1"/>
  <c r="W16" i="16"/>
  <c r="AE16" i="16" s="1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7" i="7"/>
  <c r="W25" i="7" s="1"/>
  <c r="J4" i="7"/>
  <c r="J3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8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6" i="7" s="1"/>
  <c r="AJ14" i="4"/>
  <c r="X18" i="4"/>
  <c r="X24" i="4" s="1"/>
  <c r="M6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44" l="1"/>
  <c r="K16" i="44" s="1"/>
  <c r="AL10" i="16" a="1"/>
  <c r="AL10" i="16" s="1"/>
  <c r="C17" i="22"/>
  <c r="AL12" i="16" a="1"/>
  <c r="AL12" i="16" s="1"/>
  <c r="C14" i="22"/>
  <c r="AL16" i="16" a="1"/>
  <c r="AL16" i="16" s="1"/>
  <c r="C16" i="22"/>
  <c r="AL11" i="16" a="1"/>
  <c r="AL11" i="16" s="1"/>
  <c r="AP11" i="16" s="1"/>
  <c r="C5" i="22"/>
  <c r="AL5" i="16" a="1"/>
  <c r="AL5" i="16" s="1"/>
  <c r="C10" i="22"/>
  <c r="AL7" i="16" a="1"/>
  <c r="AL7" i="16" s="1"/>
  <c r="C8" i="22"/>
  <c r="AL9" i="16" a="1"/>
  <c r="AL9" i="16" s="1"/>
  <c r="C12" i="22"/>
  <c r="AL14" i="16" a="1"/>
  <c r="AL14" i="16" s="1"/>
  <c r="AP14" i="16" s="1"/>
  <c r="C15" i="22"/>
  <c r="Q25" i="7"/>
  <c r="Y6" i="7"/>
  <c r="P25" i="7"/>
  <c r="O25" i="7"/>
  <c r="N25" i="7"/>
  <c r="V25" i="7"/>
  <c r="R25" i="7"/>
  <c r="M25" i="7"/>
  <c r="U25" i="7"/>
  <c r="L25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7" i="7"/>
  <c r="AE7" i="7"/>
  <c r="D3" i="7"/>
  <c r="AM9" i="16"/>
  <c r="AM15" i="14"/>
  <c r="AE6" i="16"/>
  <c r="AD18" i="16"/>
  <c r="AD24" i="16" s="1"/>
  <c r="AE8" i="16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AE4" i="16"/>
  <c r="AE13" i="16"/>
  <c r="AE15" i="16"/>
  <c r="AM11" i="16"/>
  <c r="AM7" i="16"/>
  <c r="U24" i="16"/>
  <c r="Y18" i="16"/>
  <c r="AM5" i="16"/>
  <c r="AP16" i="16"/>
  <c r="AN16" i="16"/>
  <c r="O3" i="16"/>
  <c r="W3" i="16"/>
  <c r="AI3" i="16"/>
  <c r="AI17" i="16" s="1"/>
  <c r="AG3" i="16"/>
  <c r="R18" i="16"/>
  <c r="R24" i="16" s="1"/>
  <c r="AN5" i="16"/>
  <c r="AP5" i="16"/>
  <c r="P24" i="16"/>
  <c r="AA22" i="16" s="1"/>
  <c r="AP7" i="16"/>
  <c r="AN7" i="16"/>
  <c r="AN9" i="16"/>
  <c r="AP9" i="16"/>
  <c r="AP10" i="16"/>
  <c r="AN10" i="16"/>
  <c r="AP12" i="16"/>
  <c r="AN12" i="16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6" i="7"/>
  <c r="AA22" i="14"/>
  <c r="F7" i="7"/>
  <c r="AA22" i="13"/>
  <c r="F4" i="7"/>
  <c r="D4" i="7"/>
  <c r="AE4" i="7"/>
  <c r="AA22" i="12"/>
  <c r="F3" i="7"/>
  <c r="AE3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8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7" i="7" s="1"/>
  <c r="AG17" i="14"/>
  <c r="AE3" i="14"/>
  <c r="AP5" i="13"/>
  <c r="AN5" i="13"/>
  <c r="AE4" i="12"/>
  <c r="AI17" i="13"/>
  <c r="AG17" i="12"/>
  <c r="W18" i="12"/>
  <c r="W24" i="12" s="1"/>
  <c r="K3" i="7" s="1"/>
  <c r="Y3" i="7" s="1"/>
  <c r="AI17" i="12"/>
  <c r="AE6" i="12"/>
  <c r="AA18" i="13"/>
  <c r="W18" i="13"/>
  <c r="W24" i="13" s="1"/>
  <c r="K4" i="7" s="1"/>
  <c r="AB4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L11" i="36" l="1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AN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N14" i="16"/>
  <c r="AL15" i="16" a="1"/>
  <c r="AL15" i="16" s="1"/>
  <c r="AP15" i="16" s="1"/>
  <c r="C4" i="22"/>
  <c r="AL13" i="16" a="1"/>
  <c r="AL13" i="16" s="1"/>
  <c r="AP13" i="16" s="1"/>
  <c r="C13" i="22"/>
  <c r="AL6" i="16" a="1"/>
  <c r="AL6" i="16" s="1"/>
  <c r="C6" i="22"/>
  <c r="AN11" i="16"/>
  <c r="AL4" i="16" a="1"/>
  <c r="AL4" i="16" s="1"/>
  <c r="AM4" i="16" s="1"/>
  <c r="C7" i="22"/>
  <c r="AL8" i="16" a="1"/>
  <c r="AL8" i="16" s="1"/>
  <c r="C11" i="22"/>
  <c r="AE10" i="36"/>
  <c r="AE6" i="36"/>
  <c r="AE12" i="36"/>
  <c r="AE3" i="24"/>
  <c r="AM15" i="36"/>
  <c r="AB7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U24" i="24"/>
  <c r="Y18" i="24"/>
  <c r="J18" i="21"/>
  <c r="K16" i="21" s="1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25" i="7"/>
  <c r="Y8" i="7"/>
  <c r="AP5" i="36"/>
  <c r="AN5" i="36"/>
  <c r="U24" i="36"/>
  <c r="Y18" i="36"/>
  <c r="Y7" i="7"/>
  <c r="Y4" i="7"/>
  <c r="AM7" i="15"/>
  <c r="AM15" i="15"/>
  <c r="AM13" i="14"/>
  <c r="AM4" i="14"/>
  <c r="AN7" i="14"/>
  <c r="AM7" i="14"/>
  <c r="AN11" i="14"/>
  <c r="AM11" i="14"/>
  <c r="AM6" i="14"/>
  <c r="AM8" i="14"/>
  <c r="AM13" i="16"/>
  <c r="AM9" i="14"/>
  <c r="AM8" i="16"/>
  <c r="AN6" i="16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AN15" i="16"/>
  <c r="AN4" i="16"/>
  <c r="AP4" i="16"/>
  <c r="AN13" i="16"/>
  <c r="AM15" i="16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3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5" i="7" s="1"/>
  <c r="AE10" i="3"/>
  <c r="Z18" i="3"/>
  <c r="Z24" i="3" s="1"/>
  <c r="L5" i="7" s="1"/>
  <c r="AE14" i="3"/>
  <c r="X18" i="3"/>
  <c r="X24" i="3" s="1"/>
  <c r="M5" i="7" s="1"/>
  <c r="Q18" i="3"/>
  <c r="Q24" i="3" s="1"/>
  <c r="G5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5" i="7" s="1"/>
  <c r="K18" i="3"/>
  <c r="K24" i="3" s="1"/>
  <c r="E18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P13" i="36" l="1"/>
  <c r="AM8" i="36"/>
  <c r="AP7" i="36"/>
  <c r="AM7" i="36"/>
  <c r="AN13" i="36"/>
  <c r="AN8" i="36"/>
  <c r="AN15" i="36"/>
  <c r="AP11" i="36"/>
  <c r="AP16" i="36"/>
  <c r="AL12" i="36" a="1"/>
  <c r="AL12" i="36" s="1"/>
  <c r="C16" i="44"/>
  <c r="AN16" i="36"/>
  <c r="AN9" i="36"/>
  <c r="AL6" i="36" a="1"/>
  <c r="AL6" i="36" s="1"/>
  <c r="AN6" i="36" s="1"/>
  <c r="C8" i="44"/>
  <c r="AP9" i="36"/>
  <c r="AL10" i="36" a="1"/>
  <c r="AL10" i="36" s="1"/>
  <c r="C10" i="44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M6" i="16"/>
  <c r="AP6" i="16"/>
  <c r="AN8" i="16"/>
  <c r="AP8" i="16"/>
  <c r="C18" i="22"/>
  <c r="D9" i="22" s="1"/>
  <c r="AN12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25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18" i="7"/>
  <c r="M22" i="7"/>
  <c r="G18" i="7"/>
  <c r="G22" i="7"/>
  <c r="L18" i="7"/>
  <c r="L22" i="7"/>
  <c r="I18" i="7"/>
  <c r="I22" i="7"/>
  <c r="H18" i="7"/>
  <c r="H22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E18" i="16"/>
  <c r="AE24" i="16" s="1"/>
  <c r="AL3" i="16"/>
  <c r="AM3" i="16" s="1"/>
  <c r="AM17" i="16" s="1"/>
  <c r="V18" i="13"/>
  <c r="V24" i="13" s="1"/>
  <c r="AM17" i="12"/>
  <c r="J5" i="7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AP6" i="36" l="1"/>
  <c r="D10" i="44"/>
  <c r="D16" i="44"/>
  <c r="D13" i="44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8" i="44"/>
  <c r="L13" i="44"/>
  <c r="E4" i="44"/>
  <c r="F4" i="44" s="1"/>
  <c r="G16" i="44"/>
  <c r="L8" i="44"/>
  <c r="D15" i="22"/>
  <c r="D4" i="22"/>
  <c r="D13" i="22"/>
  <c r="D11" i="22"/>
  <c r="D16" i="22"/>
  <c r="D17" i="22"/>
  <c r="D14" i="22"/>
  <c r="D5" i="22"/>
  <c r="D10" i="22"/>
  <c r="D12" i="22"/>
  <c r="D6" i="22"/>
  <c r="D7" i="22"/>
  <c r="D8" i="22"/>
  <c r="I23" i="7"/>
  <c r="X5" i="7"/>
  <c r="Z3" i="7"/>
  <c r="X6" i="7"/>
  <c r="Z6" i="7" s="1"/>
  <c r="X4" i="7"/>
  <c r="Z4" i="7" s="1"/>
  <c r="X7" i="7"/>
  <c r="Z7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L17" i="36"/>
  <c r="AN3" i="36"/>
  <c r="AN17" i="36" s="1"/>
  <c r="V18" i="24"/>
  <c r="V24" i="24" s="1"/>
  <c r="L4" i="21"/>
  <c r="M4" i="21" s="1"/>
  <c r="G4" i="21" s="1"/>
  <c r="K18" i="21"/>
  <c r="Z8" i="7"/>
  <c r="AN17" i="24"/>
  <c r="I20" i="7"/>
  <c r="Y5" i="7"/>
  <c r="J18" i="7"/>
  <c r="J22" i="7"/>
  <c r="M23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P18" i="16" s="1"/>
  <c r="AP24" i="16" s="1"/>
  <c r="K32" i="16" s="1"/>
  <c r="L32" i="16" s="1"/>
  <c r="AL17" i="16"/>
  <c r="AN3" i="16"/>
  <c r="AN17" i="16" s="1"/>
  <c r="AE5" i="7"/>
  <c r="D5" i="7"/>
  <c r="AA22" i="3"/>
  <c r="F5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5" i="7" s="1"/>
  <c r="K22" i="7" s="1"/>
  <c r="U24" i="3"/>
  <c r="Y18" i="3"/>
  <c r="Z31" i="7" l="1"/>
  <c r="AE25" i="36" s="1"/>
  <c r="AA8" i="7"/>
  <c r="AA31" i="7" s="1"/>
  <c r="AP18" i="36"/>
  <c r="AP24" i="36" s="1"/>
  <c r="D18" i="44"/>
  <c r="M8" i="44"/>
  <c r="L9" i="44"/>
  <c r="E5" i="44"/>
  <c r="M13" i="44"/>
  <c r="L14" i="44"/>
  <c r="E4" i="22"/>
  <c r="F4" i="22" s="1"/>
  <c r="D18" i="22"/>
  <c r="E5" i="22"/>
  <c r="F5" i="22" s="1"/>
  <c r="X25" i="7"/>
  <c r="AD4" i="7"/>
  <c r="AC4" i="7"/>
  <c r="AC6" i="7"/>
  <c r="AD6" i="7"/>
  <c r="AC3" i="7"/>
  <c r="AD3" i="7"/>
  <c r="AL17" i="15"/>
  <c r="AN3" i="15"/>
  <c r="AN17" i="15" s="1"/>
  <c r="AP3" i="15"/>
  <c r="AP18" i="15" s="1"/>
  <c r="AP24" i="15" s="1"/>
  <c r="K32" i="15" s="1"/>
  <c r="L32" i="15" s="1"/>
  <c r="AC7" i="7"/>
  <c r="Z25" i="7"/>
  <c r="AD7" i="7"/>
  <c r="L5" i="21"/>
  <c r="E4" i="21"/>
  <c r="F4" i="21" s="1"/>
  <c r="D18" i="21"/>
  <c r="R23" i="7"/>
  <c r="W23" i="7"/>
  <c r="T23" i="7"/>
  <c r="V23" i="7"/>
  <c r="S23" i="7"/>
  <c r="Q23" i="7"/>
  <c r="Z5" i="7"/>
  <c r="Y22" i="7"/>
  <c r="Y23" i="7" s="1"/>
  <c r="Y18" i="7"/>
  <c r="K23" i="7"/>
  <c r="L23" i="7"/>
  <c r="Q20" i="7"/>
  <c r="W20" i="7"/>
  <c r="F18" i="7"/>
  <c r="F22" i="7"/>
  <c r="X18" i="7"/>
  <c r="X20" i="7" s="1"/>
  <c r="X22" i="7"/>
  <c r="X23" i="7" s="1"/>
  <c r="D18" i="7"/>
  <c r="D22" i="7"/>
  <c r="K20" i="7"/>
  <c r="R20" i="7"/>
  <c r="S20" i="7"/>
  <c r="T20" i="7"/>
  <c r="U20" i="7"/>
  <c r="V20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18" i="7"/>
  <c r="M20" i="7"/>
  <c r="L20" i="7"/>
  <c r="AB5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M14" i="44" l="1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12" i="22"/>
  <c r="F12" i="22" s="1"/>
  <c r="E6" i="22"/>
  <c r="E5" i="21"/>
  <c r="F5" i="21" s="1"/>
  <c r="M5" i="21"/>
  <c r="G5" i="21" s="1"/>
  <c r="L12" i="21"/>
  <c r="L6" i="21"/>
  <c r="Z18" i="7"/>
  <c r="AB20" i="7" s="1"/>
  <c r="Z22" i="7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5" i="7"/>
  <c r="AC5" i="7"/>
  <c r="AA3" i="7"/>
  <c r="AB18" i="7"/>
  <c r="V18" i="3"/>
  <c r="V24" i="3" s="1"/>
  <c r="AL17" i="3"/>
  <c r="AP3" i="3"/>
  <c r="AP18" i="3" s="1"/>
  <c r="AN3" i="3"/>
  <c r="AN17" i="3" s="1"/>
  <c r="AM3" i="3"/>
  <c r="AM17" i="3" s="1"/>
  <c r="M10" i="44" l="1"/>
  <c r="G8" i="44" s="1"/>
  <c r="L11" i="44"/>
  <c r="M11" i="44" s="1"/>
  <c r="F12" i="44"/>
  <c r="E13" i="44"/>
  <c r="F6" i="44"/>
  <c r="E7" i="44"/>
  <c r="M15" i="44"/>
  <c r="L16" i="44"/>
  <c r="M16" i="44" s="1"/>
  <c r="E13" i="22"/>
  <c r="F6" i="22"/>
  <c r="E7" i="22"/>
  <c r="F13" i="22"/>
  <c r="E14" i="22"/>
  <c r="E6" i="21"/>
  <c r="E12" i="21"/>
  <c r="E13" i="21" s="1"/>
  <c r="F12" i="21"/>
  <c r="M6" i="21"/>
  <c r="L7" i="21"/>
  <c r="F6" i="21"/>
  <c r="E7" i="21"/>
  <c r="M12" i="21"/>
  <c r="L13" i="21"/>
  <c r="AE25" i="16"/>
  <c r="Z23" i="7"/>
  <c r="AA18" i="7"/>
  <c r="AA22" i="7"/>
  <c r="AA23" i="7" s="1"/>
  <c r="Z20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18" i="7"/>
  <c r="AC18" i="7"/>
  <c r="AP24" i="3"/>
  <c r="K32" i="3" s="1"/>
  <c r="L32" i="3" s="1"/>
  <c r="G15" i="44" l="1"/>
  <c r="G14" i="44"/>
  <c r="F13" i="44"/>
  <c r="E14" i="44"/>
  <c r="F7" i="44"/>
  <c r="E8" i="44"/>
  <c r="G11" i="44"/>
  <c r="G10" i="44"/>
  <c r="F14" i="22"/>
  <c r="E17" i="22"/>
  <c r="F17" i="22" s="1"/>
  <c r="E15" i="22"/>
  <c r="F7" i="22"/>
  <c r="E8" i="22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8" i="44" l="1"/>
  <c r="E9" i="44"/>
  <c r="F14" i="44"/>
  <c r="E15" i="44"/>
  <c r="E17" i="44"/>
  <c r="F17" i="44" s="1"/>
  <c r="F15" i="22"/>
  <c r="E16" i="22"/>
  <c r="F16" i="22" s="1"/>
  <c r="F8" i="22"/>
  <c r="E9" i="22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5" i="44" l="1"/>
  <c r="E16" i="44"/>
  <c r="F16" i="44" s="1"/>
  <c r="F9" i="44"/>
  <c r="E10" i="44"/>
  <c r="F9" i="22"/>
  <c r="E10" i="22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10" i="44" l="1"/>
  <c r="E11" i="44"/>
  <c r="F11" i="44" s="1"/>
  <c r="F10" i="22"/>
  <c r="E11" i="22"/>
  <c r="F11" i="22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G11" i="21" l="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19" l="1"/>
  <c r="E10" i="19"/>
  <c r="F15" i="19"/>
  <c r="E16" i="19"/>
  <c r="F16" i="19" s="1"/>
  <c r="F10" i="19" l="1"/>
  <c r="E11" i="19"/>
  <c r="F11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461C980-CCD7-4FA5-A632-2A7E1E4E380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0E7755-99FD-42AA-BD76-A4E50176F2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13B2109-A08A-4854-A057-125F9F551D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C7C602-C40C-4CFC-B0B4-05EBC5C5DE8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AA1C36-F80C-470A-A365-8D3ED201EB7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C1E7D02-2C4A-4F3E-8628-2D6757179F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FF3372C-9068-421E-AD95-9D7B8E98EED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68346F1-B2C0-45AD-AC4B-6B133D2A4B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16DF94-C68C-4740-83C0-DE7B7F9475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0341B12-5E8C-43D3-B1C8-BF95D8F882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6D6FD2-482F-49EF-98B5-89D34CDF47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250702-B660-46A2-8EE2-DBFECFB484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DB6D71B-A275-4651-8554-AC5F65AA6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29A0DF5-A0CF-4BD8-8FEC-527CC98C62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5055F53-5B19-482D-993D-76395C1B1D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8371B6A-F4B3-4565-9ABB-EEE13CB924F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6D7A6CE-7749-4EB7-B83C-DA27DEAEC38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5EDCACC-AA69-4F05-B3A8-E9590A720F8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<sst xmlns="http://schemas.openxmlformats.org/spreadsheetml/2006/main" count="104554" uniqueCount="2940">
  <si>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</si>
  <si>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</si>
  <si>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</si>
  <si>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</si>
  <si>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</si>
  <si>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</si>
  <si>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</si>
  <si>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</si>
  <si>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</si>
  <si>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</si>
  <si>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</si>
  <si>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</si>
  <si>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</si>
  <si>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</si>
  <si>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</si>
  <si>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</si>
  <si>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</si>
  <si>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</si>
  <si>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</si>
  <si>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</si>
  <si>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</si>
  <si>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</si>
  <si>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</si>
  <si>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</si>
  <si>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</si>
  <si>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</si>
  <si>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</si>
  <si>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</si>
  <si>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</si>
  <si>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</si>
  <si>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</si>
  <si>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</si>
  <si>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</si>
  <si>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</si>
  <si>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</si>
  <si>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</si>
  <si>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</si>
  <si>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</si>
  <si>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</si>
  <si>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</si>
  <si>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</si>
  <si>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</si>
  <si>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</si>
  <si>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</si>
  <si>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</si>
  <si>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</si>
  <si>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</si>
  <si>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</si>
  <si>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</si>
  <si>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</si>
  <si>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</si>
  <si>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</si>
  <si>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</si>
  <si>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</si>
  <si>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</si>
  <si>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</si>
  <si>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</si>
  <si>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</si>
  <si>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</si>
  <si>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</si>
  <si>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</si>
  <si>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</si>
  <si>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</si>
  <si>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</si>
  <si>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</si>
  <si>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</si>
  <si>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</si>
  <si>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</si>
  <si>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</si>
  <si>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</si>
  <si>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</si>
  <si>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</si>
  <si>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</si>
  <si>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</si>
  <si>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</si>
  <si>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</si>
  <si>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</si>
  <si>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</si>
  <si>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</si>
  <si>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</si>
  <si>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</si>
  <si>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</si>
  <si>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</si>
  <si>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</si>
  <si>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</si>
  <si>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</si>
  <si>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</si>
  <si>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</si>
  <si>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</si>
  <si>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</si>
  <si>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</si>
  <si>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</si>
  <si>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</si>
  <si>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</si>
  <si>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</si>
  <si>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</si>
  <si>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</si>
  <si>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</si>
  <si>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</si>
  <si>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</si>
  <si>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</si>
  <si>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</si>
  <si>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</si>
  <si>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</si>
  <si>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</si>
  <si>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</si>
  <si>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</si>
  <si>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</si>
  <si>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</si>
  <si>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</si>
  <si>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</si>
  <si>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</si>
  <si>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</si>
  <si>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</si>
  <si>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</si>
  <si>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</si>
  <si>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</si>
  <si>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</si>
  <si>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</si>
  <si>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</si>
  <si>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</si>
  <si>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</si>
  <si>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</si>
  <si>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</si>
  <si>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</si>
  <si>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</si>
  <si>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</si>
  <si>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</si>
  <si>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</si>
  <si>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</si>
  <si>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</si>
  <si>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</si>
  <si>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</si>
  <si>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</si>
  <si>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</si>
  <si>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</si>
  <si>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</si>
  <si>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</si>
  <si>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</si>
  <si>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</si>
  <si>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</si>
  <si>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</si>
  <si>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</si>
  <si>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</si>
  <si>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</si>
  <si>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</si>
  <si>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</si>
  <si>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</si>
  <si>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</si>
  <si>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</si>
  <si>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</si>
  <si>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</si>
  <si>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</si>
  <si>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</si>
  <si>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</si>
  <si>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</si>
  <si>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</si>
  <si>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</si>
  <si>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</si>
  <si>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</si>
  <si>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</si>
  <si>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</si>
  <si>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</si>
  <si>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</si>
  <si>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</si>
  <si>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</si>
  <si>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</si>
  <si>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</si>
  <si>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</si>
  <si>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</si>
  <si>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</si>
  <si>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</si>
  <si>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</si>
  <si>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</si>
  <si>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</si>
  <si>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</si>
  <si>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</si>
  <si>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</si>
  <si>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</si>
  <si>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</si>
  <si>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</si>
  <si>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</si>
  <si>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</si>
  <si>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</si>
  <si>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</si>
  <si>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</si>
  <si>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</si>
  <si>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</si>
  <si>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</si>
  <si>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</si>
  <si>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</si>
  <si>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</si>
  <si>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</si>
  <si>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</si>
  <si>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</si>
  <si>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</si>
  <si>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</si>
  <si>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</si>
  <si>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</si>
  <si>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</si>
  <si>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</si>
  <si>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</si>
  <si>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</si>
  <si>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</si>
  <si>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</si>
  <si>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</si>
  <si>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</si>
  <si>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</si>
  <si>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</si>
  <si>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</si>
  <si>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</si>
  <si>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</si>
  <si>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</si>
  <si>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</si>
  <si>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</si>
  <si>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</si>
  <si>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</si>
  <si>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</si>
  <si>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</si>
  <si>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</si>
  <si>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</si>
  <si>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</si>
  <si>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</si>
  <si>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</si>
  <si>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</si>
  <si>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</si>
  <si>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</si>
  <si>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</si>
  <si>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</si>
  <si>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</si>
  <si>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</si>
  <si>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</si>
  <si>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</si>
  <si>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</si>
  <si>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</si>
  <si>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</si>
  <si>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</si>
  <si>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</si>
  <si>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</si>
  <si>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</si>
  <si>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</si>
  <si>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</si>
  <si>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</si>
  <si>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</si>
  <si>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</si>
  <si>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</si>
  <si>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</si>
  <si>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</si>
  <si>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</si>
  <si>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</si>
  <si>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</si>
  <si>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</si>
  <si>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</si>
  <si>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</si>
  <si>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</si>
  <si>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</si>
  <si>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</si>
  <si>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</si>
  <si>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</si>
  <si>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</si>
  <si>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</si>
  <si>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</si>
  <si>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</si>
  <si>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</si>
  <si>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</si>
  <si>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</si>
  <si>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</si>
  <si>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</si>
  <si>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</si>
  <si>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</si>
  <si>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</si>
  <si>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</si>
  <si>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</si>
  <si>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</si>
  <si>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</si>
  <si>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</si>
  <si>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</si>
  <si>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</si>
  <si>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</si>
  <si>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</si>
  <si>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</si>
  <si>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</si>
  <si>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</si>
  <si>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</si>
  <si>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</si>
  <si>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</si>
  <si>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</si>
  <si>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</si>
  <si>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</si>
  <si>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</si>
  <si>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</si>
  <si>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</si>
  <si>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</si>
  <si>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</si>
  <si>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</si>
  <si>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</si>
  <si>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</si>
  <si>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</si>
  <si>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</si>
  <si>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</si>
  <si>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</si>
  <si>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</si>
  <si>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</si>
  <si>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</si>
  <si>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</si>
  <si>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</si>
  <si>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</si>
  <si>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</si>
  <si>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</si>
  <si>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</si>
  <si>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</si>
  <si>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</si>
  <si>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</si>
  <si>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</si>
  <si>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</si>
  <si>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</si>
  <si>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</si>
  <si>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</si>
  <si>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</si>
  <si>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</si>
  <si>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</si>
  <si>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</si>
  <si>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</si>
  <si>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</si>
  <si>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</si>
  <si>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</si>
  <si>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</si>
  <si>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</si>
  <si>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</si>
  <si>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</si>
  <si>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</si>
  <si>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</si>
  <si>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</si>
  <si>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</si>
  <si>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</si>
  <si>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</si>
  <si>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</si>
  <si>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</si>
  <si>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</si>
  <si>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</si>
  <si>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</si>
  <si>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</si>
  <si>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</si>
  <si>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</si>
  <si>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</si>
  <si>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</si>
  <si>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</si>
  <si>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</si>
  <si>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</si>
  <si>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</si>
  <si>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</si>
  <si>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</si>
  <si>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</si>
  <si>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</si>
  <si>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</si>
  <si>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</si>
  <si>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</si>
  <si>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</si>
  <si>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</si>
  <si>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</si>
  <si>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</si>
  <si>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</si>
  <si>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</si>
  <si>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</si>
  <si>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</si>
  <si>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</si>
  <si>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</si>
  <si>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</si>
  <si>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</si>
  <si>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</si>
  <si>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</si>
  <si>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</si>
  <si>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</si>
  <si>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</si>
  <si>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</si>
  <si>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</si>
  <si>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</si>
  <si>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</si>
  <si>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</si>
  <si>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</si>
  <si>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</si>
  <si>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</si>
  <si>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</si>
  <si>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</si>
  <si>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</si>
  <si>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</si>
  <si>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</si>
  <si>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</si>
  <si>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</si>
  <si>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</si>
  <si>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</si>
  <si>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</si>
  <si>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</si>
  <si>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</si>
  <si>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</si>
  <si>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</si>
  <si>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</si>
  <si>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</si>
  <si>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</si>
  <si>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</si>
  <si>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</si>
  <si>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</si>
  <si>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</si>
  <si>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</si>
  <si>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</si>
  <si>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</si>
  <si>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</si>
  <si>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</si>
  <si>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</si>
  <si>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</si>
  <si>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</si>
  <si>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</si>
  <si>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</si>
  <si>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</si>
  <si>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</si>
  <si>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</si>
  <si>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</si>
  <si>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</si>
  <si>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</si>
  <si>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</si>
  <si>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</si>
  <si>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</si>
  <si>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</si>
  <si>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</si>
  <si>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</si>
  <si>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</si>
  <si>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</si>
  <si>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</si>
  <si>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</si>
  <si>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</si>
  <si>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</si>
  <si>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</si>
  <si>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</si>
  <si>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</si>
  <si>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</si>
  <si>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</si>
  <si>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</si>
  <si>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</si>
  <si>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</si>
  <si>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</si>
  <si>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</si>
  <si>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</si>
  <si>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</si>
  <si>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</si>
  <si>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</si>
  <si>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</si>
  <si>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</si>
  <si>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</si>
  <si>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</si>
  <si>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</si>
  <si>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</si>
  <si>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</si>
  <si>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</si>
  <si>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</si>
  <si>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</si>
  <si>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</si>
  <si>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</si>
  <si>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</si>
  <si>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</si>
  <si>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</si>
  <si>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</si>
  <si>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</si>
  <si>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</si>
  <si>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</si>
  <si>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</si>
  <si>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</si>
  <si>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</si>
  <si>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</si>
  <si>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</si>
  <si>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</si>
  <si>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</si>
  <si>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</si>
  <si>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</si>
  <si>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</si>
  <si>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</si>
  <si>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</si>
  <si>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</si>
  <si>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</si>
  <si>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</si>
  <si>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</si>
  <si>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</si>
  <si>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</si>
  <si>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</si>
  <si>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</si>
  <si>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</si>
  <si>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</si>
  <si>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</si>
  <si>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</si>
  <si>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</si>
  <si>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</si>
  <si>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</si>
  <si>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</si>
  <si>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</si>
  <si>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</si>
  <si>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</si>
  <si>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</si>
  <si>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</si>
  <si>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</si>
  <si>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</si>
  <si>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</si>
  <si>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</si>
  <si>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</si>
  <si>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</si>
  <si>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</si>
  <si>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</si>
  <si>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</si>
  <si>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</si>
  <si>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</si>
  <si>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</si>
  <si>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</si>
  <si>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</si>
  <si>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</si>
  <si>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</si>
  <si>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</si>
  <si>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</si>
  <si>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</si>
  <si>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</si>
  <si>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</si>
  <si>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</si>
  <si>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</si>
  <si>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</si>
  <si>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</si>
  <si>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</si>
  <si>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</si>
  <si>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</si>
  <si>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</si>
  <si>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</si>
  <si>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</si>
  <si>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</si>
  <si>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</si>
  <si>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</si>
  <si>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</si>
  <si>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</si>
  <si>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</si>
  <si>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</si>
  <si>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</si>
  <si>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</si>
  <si>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</si>
  <si>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</si>
  <si>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</si>
  <si>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</si>
  <si>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</si>
  <si>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</si>
  <si>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</si>
  <si>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</si>
  <si>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</si>
  <si>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</si>
  <si>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</si>
  <si>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</si>
  <si>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</si>
  <si>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</si>
  <si>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</si>
  <si>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</si>
  <si>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</si>
  <si>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</si>
  <si>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</si>
  <si>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</si>
  <si>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</si>
  <si>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</si>
  <si>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</si>
  <si>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</si>
  <si>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</si>
  <si>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</si>
  <si>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</si>
  <si>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</si>
  <si>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</si>
  <si>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</si>
  <si>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</si>
  <si>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</si>
  <si>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</si>
  <si>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</si>
  <si>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</si>
  <si>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</si>
  <si>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</si>
  <si>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</si>
  <si>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</si>
  <si>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</si>
  <si>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</si>
  <si>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</si>
  <si>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</si>
  <si>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</si>
  <si>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</si>
  <si>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</si>
  <si>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</si>
  <si>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</si>
  <si>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</si>
  <si>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</si>
  <si>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</si>
  <si>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</si>
  <si>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</si>
  <si>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</si>
  <si>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</si>
  <si>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</si>
  <si>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</si>
  <si>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</si>
  <si>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</si>
  <si>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</si>
  <si>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</si>
  <si>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</si>
  <si>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</si>
  <si>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</si>
  <si>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</si>
  <si>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</si>
  <si>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</si>
  <si>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</si>
  <si>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</si>
  <si>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</si>
  <si>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</si>
  <si>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</si>
  <si>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</si>
  <si>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</si>
  <si>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</si>
  <si>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</si>
  <si>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</si>
  <si>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</si>
  <si>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</si>
  <si>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</si>
  <si>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</si>
  <si>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</si>
  <si>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</si>
  <si>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</si>
  <si>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</si>
  <si>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</si>
  <si>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</si>
  <si>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</si>
  <si>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</si>
  <si>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</si>
  <si>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</si>
  <si>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</si>
  <si>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</si>
  <si>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</si>
  <si>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</si>
  <si>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</si>
  <si>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</si>
  <si>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</si>
  <si>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</si>
  <si>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</si>
  <si>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</si>
  <si>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</si>
  <si>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</si>
  <si>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</si>
  <si>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</si>
  <si>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</si>
  <si>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</si>
  <si>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</si>
  <si>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</si>
  <si>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</si>
  <si>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</si>
  <si>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</si>
  <si>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</si>
  <si>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</si>
  <si>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</si>
  <si>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</si>
  <si>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</si>
  <si>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</si>
  <si>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</si>
  <si>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</si>
  <si>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</si>
  <si>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</si>
  <si>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</si>
  <si>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</si>
  <si>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</si>
  <si>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</si>
  <si>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</si>
  <si>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</si>
  <si>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</si>
  <si>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</si>
  <si>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</si>
  <si>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</si>
  <si>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</si>
  <si>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</si>
  <si>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</si>
  <si>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</si>
  <si>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</si>
  <si>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</si>
  <si>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</si>
  <si>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</si>
  <si>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</si>
  <si>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</si>
  <si>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</si>
  <si>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</si>
  <si>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</si>
  <si>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</si>
  <si>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</si>
  <si>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</si>
  <si>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</si>
  <si>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</si>
  <si>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</si>
  <si>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</si>
  <si>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</si>
  <si>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</si>
  <si>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</si>
  <si>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</si>
  <si>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</si>
  <si>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</si>
  <si>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</si>
  <si>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</si>
  <si>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</si>
  <si>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</si>
  <si>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</si>
  <si>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</si>
  <si>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</si>
  <si>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</si>
  <si>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</si>
  <si>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</si>
  <si>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</si>
  <si>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</si>
  <si>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</si>
  <si>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</si>
  <si>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</si>
  <si>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</si>
  <si>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</si>
  <si>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</si>
  <si>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</si>
  <si>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</si>
  <si>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</si>
  <si>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</si>
  <si>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</si>
  <si>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</si>
  <si>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</si>
  <si>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</si>
  <si>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</si>
  <si>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</si>
  <si>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</si>
  <si>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</si>
  <si>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</si>
  <si>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</si>
  <si>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</si>
  <si>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</si>
  <si>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</si>
  <si>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</si>
  <si>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</si>
  <si>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</si>
  <si>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</si>
  <si>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</si>
  <si>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</si>
  <si>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</si>
  <si>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</si>
  <si>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</si>
  <si>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</si>
  <si>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</si>
  <si>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</si>
  <si>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</si>
  <si>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</si>
  <si>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</si>
  <si>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</si>
  <si>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</si>
  <si>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</si>
  <si>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</si>
  <si>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</si>
  <si>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</si>
  <si>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</si>
  <si>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</si>
  <si>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</si>
  <si>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</si>
  <si>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</si>
  <si>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</si>
  <si>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</si>
  <si>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</si>
  <si>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</si>
  <si>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</si>
  <si>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</si>
  <si>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</si>
  <si>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</si>
  <si>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</si>
  <si>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</si>
  <si>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</si>
  <si>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</si>
  <si>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</si>
  <si>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</si>
  <si>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</si>
  <si>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</si>
  <si>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</si>
  <si>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</si>
  <si>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</si>
  <si>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</si>
  <si>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</si>
  <si>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</si>
  <si>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</si>
  <si>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</si>
  <si>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</si>
  <si>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</si>
  <si>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</si>
  <si>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</si>
  <si>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</si>
  <si>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</si>
  <si>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</si>
  <si>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</si>
  <si>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</si>
  <si>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</si>
  <si>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</si>
  <si>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</si>
  <si>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</si>
  <si>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</si>
  <si>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</si>
  <si>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</si>
  <si>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</si>
  <si>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</si>
  <si>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</si>
  <si>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</si>
  <si>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</si>
  <si>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</si>
  <si>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</si>
  <si>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</si>
  <si>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</si>
  <si>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</si>
  <si>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</si>
  <si>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</si>
  <si>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</si>
  <si>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</si>
  <si>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</si>
  <si>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</si>
  <si>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</si>
  <si>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</si>
  <si>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</si>
  <si>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</si>
  <si>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</si>
  <si>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</si>
  <si>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</si>
  <si>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</si>
  <si>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</si>
  <si>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</si>
  <si>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</si>
  <si>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</si>
  <si>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</si>
  <si>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</si>
  <si>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</si>
  <si>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</si>
  <si>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</si>
  <si>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</si>
  <si>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</si>
  <si>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</si>
  <si>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</si>
  <si>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</si>
  <si>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</si>
  <si>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</si>
  <si>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</si>
  <si>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</si>
  <si>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</si>
  <si>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</si>
  <si>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</si>
  <si>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</si>
  <si>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</si>
  <si>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</si>
  <si>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</si>
  <si>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</si>
  <si>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</si>
  <si>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</si>
  <si>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</si>
  <si>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</si>
  <si>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</si>
  <si>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</si>
  <si>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</si>
  <si>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</si>
  <si>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</si>
  <si>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</si>
  <si>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</si>
  <si>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</si>
  <si>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</si>
  <si>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</si>
  <si>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</si>
  <si>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</si>
  <si>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</si>
  <si>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</si>
  <si>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</si>
  <si>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</si>
  <si>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</si>
  <si>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</si>
  <si>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</si>
  <si>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</si>
  <si>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</si>
  <si>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</si>
  <si>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</si>
  <si>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</si>
  <si>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</si>
  <si>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</si>
  <si>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</si>
  <si>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</si>
  <si>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</si>
  <si>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</si>
  <si>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</si>
  <si>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</si>
  <si>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</si>
  <si>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</si>
  <si>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</si>
  <si>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</si>
  <si>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</si>
  <si>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</si>
  <si>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</si>
  <si>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</si>
  <si>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</si>
  <si>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</si>
  <si>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</si>
  <si>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</si>
  <si>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</si>
  <si>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</si>
  <si>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</si>
  <si>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</si>
  <si>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</si>
  <si>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</si>
  <si>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</si>
  <si>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</si>
  <si>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</si>
  <si>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</si>
  <si>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</si>
  <si>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</si>
  <si>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</si>
  <si>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</si>
  <si>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</si>
  <si>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</si>
  <si>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</si>
  <si>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</si>
  <si>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</si>
  <si>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</si>
  <si>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</si>
  <si>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</si>
  <si>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</si>
  <si>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</si>
  <si>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</si>
  <si>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</si>
  <si>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</si>
  <si>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</si>
  <si>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</si>
  <si>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</si>
  <si>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</si>
  <si>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</si>
  <si>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</si>
  <si>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</si>
  <si>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</si>
  <si>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</si>
  <si>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</si>
  <si>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</si>
  <si>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</si>
  <si>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</si>
  <si>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</si>
  <si>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</si>
  <si>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</si>
  <si>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</si>
  <si>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</si>
  <si>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</si>
  <si>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</si>
  <si>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</si>
  <si>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</si>
  <si>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</si>
  <si>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</si>
  <si>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</si>
  <si>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</si>
  <si>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</si>
  <si>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</si>
  <si>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</si>
  <si>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</si>
  <si>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</si>
  <si>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</si>
  <si>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</si>
  <si>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</si>
  <si>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</si>
  <si>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</si>
  <si>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</si>
  <si>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</si>
  <si>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</si>
  <si>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</si>
  <si>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</si>
  <si>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</si>
  <si>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</si>
  <si>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</si>
  <si>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</si>
  <si>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</si>
  <si>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</si>
  <si>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</si>
  <si>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</si>
  <si>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</si>
  <si>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</si>
  <si>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</si>
  <si>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</si>
  <si>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</si>
  <si>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</si>
  <si>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</si>
  <si>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</si>
  <si>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</si>
  <si>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</si>
  <si>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</si>
  <si>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</si>
  <si>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</si>
  <si>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</si>
  <si>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</si>
  <si>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</si>
  <si>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</si>
  <si>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</si>
  <si>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</si>
  <si>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</si>
  <si>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</si>
  <si>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</si>
  <si>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</si>
  <si>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</si>
  <si>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</si>
  <si>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</si>
  <si>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</si>
  <si>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</si>
  <si>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</si>
  <si>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</si>
  <si>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</si>
  <si>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</si>
  <si>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</si>
  <si>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</si>
  <si>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</si>
  <si>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</si>
  <si>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</si>
  <si>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</si>
  <si>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</si>
  <si>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</si>
  <si>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</si>
  <si>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</si>
  <si>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</si>
  <si>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</si>
  <si>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</si>
  <si>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</si>
  <si>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</si>
  <si>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</si>
  <si>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</si>
  <si>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</si>
  <si>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</si>
  <si>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</si>
  <si>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</si>
  <si>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</si>
  <si>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</si>
  <si>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</si>
  <si>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</si>
  <si>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</si>
  <si>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</si>
  <si>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</si>
  <si>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</si>
  <si>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</si>
  <si>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</si>
  <si>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</si>
  <si>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</si>
  <si>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</si>
  <si>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</si>
  <si>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</si>
  <si>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</si>
  <si>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</si>
  <si>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</si>
  <si>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</si>
  <si>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</si>
  <si>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</si>
  <si>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</si>
  <si>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</si>
  <si>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</si>
  <si>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</si>
  <si>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</si>
  <si>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</si>
  <si>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</si>
  <si>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</si>
  <si>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</si>
  <si>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</si>
  <si>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</si>
  <si>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</si>
  <si>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</si>
  <si>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</si>
  <si>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</si>
  <si>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</si>
  <si>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</si>
  <si>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</si>
  <si>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</si>
  <si>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</si>
  <si>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</si>
  <si>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</si>
  <si>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</si>
  <si>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</si>
  <si>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</si>
  <si>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</si>
  <si>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</si>
  <si>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</si>
  <si>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</si>
  <si>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</si>
  <si>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</si>
  <si>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</si>
  <si>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</si>
  <si>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</si>
  <si>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</si>
  <si>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</si>
  <si>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</si>
  <si>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</si>
  <si>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</si>
  <si>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</si>
  <si>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</si>
  <si>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</si>
  <si>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</si>
  <si>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</si>
  <si>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</si>
  <si>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</si>
  <si>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</si>
  <si>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</si>
  <si>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</si>
  <si>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</si>
  <si>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</si>
  <si>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</si>
  <si>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</si>
  <si>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</si>
  <si>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</si>
  <si>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</si>
  <si>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</si>
  <si>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</si>
  <si>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</si>
  <si>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</si>
  <si>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</si>
  <si>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</si>
  <si>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</si>
  <si>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</si>
  <si>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</si>
  <si>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</si>
  <si>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</si>
  <si>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</si>
  <si>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</si>
  <si>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</si>
  <si>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</si>
  <si>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</si>
  <si>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</si>
  <si>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</si>
  <si>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</si>
  <si>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</si>
  <si>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</si>
  <si>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</si>
  <si>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</si>
  <si>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</si>
  <si>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</si>
  <si>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</si>
  <si>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</si>
  <si>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</si>
  <si>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</si>
  <si>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</si>
  <si>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</si>
  <si>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</si>
  <si>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</si>
  <si>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</si>
  <si>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</si>
  <si>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</si>
  <si>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</si>
  <si>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</si>
  <si>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</si>
  <si>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</si>
  <si>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</si>
  <si>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</si>
  <si>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</si>
  <si>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</si>
  <si>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</si>
  <si>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</si>
  <si>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</si>
  <si>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</si>
  <si>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</si>
  <si>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</si>
  <si>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</si>
  <si>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</si>
  <si>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</si>
  <si>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</si>
  <si>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</si>
  <si>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</si>
  <si>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</si>
  <si>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</si>
  <si>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</si>
  <si>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</si>
  <si>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</si>
  <si>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</si>
  <si>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</si>
  <si>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</si>
  <si>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</si>
  <si>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</si>
  <si>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</si>
  <si>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</si>
  <si>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</si>
  <si>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</si>
  <si>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</si>
  <si>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</si>
  <si>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</si>
  <si>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</si>
  <si>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</si>
  <si>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</si>
  <si>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</si>
  <si>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</si>
  <si>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</si>
  <si>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</si>
  <si>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</si>
  <si>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</si>
  <si>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</si>
  <si>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</si>
  <si>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</si>
  <si>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</si>
  <si>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</si>
  <si>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</si>
  <si>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</si>
  <si>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</si>
  <si>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</si>
  <si>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</si>
  <si>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</si>
  <si>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</si>
  <si>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</si>
  <si>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</si>
  <si>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</si>
  <si>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</si>
  <si>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</si>
  <si>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</si>
  <si>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</si>
  <si>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</si>
  <si>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</si>
  <si>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</si>
  <si>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</si>
  <si>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</si>
  <si>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</si>
  <si>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</si>
  <si>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</si>
  <si>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</si>
  <si>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</si>
  <si>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</si>
  <si>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</si>
  <si>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</si>
  <si>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</si>
  <si>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</si>
  <si>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</si>
  <si>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</si>
  <si>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</si>
  <si>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</si>
  <si>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</si>
  <si>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</si>
  <si>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</si>
  <si>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</si>
  <si>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</si>
  <si>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</si>
  <si>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</si>
  <si>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</si>
  <si>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</si>
  <si>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</si>
  <si>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</si>
  <si>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</si>
  <si>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</si>
  <si>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</si>
  <si>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</si>
  <si>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</si>
  <si>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</si>
  <si>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</si>
  <si>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</si>
  <si>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</si>
  <si>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</si>
  <si>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</si>
  <si>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</si>
  <si>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</si>
  <si>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</si>
  <si>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</si>
  <si>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</si>
  <si>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</si>
  <si>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</si>
  <si>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</si>
  <si>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</si>
  <si>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</si>
  <si>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</si>
  <si>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</si>
  <si>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</si>
  <si>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</si>
  <si>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</si>
  <si>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</si>
  <si>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</si>
  <si>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</si>
  <si>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</si>
  <si>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</si>
  <si>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</si>
  <si>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</si>
  <si>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</si>
  <si>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</si>
  <si>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</si>
  <si>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</si>
  <si>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</si>
  <si>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</si>
  <si>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</si>
  <si>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</si>
  <si>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</si>
  <si>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</si>
  <si>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</si>
  <si>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</si>
  <si>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</si>
  <si>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</si>
  <si>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</si>
  <si>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</si>
  <si>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</si>
  <si>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</si>
  <si>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</si>
  <si>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</si>
  <si>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</si>
  <si>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</si>
  <si>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</si>
  <si>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</si>
  <si>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</si>
  <si>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</si>
  <si>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</si>
  <si>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</si>
  <si>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</si>
  <si>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</si>
  <si>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</si>
  <si>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</si>
  <si>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</si>
  <si>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</si>
  <si>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</si>
  <si>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</si>
  <si>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</si>
  <si>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</si>
  <si>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</si>
  <si>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</si>
  <si>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</si>
  <si>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</si>
  <si>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</si>
  <si>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</si>
  <si>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</si>
  <si>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</si>
  <si>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</si>
  <si>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</si>
  <si>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</si>
  <si>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</si>
  <si>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</si>
  <si>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</si>
  <si>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</si>
  <si>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</si>
  <si>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</si>
  <si>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</si>
  <si>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</si>
  <si>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</si>
  <si>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</si>
  <si>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</si>
  <si>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</si>
  <si>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</si>
  <si>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</si>
  <si>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</si>
  <si>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</si>
  <si>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</si>
  <si>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</si>
  <si>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</si>
  <si>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</si>
  <si>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</si>
  <si>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</si>
  <si>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</si>
  <si>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</si>
  <si>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</si>
  <si>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</si>
  <si>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</si>
  <si>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</si>
  <si>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</si>
  <si>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</si>
  <si>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</si>
  <si>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</si>
  <si>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</si>
  <si>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</si>
  <si>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</si>
  <si>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</si>
  <si>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</si>
  <si>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</si>
  <si>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</si>
  <si>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</si>
  <si>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</si>
  <si>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</si>
  <si>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</si>
  <si>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</si>
  <si>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</si>
  <si>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</si>
  <si>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</si>
  <si>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</si>
  <si>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</si>
  <si>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</si>
  <si>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</si>
  <si>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</si>
  <si>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</si>
  <si>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</si>
  <si>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</si>
  <si>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</si>
  <si>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</si>
  <si>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</si>
  <si>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</si>
  <si>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</si>
  <si>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</si>
  <si>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</si>
  <si>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</si>
  <si>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</si>
  <si>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</si>
  <si>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</si>
  <si>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</si>
  <si>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</si>
  <si>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</si>
  <si>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</si>
  <si>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</si>
  <si>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</si>
  <si>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</si>
  <si>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</si>
  <si>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</si>
  <si>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</si>
  <si>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</si>
  <si>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</si>
  <si>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</si>
  <si>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</si>
  <si>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</si>
  <si>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</si>
  <si>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</si>
  <si>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</si>
  <si>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</si>
  <si>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</si>
  <si>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</si>
  <si>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</si>
  <si>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</si>
  <si>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</si>
  <si>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</si>
  <si>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</si>
  <si>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</si>
  <si>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</si>
  <si>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</si>
  <si>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</si>
  <si>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</si>
  <si>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</si>
  <si>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</si>
  <si>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</si>
  <si>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</si>
  <si>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</si>
  <si>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</si>
  <si>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</si>
  <si>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</si>
  <si>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</si>
  <si>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</si>
  <si>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</si>
  <si>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</si>
  <si>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</si>
  <si>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</si>
  <si>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</si>
  <si>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</si>
  <si>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</si>
  <si>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</si>
  <si>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</si>
  <si>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</si>
  <si>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</si>
  <si>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</si>
  <si>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</si>
  <si>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</si>
  <si>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</si>
  <si>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</si>
  <si>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</si>
  <si>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</si>
  <si>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</si>
  <si>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</si>
  <si>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</si>
  <si>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</si>
  <si>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</si>
  <si>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</si>
  <si>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</si>
  <si>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</si>
  <si>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</si>
  <si>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</si>
  <si>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</si>
  <si>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</si>
  <si>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</si>
  <si>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</si>
  <si>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</si>
  <si>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</si>
  <si>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</si>
  <si>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</si>
  <si>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</si>
  <si>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</si>
  <si>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</si>
  <si>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</si>
  <si>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</si>
  <si>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</si>
  <si>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</si>
  <si>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</si>
  <si>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</si>
  <si>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</si>
  <si>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</si>
  <si>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</si>
  <si>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</si>
  <si>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</si>
  <si>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</si>
  <si>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</si>
  <si>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</si>
  <si>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</si>
  <si>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</si>
  <si>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</si>
  <si>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</si>
  <si>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</si>
  <si>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</si>
  <si>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</si>
  <si>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</si>
  <si>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</si>
  <si>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</si>
  <si>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</si>
  <si>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</si>
  <si>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</si>
  <si>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</si>
  <si>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</si>
  <si>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</si>
  <si>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</si>
  <si>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</si>
  <si>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</si>
  <si>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</si>
  <si>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</si>
  <si>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</si>
  <si>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</si>
  <si>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</si>
  <si>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</si>
  <si>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</si>
  <si>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</si>
  <si>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</si>
  <si>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</si>
  <si>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</si>
  <si>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</si>
  <si>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</si>
  <si>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</si>
  <si>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</si>
  <si>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</si>
  <si>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</si>
  <si>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</si>
  <si>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</si>
  <si>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</si>
  <si>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</si>
  <si>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</si>
  <si>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</si>
  <si>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</si>
  <si>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</si>
  <si>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</si>
  <si>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</si>
  <si>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</si>
  <si>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</si>
  <si>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</si>
  <si>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</si>
  <si>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</si>
  <si>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</si>
  <si>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</si>
  <si>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</si>
  <si>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</si>
  <si>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</si>
  <si>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</si>
  <si>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</si>
  <si>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</si>
  <si>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</si>
  <si>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</si>
  <si>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</si>
  <si>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</si>
  <si>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</si>
  <si>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</si>
  <si>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</si>
  <si>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</si>
  <si>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</si>
  <si>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</si>
  <si>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</si>
  <si>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</si>
  <si>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</si>
  <si>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</si>
  <si>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</si>
  <si>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</si>
  <si>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</si>
  <si>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</si>
  <si>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</si>
  <si>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</si>
  <si>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</si>
  <si>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</si>
  <si>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</si>
  <si>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</si>
  <si>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</si>
  <si>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</si>
  <si>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</si>
  <si>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</si>
  <si>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</si>
  <si>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</si>
  <si>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</si>
  <si>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</si>
  <si>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</si>
  <si>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</si>
  <si>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</si>
  <si>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</si>
  <si>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</si>
  <si>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</si>
  <si>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</si>
  <si>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</si>
  <si>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</si>
  <si>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</si>
  <si>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</si>
  <si>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</si>
  <si>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</si>
  <si>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</si>
  <si>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</si>
  <si>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</si>
  <si>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</si>
  <si>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</si>
  <si>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</si>
  <si>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</si>
  <si>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</si>
  <si>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</si>
  <si>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</si>
  <si>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</si>
  <si>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</si>
  <si>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</si>
  <si>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</si>
  <si>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</si>
  <si>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</si>
  <si>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</si>
  <si>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</si>
  <si>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</si>
  <si>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</si>
  <si>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</si>
  <si>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</si>
  <si>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</si>
  <si>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</si>
  <si>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</si>
  <si>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</si>
  <si>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</si>
  <si>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</si>
  <si>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</si>
  <si>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</si>
  <si>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</si>
  <si>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</si>
  <si>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</si>
  <si>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</si>
  <si>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</si>
  <si>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</si>
  <si>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</si>
  <si>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</si>
  <si>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</si>
  <si>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</si>
  <si>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</si>
  <si>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</si>
  <si>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</si>
  <si>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</si>
  <si>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</si>
  <si>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</si>
  <si>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</si>
  <si>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</si>
  <si>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</si>
  <si>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</si>
  <si>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</si>
  <si>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</si>
  <si>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</si>
  <si>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</si>
  <si>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</si>
  <si>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</si>
  <si>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</si>
  <si>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</si>
  <si>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</si>
  <si>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</si>
  <si>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</si>
  <si>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</si>
  <si>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</si>
  <si>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</si>
  <si>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</si>
  <si>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</si>
  <si>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</si>
  <si>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</si>
  <si>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</si>
  <si>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</si>
  <si>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</si>
  <si>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</si>
  <si>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</si>
  <si>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</si>
  <si>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</si>
  <si>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</si>
  <si>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</si>
  <si>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</si>
  <si>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</si>
  <si>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</si>
  <si>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</si>
  <si>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</si>
  <si>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</si>
  <si>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</si>
  <si>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</si>
  <si>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</si>
  <si>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</si>
  <si>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</si>
  <si>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</si>
  <si>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</si>
  <si>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</si>
  <si>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</si>
  <si>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</si>
  <si>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</si>
  <si>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</si>
  <si>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</si>
  <si>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</si>
  <si>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</si>
  <si>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</si>
  <si>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</si>
  <si>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</si>
  <si>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</si>
  <si>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</si>
  <si>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</si>
  <si>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</si>
  <si>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</si>
  <si>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</si>
  <si>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</si>
  <si>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</si>
  <si>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</si>
  <si>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</si>
  <si>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</si>
  <si>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</si>
  <si>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</si>
  <si>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</si>
  <si>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</si>
  <si>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</si>
  <si>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</si>
  <si>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</si>
  <si>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</si>
  <si>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</si>
  <si>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</si>
  <si>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</si>
  <si>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</si>
  <si>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</si>
  <si>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</si>
  <si>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</si>
  <si>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</si>
  <si>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</si>
  <si>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</si>
  <si>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</si>
  <si>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</si>
  <si>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</si>
  <si>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</si>
  <si>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</si>
  <si>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</si>
  <si>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</si>
  <si>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</si>
  <si>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</si>
  <si>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</si>
  <si>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</si>
  <si>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</si>
  <si>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</si>
  <si>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</si>
  <si>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</si>
  <si>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</si>
  <si>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</si>
  <si>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</si>
  <si>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</si>
  <si>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</si>
  <si>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</si>
  <si>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</si>
  <si>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</si>
  <si>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</si>
  <si>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</si>
  <si>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</si>
  <si>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</si>
  <si>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</si>
  <si>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</si>
  <si>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</si>
  <si>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</si>
  <si>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</si>
  <si>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</si>
  <si>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</si>
  <si>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</si>
  <si>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</si>
  <si>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</si>
  <si>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</si>
  <si>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</si>
  <si>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</si>
  <si>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</si>
  <si>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</si>
  <si>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</si>
  <si>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</si>
  <si>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</si>
  <si>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</si>
  <si>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</si>
  <si>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</si>
  <si>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</si>
  <si>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</si>
  <si>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</si>
  <si>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</si>
  <si>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</si>
  <si>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</si>
  <si>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</si>
  <si>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</si>
  <si>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</si>
  <si>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</si>
  <si>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</si>
  <si>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</si>
  <si>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</si>
  <si>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</si>
  <si>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</si>
  <si>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</si>
  <si>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</si>
  <si>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</si>
  <si>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</si>
  <si>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</si>
  <si>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</si>
  <si>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</si>
  <si>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</si>
  <si>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</si>
  <si>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</si>
  <si>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</si>
  <si>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</si>
  <si>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</si>
  <si>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</si>
  <si>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</si>
  <si>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</si>
  <si>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</si>
  <si>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</si>
  <si>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</si>
  <si>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</si>
  <si>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</si>
  <si>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</si>
  <si>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</si>
  <si>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</si>
  <si>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</si>
  <si>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</si>
  <si>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</si>
  <si>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</si>
  <si>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</si>
  <si>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</si>
  <si>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</si>
  <si>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</si>
  <si>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</si>
  <si>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</si>
  <si>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</si>
  <si>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</si>
  <si>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</si>
  <si>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</si>
  <si>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</si>
  <si>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</si>
  <si>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</si>
  <si>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</si>
  <si>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</si>
  <si>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</si>
  <si>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</si>
  <si>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</si>
  <si>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</si>
  <si>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</si>
  <si>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</si>
  <si>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</si>
  <si>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</si>
  <si>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</si>
  <si>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</si>
  <si>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</si>
  <si>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</si>
  <si>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</si>
  <si>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</si>
  <si>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</si>
  <si>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</si>
  <si>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</si>
  <si>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</si>
  <si>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</si>
  <si>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</si>
  <si>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</si>
  <si>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</si>
  <si>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</si>
  <si>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</si>
  <si>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</si>
  <si>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</si>
  <si>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</si>
  <si>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</si>
  <si>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</si>
  <si>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</si>
  <si>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</si>
  <si>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</si>
  <si>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</si>
  <si>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</si>
  <si>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</si>
  <si>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</si>
  <si>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</si>
  <si>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</si>
  <si>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</si>
  <si>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</si>
  <si>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</si>
  <si>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</si>
  <si>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</si>
  <si>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</si>
  <si>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</si>
  <si>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</si>
  <si>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</si>
  <si>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</si>
  <si>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</si>
  <si>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</si>
  <si>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</si>
  <si>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</si>
  <si>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</si>
  <si>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</si>
  <si>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</si>
  <si>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</si>
  <si>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</si>
  <si>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</si>
  <si>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</si>
  <si>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</si>
  <si>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</si>
  <si>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</si>
  <si>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</si>
  <si>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</si>
  <si>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</si>
  <si>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</si>
  <si>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</si>
  <si>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</si>
  <si>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</si>
  <si>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</si>
  <si>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</si>
  <si>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</si>
  <si>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</si>
  <si>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</si>
  <si>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</si>
  <si>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</si>
  <si>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</si>
  <si>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</si>
  <si>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</si>
  <si>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</si>
  <si>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</si>
  <si>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</si>
  <si>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</si>
  <si>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</si>
  <si>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</si>
  <si>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</si>
  <si>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</si>
  <si>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</si>
  <si>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</si>
  <si>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</si>
  <si>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</si>
  <si>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</si>
  <si>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</si>
  <si>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</si>
  <si>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</si>
  <si>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</si>
  <si>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</si>
  <si>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</si>
  <si>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</si>
  <si>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</si>
  <si>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</si>
  <si>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</si>
  <si>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</si>
  <si>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</si>
  <si>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</si>
  <si>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</si>
  <si>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</si>
  <si>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</si>
  <si>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</si>
  <si>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</si>
  <si>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</si>
  <si>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</si>
  <si>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</si>
  <si>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</si>
  <si>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</si>
  <si>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</si>
  <si>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</si>
  <si>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</si>
  <si>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</si>
  <si>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</si>
  <si>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</si>
  <si>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</si>
  <si>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</si>
  <si>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</si>
  <si>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</si>
  <si>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</si>
  <si>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</si>
  <si>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</si>
  <si>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</si>
  <si>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</si>
  <si>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</si>
  <si>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</si>
  <si>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</si>
  <si>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</si>
  <si>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</si>
  <si>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</si>
  <si>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</si>
  <si>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</si>
  <si>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</si>
  <si>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</si>
  <si>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</si>
  <si>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</si>
  <si>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</si>
  <si>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</si>
  <si>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</si>
  <si>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</si>
  <si>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</si>
  <si>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</si>
  <si>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</si>
  <si>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</si>
  <si>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</si>
  <si>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</si>
  <si>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</si>
  <si>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</si>
  <si>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</si>
  <si>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</si>
  <si>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</si>
  <si>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</si>
  <si>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</si>
  <si>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</si>
  <si>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</si>
  <si>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</si>
  <si>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</si>
  <si>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</si>
  <si>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</si>
  <si>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</si>
  <si>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</si>
  <si>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</si>
  <si>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</si>
  <si>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</si>
  <si>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</si>
  <si>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</si>
  <si>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</si>
  <si>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</si>
  <si>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</si>
  <si>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</si>
  <si>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</si>
  <si>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</si>
  <si>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</si>
  <si>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</si>
  <si>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</si>
  <si>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</si>
  <si>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</si>
  <si>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</si>
  <si>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</si>
  <si>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</si>
  <si>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</si>
  <si>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</si>
  <si>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</si>
  <si>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</si>
  <si>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</si>
  <si>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</si>
  <si>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</si>
  <si>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</si>
  <si>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</si>
  <si>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</si>
  <si>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</si>
  <si>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</si>
  <si>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</si>
  <si>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</si>
  <si>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</si>
  <si>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</si>
  <si>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</si>
  <si>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</si>
  <si>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</si>
  <si>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</si>
  <si>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</si>
  <si>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</si>
  <si>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</si>
  <si>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</si>
  <si>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</si>
  <si>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</si>
  <si>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</si>
  <si>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</si>
  <si>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</si>
  <si>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</si>
  <si>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</si>
  <si>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</si>
  <si>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</si>
  <si>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</si>
  <si>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</si>
  <si>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</si>
  <si>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</si>
  <si>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</si>
  <si>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</si>
  <si>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</si>
  <si>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</si>
  <si>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</si>
  <si>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</si>
  <si>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</si>
  <si>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</si>
  <si>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</si>
  <si>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</si>
  <si>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</si>
  <si>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</si>
  <si>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</si>
  <si>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</si>
  <si>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</si>
  <si>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</si>
  <si>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</si>
  <si>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</si>
  <si>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</si>
  <si>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</si>
  <si>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</si>
  <si>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</si>
  <si>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</si>
  <si>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</si>
  <si>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</si>
  <si>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</si>
  <si>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</si>
  <si>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</si>
  <si>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</si>
  <si>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</si>
  <si>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</si>
  <si>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</si>
  <si>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</si>
  <si>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</si>
  <si>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</si>
  <si>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</si>
  <si>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</si>
  <si>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</si>
  <si>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</si>
  <si>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</si>
  <si>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</si>
  <si>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</si>
  <si>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</si>
  <si>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</si>
  <si>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</si>
  <si>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</si>
  <si>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</si>
  <si>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</si>
  <si>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</si>
  <si>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</si>
  <si>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</si>
  <si>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</si>
  <si>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</si>
  <si>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</si>
  <si>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</si>
  <si>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</si>
  <si>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</si>
  <si>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</si>
  <si>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</si>
  <si>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</si>
  <si>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</si>
  <si>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</si>
  <si>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</si>
  <si>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</si>
  <si>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</si>
  <si>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</si>
  <si>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</si>
  <si>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</si>
  <si>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</si>
  <si>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</si>
  <si>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</si>
  <si>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</si>
  <si>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</si>
  <si>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</si>
  <si>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</si>
  <si>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</si>
  <si>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</si>
  <si>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</si>
  <si>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</si>
  <si>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</si>
  <si>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</si>
  <si>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</si>
  <si>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</si>
  <si>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</si>
  <si>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</si>
  <si>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</si>
  <si>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</si>
  <si>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</si>
  <si>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</si>
  <si>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</si>
  <si>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</si>
  <si>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</si>
  <si>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</si>
  <si>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</si>
  <si>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</si>
  <si>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</si>
  <si>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</si>
  <si>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</si>
  <si>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</si>
  <si>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</si>
  <si>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</si>
  <si>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</si>
  <si>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</si>
  <si>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</si>
  <si>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</si>
  <si>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</si>
  <si>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</si>
  <si>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</si>
  <si>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</si>
  <si>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</si>
  <si>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</si>
  <si>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</si>
  <si>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</si>
  <si>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</si>
  <si>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</si>
  <si>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</si>
  <si>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</si>
  <si>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</si>
  <si>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</si>
  <si>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</si>
  <si>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</si>
  <si>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</si>
  <si>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</si>
  <si>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</si>
  <si>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</si>
  <si>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</si>
  <si>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</si>
  <si>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</si>
  <si>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</si>
  <si>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</si>
  <si>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</si>
  <si>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</si>
  <si>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</si>
  <si>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</si>
  <si>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</si>
  <si>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</si>
  <si>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</si>
  <si>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</si>
  <si>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</si>
  <si>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</si>
  <si>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</si>
  <si>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</si>
  <si>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</si>
  <si>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</si>
  <si>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</si>
  <si>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</si>
  <si>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</si>
  <si>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</si>
  <si>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</si>
  <si>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</si>
  <si>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</si>
  <si>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</si>
  <si>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</si>
  <si>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</si>
  <si>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</si>
  <si>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</si>
  <si>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</si>
  <si>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</si>
  <si>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</si>
  <si>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</si>
  <si>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</si>
  <si>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</si>
  <si>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</si>
  <si>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</si>
  <si>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</si>
  <si>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</si>
  <si>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</si>
  <si>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</si>
  <si>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</si>
  <si>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</si>
  <si>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</si>
  <si>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</si>
  <si>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</si>
  <si>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</si>
  <si>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</si>
  <si>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</si>
  <si>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</si>
  <si>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</si>
  <si>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</si>
  <si>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</si>
  <si>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</si>
  <si>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</si>
  <si>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</si>
  <si>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</si>
  <si>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</si>
  <si>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</si>
  <si>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</si>
  <si>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</si>
  <si>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</si>
  <si>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</si>
  <si>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</si>
  <si>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</si>
  <si>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</si>
  <si>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</si>
  <si>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</si>
  <si>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</si>
  <si>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</si>
  <si>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</si>
  <si>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</si>
  <si>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</si>
  <si>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</si>
  <si>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</si>
  <si>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</si>
  <si>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</si>
  <si>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</si>
  <si>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</si>
  <si>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</si>
  <si>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</si>
  <si>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</si>
  <si>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</si>
  <si>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</si>
  <si>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</si>
  <si>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</si>
  <si>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</si>
  <si>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</si>
  <si>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</si>
  <si>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</si>
  <si>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</si>
  <si>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</si>
  <si>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</si>
  <si>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</si>
  <si>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</si>
  <si>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</si>
  <si>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</si>
  <si>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</si>
  <si>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</si>
  <si>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</si>
  <si>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</si>
  <si>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</si>
  <si>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</si>
  <si>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</si>
  <si>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</si>
  <si>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</si>
  <si>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</si>
  <si>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</si>
  <si>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</si>
  <si>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</si>
  <si>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</si>
  <si>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</si>
  <si>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</si>
  <si>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</si>
  <si>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</si>
  <si>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</si>
  <si>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</si>
  <si>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</si>
  <si>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</si>
  <si>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</si>
  <si>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</si>
  <si>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</si>
  <si>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</si>
  <si>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</si>
  <si>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</si>
  <si>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</si>
  <si>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</si>
  <si>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</si>
  <si>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</si>
  <si>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</si>
  <si>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</si>
  <si>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</si>
  <si>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</si>
  <si>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</si>
  <si>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</si>
  <si>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</si>
  <si>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</si>
  <si>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</si>
  <si>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</si>
  <si>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</si>
  <si>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</si>
  <si>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</si>
  <si>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</si>
  <si>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</si>
  <si>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</si>
  <si>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</si>
  <si>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</si>
  <si>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</si>
  <si>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</si>
  <si>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</si>
  <si>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</si>
  <si>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</si>
  <si>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</si>
  <si>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</si>
  <si>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</si>
  <si>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</si>
  <si>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</si>
  <si>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</si>
  <si>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</si>
  <si>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</si>
  <si>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</si>
  <si>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</si>
  <si>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</si>
  <si>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</si>
  <si>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</si>
  <si>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</si>
  <si>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</si>
  <si>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</si>
  <si>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</si>
  <si>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</si>
  <si>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</si>
  <si>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</si>
  <si>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</si>
  <si>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</si>
  <si>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</si>
  <si>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</si>
  <si>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</si>
  <si>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</si>
  <si>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</si>
  <si>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</si>
  <si>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</si>
  <si>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</si>
  <si>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</si>
  <si>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</si>
  <si>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</si>
  <si>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</si>
  <si>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</si>
  <si>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</si>
  <si>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</si>
  <si>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</si>
  <si>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</si>
  <si>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</si>
  <si>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</si>
  <si>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</si>
  <si>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</si>
  <si>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</si>
  <si>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</si>
  <si>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</si>
  <si>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</si>
  <si>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</si>
  <si>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</si>
  <si>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</si>
  <si>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</si>
  <si>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</si>
  <si>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</si>
  <si>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</si>
  <si>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</si>
  <si>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</si>
  <si>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</si>
  <si>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</si>
  <si>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</si>
  <si>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</si>
  <si>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</si>
  <si>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</si>
  <si>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</si>
  <si>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</si>
  <si>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</si>
  <si>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</si>
  <si>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</si>
  <si>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</si>
  <si>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</si>
  <si>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</si>
  <si>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</si>
  <si>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</si>
  <si>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</si>
  <si>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</si>
  <si>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</si>
  <si>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</si>
  <si>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</si>
  <si>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</si>
  <si>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</si>
  <si>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</si>
  <si>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</si>
  <si>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</si>
  <si>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</si>
  <si>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</si>
  <si>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</si>
  <si>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</si>
  <si>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</si>
  <si>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</si>
  <si>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</si>
  <si>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</si>
  <si>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</si>
  <si>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</si>
  <si>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</si>
  <si>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</si>
  <si>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</si>
  <si>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</si>
  <si>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</si>
  <si>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</si>
  <si>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</si>
  <si>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</si>
  <si>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</si>
  <si>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</si>
  <si>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</si>
  <si>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</si>
  <si>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</si>
  <si>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</si>
  <si>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</si>
  <si>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</si>
  <si>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</si>
  <si>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</si>
  <si>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</si>
  <si>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</si>
  <si>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</si>
  <si>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</si>
  <si>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</si>
  <si>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</si>
  <si>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</si>
  <si>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</si>
  <si>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</si>
  <si>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</si>
  <si>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</si>
  <si>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</si>
  <si>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</si>
  <si>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</si>
  <si>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</si>
  <si>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</si>
  <si>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</si>
  <si>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</si>
  <si>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</si>
  <si>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</si>
  <si>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</si>
  <si>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</si>
  <si>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</si>
  <si>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</si>
  <si>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</si>
  <si>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</si>
  <si>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</si>
  <si>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</si>
  <si>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</si>
  <si>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</si>
  <si>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</si>
  <si>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</si>
  <si>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</si>
  <si>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</si>
  <si>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</si>
  <si>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</si>
  <si>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</si>
  <si>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</si>
  <si>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</si>
  <si>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</si>
  <si>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</si>
  <si>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</si>
  <si>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</si>
  <si>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</si>
  <si>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</si>
  <si>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</si>
  <si>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</si>
  <si>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</si>
  <si>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</si>
  <si>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</si>
  <si>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</si>
  <si>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</si>
  <si>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</si>
  <si>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</si>
  <si>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</si>
  <si>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</si>
  <si>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</si>
  <si>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</si>
  <si>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</si>
  <si>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</si>
  <si>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</si>
  <si>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</si>
  <si>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</si>
  <si>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</si>
  <si>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</si>
  <si>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</si>
  <si>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</si>
  <si>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</si>
  <si>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</si>
  <si>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</si>
  <si>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</si>
  <si>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</si>
  <si>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</si>
  <si>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</si>
  <si>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</si>
  <si>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</si>
  <si>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</si>
  <si>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</si>
  <si>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</si>
  <si>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</si>
  <si>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</si>
  <si>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</si>
  <si>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</si>
  <si>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</si>
  <si>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</si>
  <si>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</si>
  <si>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</si>
  <si>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</si>
  <si>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</si>
  <si>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</si>
  <si>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</si>
  <si>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</si>
  <si>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</si>
  <si>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</si>
  <si>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</si>
  <si>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</si>
  <si>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</si>
  <si>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</si>
  <si>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</si>
  <si>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</si>
  <si>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</si>
  <si>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</si>
  <si>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</si>
  <si>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</si>
  <si>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</si>
  <si>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</si>
  <si>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</si>
  <si>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</si>
  <si>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</si>
  <si>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</si>
  <si>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</si>
  <si>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</si>
  <si>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</si>
  <si>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</si>
  <si>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</si>
  <si>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</si>
  <si>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</si>
  <si>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</si>
  <si>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</si>
  <si>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</si>
  <si>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</si>
  <si>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</si>
  <si>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</si>
  <si>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</si>
  <si>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</si>
  <si>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</si>
  <si>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</si>
  <si>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</si>
  <si>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</si>
  <si>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</si>
  <si>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</si>
  <si>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</si>
  <si>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</si>
  <si>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</si>
  <si>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</si>
  <si>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</si>
  <si>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</si>
  <si>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</si>
  <si>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</si>
  <si>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</si>
  <si>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</si>
  <si>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</si>
  <si>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</si>
  <si>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</si>
  <si>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</si>
  <si>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</si>
  <si>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</si>
  <si>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</si>
  <si>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</si>
  <si>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</si>
  <si>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</si>
  <si>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</si>
  <si>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</si>
  <si>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</si>
  <si>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</si>
  <si>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</si>
  <si>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</si>
  <si>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</si>
  <si>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</si>
  <si>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</si>
  <si>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</si>
  <si>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</si>
  <si>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</si>
  <si>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</si>
  <si>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</si>
  <si>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</si>
  <si>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</si>
  <si>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</si>
  <si>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</si>
  <si>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</si>
  <si>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</si>
  <si>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</si>
  <si>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</si>
  <si>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</si>
  <si>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</si>
  <si>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</si>
  <si>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</si>
  <si>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</si>
  <si>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</si>
  <si>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</si>
  <si>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</si>
  <si>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</si>
  <si>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</si>
  <si>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</si>
  <si>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</si>
  <si>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</si>
  <si>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</si>
  <si>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</si>
  <si>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</si>
  <si>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</si>
  <si>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</si>
  <si>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</si>
  <si>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</si>
  <si>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</si>
  <si>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</si>
  <si>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</si>
  <si>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</si>
  <si>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</si>
  <si>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</si>
  <si>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</si>
  <si>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</si>
  <si>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</si>
  <si>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</si>
  <si>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</si>
  <si>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</si>
  <si>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</si>
  <si>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</si>
  <si>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</si>
  <si>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</si>
  <si>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</si>
  <si>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</si>
  <si>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</si>
  <si>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</si>
  <si>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</si>
  <si>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</si>
  <si>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</si>
  <si>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</si>
  <si>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</si>
  <si>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</si>
  <si>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</si>
  <si>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</si>
  <si>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</si>
  <si>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</si>
  <si>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</si>
  <si>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</si>
  <si>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</si>
  <si>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</si>
  <si>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</si>
  <si>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</si>
  <si>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</si>
  <si>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</si>
  <si>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</si>
  <si>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</si>
  <si>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</si>
  <si>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</si>
  <si>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</si>
  <si>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</si>
  <si>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</si>
  <si>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</si>
  <si>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</si>
  <si>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</si>
  <si>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</si>
  <si>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</si>
  <si>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</si>
  <si>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</si>
  <si>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</si>
  <si>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</si>
  <si>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</si>
  <si>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</si>
  <si>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</si>
  <si>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</si>
  <si>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</si>
  <si>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</si>
  <si>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</si>
  <si>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</si>
  <si>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</si>
  <si>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</si>
  <si>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</si>
  <si>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</si>
  <si>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 xml:space="preserve">Остаток на 09.03
</t>
  </si>
  <si>
    <t>02-08.03</t>
  </si>
  <si>
    <t>9 неделя</t>
  </si>
  <si>
    <t>Февраль</t>
  </si>
  <si>
    <t>Март</t>
  </si>
  <si>
    <t>февраль</t>
  </si>
  <si>
    <t>23.02-01.03</t>
  </si>
  <si>
    <t>09-15.03</t>
  </si>
  <si>
    <t xml:space="preserve">Остаток на 10.03
</t>
  </si>
  <si>
    <t>02.03-08.03</t>
  </si>
  <si>
    <t>0164970397-0359-1</t>
  </si>
  <si>
    <t>Услуги партнёров</t>
  </si>
  <si>
    <t>69854092-0350-6</t>
  </si>
  <si>
    <t>За товары с закрепленным отзывом 01.03.2026</t>
  </si>
  <si>
    <t>0240708198-0001</t>
  </si>
  <si>
    <t>50574169-0151</t>
  </si>
  <si>
    <t>0189321913-0019-1</t>
  </si>
  <si>
    <t>0120781400-0301</t>
  </si>
  <si>
    <t>0160518240-0044</t>
  </si>
  <si>
    <t>0127242265-0102-4</t>
  </si>
  <si>
    <t>35047286-0074-5</t>
  </si>
  <si>
    <t>67235851-0302-1</t>
  </si>
  <si>
    <t>0100791372-0109-1</t>
  </si>
  <si>
    <t>52105263-0228-5</t>
  </si>
  <si>
    <t>0224283258-0027-1</t>
  </si>
  <si>
    <t>70987465-0082</t>
  </si>
  <si>
    <t>0179749393-0026-1</t>
  </si>
  <si>
    <t>44530591-0326</t>
  </si>
  <si>
    <t>44530591-0327</t>
  </si>
  <si>
    <t>87792407-0349</t>
  </si>
  <si>
    <t>44070351-0076-1</t>
  </si>
  <si>
    <t>02116228-0131-2</t>
  </si>
  <si>
    <t>0152265194-0084-1</t>
  </si>
  <si>
    <t>64081689-0853-1</t>
  </si>
  <si>
    <t>0122383023-0083</t>
  </si>
  <si>
    <t>0206723689-0052-1</t>
  </si>
  <si>
    <t>0213067256-0041</t>
  </si>
  <si>
    <t>0125890410-0071-3</t>
  </si>
  <si>
    <t>92491207-0023</t>
  </si>
  <si>
    <t>41296975-0085-1</t>
  </si>
  <si>
    <t>0140398480-0291</t>
  </si>
  <si>
    <t>41840282-0300-5</t>
  </si>
  <si>
    <t>23355392</t>
  </si>
  <si>
    <t>23355243</t>
  </si>
  <si>
    <t>23355371</t>
  </si>
  <si>
    <t>23355167</t>
  </si>
  <si>
    <t>0104072469-0062-5</t>
  </si>
  <si>
    <t>96123836-0045-1</t>
  </si>
  <si>
    <t>81275198-0001-7</t>
  </si>
  <si>
    <t>0163439778-0032</t>
  </si>
  <si>
    <t>35563192-0148-3</t>
  </si>
  <si>
    <t>80216762-0075-1</t>
  </si>
  <si>
    <t>За товары с закрепленным отзывом 02.03.2026</t>
  </si>
  <si>
    <t>52969103-0253-2</t>
  </si>
  <si>
    <t>0122737979-0217</t>
  </si>
  <si>
    <t>0181427524-0072-1</t>
  </si>
  <si>
    <t>45462881-0218-1</t>
  </si>
  <si>
    <t>0172308302-0156</t>
  </si>
  <si>
    <t>0114835475-0239-1</t>
  </si>
  <si>
    <t>97492742-0393-1</t>
  </si>
  <si>
    <t>72432289-0076-1</t>
  </si>
  <si>
    <t>89271315-0082-1</t>
  </si>
  <si>
    <t>0221381110-0017-1</t>
  </si>
  <si>
    <t>07496801-0051</t>
  </si>
  <si>
    <t>90943566-0161</t>
  </si>
  <si>
    <t>46070020-0575-1</t>
  </si>
  <si>
    <t>Обеспечение материалами для упаковки товара</t>
  </si>
  <si>
    <t>Упаковка товара партнёрами</t>
  </si>
  <si>
    <t>58774462-0228-1</t>
  </si>
  <si>
    <t>38855597-1332-3</t>
  </si>
  <si>
    <t>85656615-0235-1</t>
  </si>
  <si>
    <t>0120781400-0301-1</t>
  </si>
  <si>
    <t>72931599-0408-1</t>
  </si>
  <si>
    <t>05929850-0597-1</t>
  </si>
  <si>
    <t>98454793-0157</t>
  </si>
  <si>
    <t>55757846-1140-11</t>
  </si>
  <si>
    <t>55757846-1140-9</t>
  </si>
  <si>
    <t>55504169-0312-1</t>
  </si>
  <si>
    <t>68651446-0196-1</t>
  </si>
  <si>
    <t>58395913-0238</t>
  </si>
  <si>
    <t>0172503001-0237</t>
  </si>
  <si>
    <t>89889091-0019-1</t>
  </si>
  <si>
    <t>72055806-0191-9</t>
  </si>
  <si>
    <t>За товары с закрепленным отзывом 03.03.2026</t>
  </si>
  <si>
    <t>83482589-0931-3</t>
  </si>
  <si>
    <t>91763594-0271-2</t>
  </si>
  <si>
    <t>47680485-0099-1</t>
  </si>
  <si>
    <t>64854829-0140-1</t>
  </si>
  <si>
    <t>0120172875-1037-7</t>
  </si>
  <si>
    <t>0129923493-0262-1</t>
  </si>
  <si>
    <t>15807388-0177-2</t>
  </si>
  <si>
    <t>0116847741-0086-1</t>
  </si>
  <si>
    <t>0101369078-0380-1</t>
  </si>
  <si>
    <t>0122737979-0217-1</t>
  </si>
  <si>
    <t>44530591-0327-1</t>
  </si>
  <si>
    <t>0140398480-0291-1</t>
  </si>
  <si>
    <t>67737261-0632</t>
  </si>
  <si>
    <t>42314745-0266-3</t>
  </si>
  <si>
    <t>42314745-0266-1</t>
  </si>
  <si>
    <t>0140843795-0022-3</t>
  </si>
  <si>
    <t>0159559392-0140-7</t>
  </si>
  <si>
    <t>81797656-0200-1</t>
  </si>
  <si>
    <t>0151939174-0260</t>
  </si>
  <si>
    <t>89321550-0362-1</t>
  </si>
  <si>
    <t>65926980-0208</t>
  </si>
  <si>
    <t>53059516-0408-1</t>
  </si>
  <si>
    <t>13305058-0445-1</t>
  </si>
  <si>
    <t>92491207-0023-1</t>
  </si>
  <si>
    <t>58395913-0238-3</t>
  </si>
  <si>
    <t>26200603-0886-3</t>
  </si>
  <si>
    <t>49017997-0167</t>
  </si>
  <si>
    <t>51279347-0082-1</t>
  </si>
  <si>
    <t>33015767-0311-3</t>
  </si>
  <si>
    <t>50323792-0727</t>
  </si>
  <si>
    <t>67701219-0054-4</t>
  </si>
  <si>
    <t>67796741-0229-17</t>
  </si>
  <si>
    <t>66138194-0095-1</t>
  </si>
  <si>
    <t>93054752-0015-1</t>
  </si>
  <si>
    <t>0139931228-0041-4</t>
  </si>
  <si>
    <t>0105916858-0047-2</t>
  </si>
  <si>
    <t>41528447-0546-1</t>
  </si>
  <si>
    <t>49071533-0041-1</t>
  </si>
  <si>
    <t>За товары с закрепленным отзывом 04.03.2026</t>
  </si>
  <si>
    <t>0132810443-0644-1</t>
  </si>
  <si>
    <t>48097344-0238-2</t>
  </si>
  <si>
    <t>63389533-0217-2</t>
  </si>
  <si>
    <t>0241535794-0014</t>
  </si>
  <si>
    <t>0101369078-0381-1</t>
  </si>
  <si>
    <t>0134876025-0116</t>
  </si>
  <si>
    <t>0165493210-0097-1</t>
  </si>
  <si>
    <t>0160518240-0044-17</t>
  </si>
  <si>
    <t>80982420-0513-1</t>
  </si>
  <si>
    <t>0141310908-0142-1</t>
  </si>
  <si>
    <t>0201214748-0289</t>
  </si>
  <si>
    <t>05729160-0142-2</t>
  </si>
  <si>
    <t>17109595-0161-7</t>
  </si>
  <si>
    <t>92934679-0259</t>
  </si>
  <si>
    <t>0190790351-0053-3</t>
  </si>
  <si>
    <t>0164497429-14107-1</t>
  </si>
  <si>
    <t>31250297-0157-3</t>
  </si>
  <si>
    <t>0192740925-0061-10</t>
  </si>
  <si>
    <t>94283361-0183-1</t>
  </si>
  <si>
    <t>50574169-0151-3</t>
  </si>
  <si>
    <t>07775417-0149-5</t>
  </si>
  <si>
    <t>0183287757-0045</t>
  </si>
  <si>
    <t>31489581-0391</t>
  </si>
  <si>
    <t>90943566-0161-1</t>
  </si>
  <si>
    <t>0159888043-0642-1</t>
  </si>
  <si>
    <t>63374981-0177-17</t>
  </si>
  <si>
    <t>44985634-0087-1</t>
  </si>
  <si>
    <t>32899820-0024</t>
  </si>
  <si>
    <t>0101569854-0306</t>
  </si>
  <si>
    <t>65836155-0071-3</t>
  </si>
  <si>
    <t>26200603-0886-1</t>
  </si>
  <si>
    <t>0111220773-0102</t>
  </si>
  <si>
    <t>56860386-0233-1</t>
  </si>
  <si>
    <t>0109324587-0191</t>
  </si>
  <si>
    <t>0187136547-0278</t>
  </si>
  <si>
    <t>За товары с закрепленным отзывом 05.03.2026</t>
  </si>
  <si>
    <t>70987465-0082-1</t>
  </si>
  <si>
    <t>38556292-0077-1</t>
  </si>
  <si>
    <t>80740841-0175-1</t>
  </si>
  <si>
    <t>43935097-0209-1</t>
  </si>
  <si>
    <t>0132624505-0047</t>
  </si>
  <si>
    <t>18436844-0342-1</t>
  </si>
  <si>
    <t>40291425-0109-3</t>
  </si>
  <si>
    <t>40291425-0109-4</t>
  </si>
  <si>
    <t>Логистика - отмена начисления</t>
  </si>
  <si>
    <t>Доставка до места выдачи - отмена начисления</t>
  </si>
  <si>
    <t>0163439778-0032-5</t>
  </si>
  <si>
    <t>46306993-0048-1</t>
  </si>
  <si>
    <t>52723895-0124-3</t>
  </si>
  <si>
    <t>0173453982-0065</t>
  </si>
  <si>
    <t>50959860-0068</t>
  </si>
  <si>
    <t>0241501463-0034</t>
  </si>
  <si>
    <t>69267453-0125-1</t>
  </si>
  <si>
    <t>42447292-0207-1</t>
  </si>
  <si>
    <t>98454793-0157-1</t>
  </si>
  <si>
    <t>37133869-0085-1</t>
  </si>
  <si>
    <t>43642412-0860</t>
  </si>
  <si>
    <t>62082637-0395-1</t>
  </si>
  <si>
    <t>0134582298-0012-1</t>
  </si>
  <si>
    <t>0172503001-0237-1</t>
  </si>
  <si>
    <t>50323792-0727-5</t>
  </si>
  <si>
    <t>53032495-1103-5</t>
  </si>
  <si>
    <t>34496642-0776-2</t>
  </si>
  <si>
    <t>78613229-0299-13</t>
  </si>
  <si>
    <t>47241474-0181-1</t>
  </si>
  <si>
    <t>0158558193-0082</t>
  </si>
  <si>
    <t>0213067256-0041-1</t>
  </si>
  <si>
    <t>0175191962-0036</t>
  </si>
  <si>
    <t>0151939174-0260-1</t>
  </si>
  <si>
    <t>0126700934-0094</t>
  </si>
  <si>
    <t>61430897-0123-5</t>
  </si>
  <si>
    <t>0108717157-0072-1</t>
  </si>
  <si>
    <t>68188125-0271</t>
  </si>
  <si>
    <t>За товары с закрепленным отзывом 06.03.2026</t>
  </si>
  <si>
    <t>41175355-0643</t>
  </si>
  <si>
    <t>0107077039-0054-4</t>
  </si>
  <si>
    <t>51692241-0080-1</t>
  </si>
  <si>
    <t>0155963125-0133-3</t>
  </si>
  <si>
    <t>67737261-0632-1</t>
  </si>
  <si>
    <t>39069291-0091</t>
  </si>
  <si>
    <t>0107077039-0054-2</t>
  </si>
  <si>
    <t>0245515814-0009-1</t>
  </si>
  <si>
    <t>0134876025-0116-1</t>
  </si>
  <si>
    <t>0187136547-0278-1</t>
  </si>
  <si>
    <t>0140824378-0029-1</t>
  </si>
  <si>
    <t>0125245591-0249-7</t>
  </si>
  <si>
    <t>0125245591-0249-9</t>
  </si>
  <si>
    <t>82329676-0281</t>
  </si>
  <si>
    <t>0241501463-0034-1</t>
  </si>
  <si>
    <t>0201214748-0289-1</t>
  </si>
  <si>
    <t>06928345-0261-1</t>
  </si>
  <si>
    <t>68197615-0363</t>
  </si>
  <si>
    <t>52896543-0383-3</t>
  </si>
  <si>
    <t>92934679-0259-1</t>
  </si>
  <si>
    <t>68840163-0238-1</t>
  </si>
  <si>
    <t>77339114-0221-4</t>
  </si>
  <si>
    <t>0126700934-0094-2</t>
  </si>
  <si>
    <t>55772992-0536</t>
  </si>
  <si>
    <t>0178585796-0053-1</t>
  </si>
  <si>
    <t>0130393923-0013</t>
  </si>
  <si>
    <t>58337072-0352-1</t>
  </si>
  <si>
    <t>73555911-0151-1</t>
  </si>
  <si>
    <t>56049521-0068-1</t>
  </si>
  <si>
    <t>84541299-1472-1</t>
  </si>
  <si>
    <t>0142667098-0109-1</t>
  </si>
  <si>
    <t>0135628061-0037-1</t>
  </si>
  <si>
    <t>За товары с закрепленным отзывом 07.03.2026</t>
  </si>
  <si>
    <t>40564115-0108-1</t>
  </si>
  <si>
    <t>0101569854-0306-1</t>
  </si>
  <si>
    <t>33944570-0238</t>
  </si>
  <si>
    <t>0241535794-0014-2</t>
  </si>
  <si>
    <t>85214706-0108-1</t>
  </si>
  <si>
    <t>56519534-1323-1</t>
  </si>
  <si>
    <t>0153881850-0143-1</t>
  </si>
  <si>
    <t>50959860-0068-1</t>
  </si>
  <si>
    <t>50383654-0210-3</t>
  </si>
  <si>
    <t>47394686-0594-4</t>
  </si>
  <si>
    <t>0119779869-0394</t>
  </si>
  <si>
    <t>0175191962-0036-1</t>
  </si>
  <si>
    <t>0173453982-0065-1</t>
  </si>
  <si>
    <t>0137618914-0060</t>
  </si>
  <si>
    <t>73932924-0524-1</t>
  </si>
  <si>
    <t>30373956-0081</t>
  </si>
  <si>
    <t>91691074-0489-1</t>
  </si>
  <si>
    <t>0136775514-0094-4</t>
  </si>
  <si>
    <t>0219282064-0037-3</t>
  </si>
  <si>
    <t>0245851329-0001-5</t>
  </si>
  <si>
    <t>0109324587-0191-2</t>
  </si>
  <si>
    <t>0176831386-0097</t>
  </si>
  <si>
    <t>34152132-0079-15</t>
  </si>
  <si>
    <t>41685331-0376-2</t>
  </si>
  <si>
    <t>0244277353-0009-1</t>
  </si>
  <si>
    <t>69254223-0096-2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</si>
</sst>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2" formatCode="[$-419]d\ mmm;@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  <font>
      <i/>
      <sz val="11"/>
      <color rgb="FFC00000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52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8" xfId="6" applyNumberFormat="1" applyFont="1" applyFill="1" applyBorder="1"/>
    <xf numFmtId="4" fontId="38" fillId="0" borderId="28" xfId="6" applyNumberFormat="1" applyFont="1" applyFill="1" applyBorder="1"/>
    <xf numFmtId="49" fontId="34" fillId="0" borderId="31" xfId="0" applyNumberFormat="1" applyFont="1" applyBorder="1" applyAlignment="1">
      <alignment horizontal="left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171" fontId="34" fillId="0" borderId="3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8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40" fillId="18" borderId="36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0" fillId="19" borderId="36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8" xfId="6" applyNumberFormat="1" applyFont="1" applyFill="1" applyBorder="1"/>
    <xf numFmtId="169" fontId="37" fillId="0" borderId="38" xfId="6" applyNumberFormat="1" applyFont="1" applyFill="1" applyBorder="1"/>
    <xf numFmtId="3" fontId="36" fillId="0" borderId="38" xfId="6" applyNumberFormat="1" applyFont="1" applyFill="1" applyBorder="1"/>
    <xf numFmtId="3" fontId="36" fillId="0" borderId="38" xfId="6" applyNumberFormat="1" applyFont="1" applyBorder="1"/>
    <xf numFmtId="4" fontId="36" fillId="0" borderId="38" xfId="6" applyNumberFormat="1" applyFont="1" applyBorder="1"/>
    <xf numFmtId="4" fontId="36" fillId="0" borderId="38" xfId="6" applyNumberFormat="1" applyFont="1" applyFill="1" applyBorder="1"/>
    <xf numFmtId="4" fontId="34" fillId="0" borderId="38" xfId="6" applyNumberFormat="1" applyFont="1" applyBorder="1"/>
    <xf numFmtId="4" fontId="36" fillId="2" borderId="38" xfId="6" applyNumberFormat="1" applyFont="1" applyFill="1" applyBorder="1"/>
    <xf numFmtId="4" fontId="36" fillId="12" borderId="38" xfId="6" applyNumberFormat="1" applyFont="1" applyFill="1" applyBorder="1"/>
    <xf numFmtId="171" fontId="34" fillId="0" borderId="41" xfId="0" applyNumberFormat="1" applyFont="1" applyBorder="1" applyAlignment="1">
      <alignment horizontal="center" vertical="center"/>
    </xf>
    <xf numFmtId="170" fontId="34" fillId="0" borderId="31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8" xfId="6" applyNumberFormat="1" applyFont="1" applyFill="1" applyBorder="1" applyAlignment="1">
      <alignment horizontal="center" vertical="center"/>
    </xf>
    <xf numFmtId="170" fontId="36" fillId="0" borderId="38" xfId="6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4" xfId="3" applyFont="1" applyFill="1" applyBorder="1" applyAlignment="1">
      <alignment horizontal="center" vertical="center" wrapText="1"/>
    </xf>
    <xf numFmtId="164" fontId="6" fillId="0" borderId="44" xfId="1" applyNumberFormat="1" applyFont="1" applyFill="1" applyBorder="1"/>
    <xf numFmtId="164" fontId="7" fillId="3" borderId="45" xfId="4" applyNumberFormat="1" applyFont="1" applyFill="1" applyBorder="1" applyAlignment="1">
      <alignment horizontal="center" vertical="center" wrapText="1"/>
    </xf>
    <xf numFmtId="164" fontId="6" fillId="0" borderId="45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0" fontId="46" fillId="0" borderId="0" xfId="3" applyFont="1" applyAlignment="1">
      <alignment horizontal="right" vertical="center"/>
    </xf>
    <xf numFmtId="0" fontId="46" fillId="0" borderId="0" xfId="3" applyFont="1" applyAlignment="1">
      <alignment vertical="center"/>
    </xf>
    <xf numFmtId="0" fontId="46" fillId="0" borderId="0" xfId="3" applyFont="1" applyAlignment="1">
      <alignment horizontal="center" vertical="center"/>
    </xf>
    <xf numFmtId="166" fontId="47" fillId="0" borderId="0" xfId="9" applyNumberFormat="1" applyFont="1" applyAlignment="1">
      <alignment horizontal="left" vertical="center"/>
    </xf>
    <xf numFmtId="166" fontId="47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7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7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69" fontId="37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2" fontId="34" fillId="12" borderId="30" xfId="0" applyNumberFormat="1" applyFont="1" applyFill="1" applyBorder="1" applyAlignment="1">
      <alignment vertical="center"/>
    </xf>
    <xf numFmtId="2" fontId="34" fillId="12" borderId="40" xfId="0" applyNumberFormat="1" applyFont="1" applyFill="1" applyBorder="1" applyAlignment="1">
      <alignment vertical="center"/>
    </xf>
    <xf numFmtId="172" fontId="36" fillId="0" borderId="28" xfId="6" applyNumberFormat="1" applyFont="1" applyFill="1" applyBorder="1" applyAlignment="1">
      <alignment horizontal="left"/>
    </xf>
    <xf numFmtId="4" fontId="36" fillId="15" borderId="28" xfId="6" applyNumberFormat="1" applyFont="1" applyFill="1" applyBorder="1"/>
    <xf numFmtId="4" fontId="36" fillId="15" borderId="38" xfId="6" applyNumberFormat="1" applyFont="1" applyFill="1" applyBorder="1"/>
    <xf numFmtId="4" fontId="36" fillId="15" borderId="6" xfId="6" applyNumberFormat="1" applyFont="1" applyFill="1" applyBorder="1"/>
    <xf numFmtId="0" fontId="7" fillId="21" borderId="3" xfId="3" applyFont="1" applyFill="1" applyBorder="1" applyAlignment="1">
      <alignment horizontal="center" vertical="center" wrapText="1"/>
    </xf>
    <xf numFmtId="164" fontId="6" fillId="21" borderId="0" xfId="7" applyNumberFormat="1" applyFont="1" applyFill="1"/>
    <xf numFmtId="164" fontId="6" fillId="21" borderId="47" xfId="1" applyNumberFormat="1" applyFont="1" applyFill="1" applyBorder="1"/>
    <xf numFmtId="164" fontId="6" fillId="21" borderId="7" xfId="1" applyNumberFormat="1" applyFont="1" applyFill="1" applyBorder="1"/>
    <xf numFmtId="2" fontId="34" fillId="12" borderId="42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2" fontId="34" fillId="12" borderId="39" xfId="0" applyNumberFormat="1" applyFont="1" applyFill="1" applyBorder="1" applyAlignment="1">
      <alignment horizontal="center" vertical="center"/>
    </xf>
    <xf numFmtId="49" fontId="36" fillId="2" borderId="47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46" xfId="0" applyNumberFormat="1" applyFont="1" applyFill="1" applyBorder="1" applyAlignment="1">
      <alignment horizontal="center" vertical="center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49" fontId="36" fillId="2" borderId="27" xfId="0" applyNumberFormat="1" applyFont="1" applyFill="1" applyBorder="1" applyAlignment="1">
      <alignment horizontal="center" vertical="center"/>
    </xf>
    <xf numFmtId="2" fontId="34" fillId="12" borderId="29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6" borderId="33" xfId="0" applyFont="1" applyFill="1" applyBorder="1" applyAlignment="1">
      <alignment horizontal="center" vertical="center" wrapText="1"/>
    </xf>
    <xf numFmtId="0" fontId="40" fillId="6" borderId="34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0" fontId="40" fillId="20" borderId="33" xfId="0" applyFont="1" applyFill="1" applyBorder="1" applyAlignment="1">
      <alignment horizontal="center" vertical="center" wrapText="1"/>
    </xf>
    <xf numFmtId="0" fontId="40" fillId="20" borderId="34" xfId="0" applyFont="1" applyFill="1" applyBorder="1" applyAlignment="1">
      <alignment horizontal="center" vertical="center" wrapText="1"/>
    </xf>
    <xf numFmtId="166" fontId="48" fillId="0" borderId="0" xfId="9" applyNumberFormat="1" applyFont="1" applyFill="1" applyAlignment="1">
      <alignment horizontal="center" vertical="center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2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31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U14" sqref="U14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0.453125" style="205" customWidth="1"/>
    <col min="6" max="6" width="11.1796875" style="205" customWidth="1"/>
    <col min="7" max="7" width="12.08984375" style="205"/>
    <col min="8" max="8" width="17.54296875" style="205" customWidth="1"/>
    <col min="9" max="9" width="15.54296875" style="205" customWidth="1"/>
    <col min="10" max="10" width="18.26953125" style="205" customWidth="1"/>
    <col min="11" max="13" width="16.5429687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24" t="s">
        <v>344</v>
      </c>
      <c r="B1" s="325"/>
      <c r="C1" s="325"/>
      <c r="D1" s="326" t="s">
        <v>345</v>
      </c>
      <c r="E1" s="328" t="s">
        <v>346</v>
      </c>
      <c r="F1" s="329"/>
      <c r="G1" s="330"/>
      <c r="H1" s="331" t="s">
        <v>101</v>
      </c>
      <c r="I1" s="331"/>
      <c r="J1" s="331"/>
      <c r="K1" s="332" t="s">
        <v>21</v>
      </c>
      <c r="L1" s="319" t="s">
        <v>347</v>
      </c>
      <c r="M1" s="319" t="s">
        <v>348</v>
      </c>
      <c r="N1" s="319" t="s">
        <v>349</v>
      </c>
      <c r="O1" s="319" t="s">
        <v>350</v>
      </c>
      <c r="P1" s="319" t="s">
        <v>27</v>
      </c>
      <c r="Q1" s="319" t="s">
        <v>351</v>
      </c>
      <c r="R1" s="334" t="s">
        <v>2695</v>
      </c>
      <c r="S1" s="336" t="s">
        <v>1748</v>
      </c>
      <c r="T1" s="334" t="s">
        <v>352</v>
      </c>
      <c r="U1" s="336" t="s">
        <v>353</v>
      </c>
      <c r="V1" s="334" t="s">
        <v>1346</v>
      </c>
      <c r="W1" s="334" t="s">
        <v>1347</v>
      </c>
      <c r="X1" s="332" t="s">
        <v>354</v>
      </c>
      <c r="Y1" s="343" t="s">
        <v>1394</v>
      </c>
      <c r="Z1" s="339" t="s">
        <v>1395</v>
      </c>
      <c r="AA1" s="341" t="s">
        <v>356</v>
      </c>
      <c r="AB1" s="338" t="s">
        <v>357</v>
      </c>
      <c r="AC1" s="321" t="s">
        <v>35</v>
      </c>
      <c r="AD1" s="321" t="s">
        <v>36</v>
      </c>
      <c r="AE1" s="321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27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33"/>
      <c r="L2" s="320"/>
      <c r="M2" s="320"/>
      <c r="N2" s="320"/>
      <c r="O2" s="320"/>
      <c r="P2" s="320"/>
      <c r="Q2" s="320"/>
      <c r="R2" s="335"/>
      <c r="S2" s="337"/>
      <c r="T2" s="335"/>
      <c r="U2" s="337"/>
      <c r="V2" s="335"/>
      <c r="W2" s="335"/>
      <c r="X2" s="333"/>
      <c r="Y2" s="344"/>
      <c r="Z2" s="340"/>
      <c r="AA2" s="342"/>
      <c r="AB2" s="338"/>
      <c r="AC2" s="321"/>
      <c r="AD2" s="321"/>
      <c r="AE2" s="321"/>
    </row>
    <row r="3" spans="1:32" s="195" customFormat="1">
      <c r="A3" s="322" t="s">
        <v>364</v>
      </c>
      <c r="B3" s="187" t="s">
        <v>366</v>
      </c>
      <c r="C3" s="268">
        <v>1</v>
      </c>
      <c r="D3" s="196">
        <f>J3-SUM(L3:T3)+U3+V3</f>
        <v>1074.7100000000064</v>
      </c>
      <c r="E3" s="187">
        <f>'Юнит 01-04.01'!K$24</f>
        <v>122</v>
      </c>
      <c r="F3" s="187">
        <f>'Юнит 01-04.01'!P$24</f>
        <v>51</v>
      </c>
      <c r="G3" s="187">
        <f>'Юнит 01-04.01'!Q$24</f>
        <v>1</v>
      </c>
      <c r="H3" s="188">
        <f>'Юнит 01-04.01'!S$24</f>
        <v>85937</v>
      </c>
      <c r="I3" s="189">
        <f>'Юнит 01-04.01'!T$24</f>
        <v>-1600</v>
      </c>
      <c r="J3" s="189">
        <f>H3+I3</f>
        <v>84337</v>
      </c>
      <c r="K3" s="190">
        <f>'Юнит 01-04.01'!W$24</f>
        <v>6252.96</v>
      </c>
      <c r="L3" s="191">
        <f>'Юнит 01-04.01'!Z$24</f>
        <v>8548.619999999999</v>
      </c>
      <c r="M3" s="190">
        <f>'Юнит 01-04.01'!X$24</f>
        <v>36264.910000000003</v>
      </c>
      <c r="N3" s="190"/>
      <c r="O3" s="192"/>
      <c r="P3" s="190"/>
      <c r="Q3" s="193">
        <f>'Юнит 01-04.01'!AA$24</f>
        <v>36772.949999999997</v>
      </c>
      <c r="R3" s="191">
        <v>1675.81</v>
      </c>
      <c r="S3" s="191"/>
      <c r="T3" s="191"/>
      <c r="U3" s="193"/>
      <c r="V3" s="191"/>
      <c r="W3" s="191">
        <v>5252</v>
      </c>
      <c r="X3" s="191">
        <f>3481.9416*J3/SUM($J$3:$J$7)</f>
        <v>322.35231148784828</v>
      </c>
      <c r="Y3" s="213">
        <f>J3-SUM(L3:T3)-K3-V3+U3+W3</f>
        <v>73.750000000006366</v>
      </c>
      <c r="Z3" s="213">
        <f>Y3-X3</f>
        <v>-248.60231148784192</v>
      </c>
      <c r="AA3" s="323">
        <f>SUM(Z3:Z7)</f>
        <v>49559.258400000137</v>
      </c>
      <c r="AB3" s="250">
        <f t="shared" ref="AB3:AB6" si="0">K3/J3</f>
        <v>7.4142547161981098E-2</v>
      </c>
      <c r="AC3" s="250">
        <f t="shared" ref="AC3:AC6" si="1">Z3/K3</f>
        <v>-3.9757540666794912E-2</v>
      </c>
      <c r="AD3" s="250">
        <f t="shared" ref="AD3:AD6" si="2">Z3/J3</f>
        <v>-2.9477253339322235E-3</v>
      </c>
      <c r="AE3" s="250">
        <f t="shared" ref="AE3:AE18" si="3">Q3/J3</f>
        <v>0.4360239278134152</v>
      </c>
    </row>
    <row r="4" spans="1:32" s="195" customFormat="1">
      <c r="A4" s="317"/>
      <c r="B4" s="187" t="s">
        <v>337</v>
      </c>
      <c r="C4" s="268">
        <v>2</v>
      </c>
      <c r="D4" s="196">
        <f>J4-SUM(L4:T4)+U4+V4</f>
        <v>57707.570000000094</v>
      </c>
      <c r="E4" s="187">
        <f>'Юнит 05-11.01'!K$24</f>
        <v>183</v>
      </c>
      <c r="F4" s="187">
        <f>'Юнит 05-11.01'!P$24</f>
        <v>168</v>
      </c>
      <c r="G4" s="187">
        <f>'Юнит 05-11.01'!Q$24</f>
        <v>8</v>
      </c>
      <c r="H4" s="188">
        <f>'Юнит 05-11.01'!S$24</f>
        <v>277715</v>
      </c>
      <c r="I4" s="189">
        <f>'Юнит 05-11.01'!T$24</f>
        <v>-13822</v>
      </c>
      <c r="J4" s="189">
        <f t="shared" ref="J4:J7" si="4">H4+I4</f>
        <v>263893</v>
      </c>
      <c r="K4" s="190">
        <f>'Юнит 05-11.01'!W$24</f>
        <v>20205.96</v>
      </c>
      <c r="L4" s="191">
        <f>'Юнит 05-11.01'!Z$24</f>
        <v>28076.329999999991</v>
      </c>
      <c r="M4" s="190">
        <f>'Юнит 05-11.01'!X$24</f>
        <v>113473.98999999993</v>
      </c>
      <c r="N4" s="190"/>
      <c r="O4" s="192"/>
      <c r="P4" s="190"/>
      <c r="Q4" s="193">
        <f>'Юнит 05-11.01'!AA$24</f>
        <v>56365.38</v>
      </c>
      <c r="R4" s="191">
        <v>4144.33</v>
      </c>
      <c r="S4" s="191">
        <v>75</v>
      </c>
      <c r="T4" s="191">
        <v>4050.4</v>
      </c>
      <c r="U4" s="193"/>
      <c r="V4" s="191"/>
      <c r="W4" s="191"/>
      <c r="X4" s="191">
        <f t="shared" ref="X4:X7" si="5">3481.9416*J4/SUM($J$3:$J$7)</f>
        <v>1008.6500413278009</v>
      </c>
      <c r="Y4" s="213">
        <f t="shared" ref="Y4:Y7" si="6">J4-SUM(L4:T4)-K4-V4+U4+W4</f>
        <v>37501.610000000095</v>
      </c>
      <c r="Z4" s="213">
        <f t="shared" ref="Z4:Z7" si="7">Y4-X4</f>
        <v>36492.959958672291</v>
      </c>
      <c r="AA4" s="314"/>
      <c r="AB4" s="250">
        <f t="shared" si="0"/>
        <v>7.6568760823515589E-2</v>
      </c>
      <c r="AC4" s="250">
        <f t="shared" si="1"/>
        <v>1.8060493022193596</v>
      </c>
      <c r="AD4" s="250">
        <f t="shared" si="2"/>
        <v>0.13828695705711136</v>
      </c>
      <c r="AE4" s="250">
        <f t="shared" si="3"/>
        <v>0.21359179667516759</v>
      </c>
    </row>
    <row r="5" spans="1:32" s="195" customFormat="1">
      <c r="A5" s="317"/>
      <c r="B5" s="187" t="s">
        <v>51</v>
      </c>
      <c r="C5" s="268">
        <v>3</v>
      </c>
      <c r="D5" s="196">
        <f t="shared" ref="D5" si="8">J5-SUM(L5:T5)+U5+V5</f>
        <v>36064.149999999994</v>
      </c>
      <c r="E5" s="187">
        <f>'Юнит 12-18.01'!K$24</f>
        <v>144</v>
      </c>
      <c r="F5" s="187">
        <f>'Юнит 12-18.01'!P$24</f>
        <v>122</v>
      </c>
      <c r="G5" s="187">
        <f>'Юнит 12-18.01'!Q$24</f>
        <v>2</v>
      </c>
      <c r="H5" s="188">
        <f>'Юнит 12-18.01'!S$24</f>
        <v>211029</v>
      </c>
      <c r="I5" s="189">
        <f>'Юнит 12-18.01'!T$24</f>
        <v>-3221</v>
      </c>
      <c r="J5" s="189">
        <f t="shared" si="4"/>
        <v>207808</v>
      </c>
      <c r="K5" s="190">
        <f>'Юнит 12-18.01'!W$24</f>
        <v>15093.09</v>
      </c>
      <c r="L5" s="191">
        <f>'Юнит 12-18.01'!Z$24</f>
        <v>24172.28</v>
      </c>
      <c r="M5" s="190">
        <f>'Юнит 12-18.01'!X$24</f>
        <v>89357.439999999988</v>
      </c>
      <c r="N5" s="190"/>
      <c r="O5" s="192"/>
      <c r="P5" s="190"/>
      <c r="Q5" s="193">
        <f>'Юнит 12-18.01'!AA$24</f>
        <v>53249.120000000003</v>
      </c>
      <c r="R5" s="191">
        <v>4025.01</v>
      </c>
      <c r="S5" s="191">
        <v>0</v>
      </c>
      <c r="T5" s="191">
        <v>940</v>
      </c>
      <c r="U5" s="193"/>
      <c r="V5" s="197"/>
      <c r="W5" s="191">
        <v>5135</v>
      </c>
      <c r="X5" s="191">
        <f t="shared" si="5"/>
        <v>794.2823333254297</v>
      </c>
      <c r="Y5" s="213">
        <f t="shared" si="6"/>
        <v>26106.059999999994</v>
      </c>
      <c r="Z5" s="213">
        <f t="shared" si="7"/>
        <v>25311.777666674563</v>
      </c>
      <c r="AA5" s="314"/>
      <c r="AB5" s="250">
        <f t="shared" si="0"/>
        <v>7.2629975746843239E-2</v>
      </c>
      <c r="AC5" s="250">
        <f t="shared" si="1"/>
        <v>1.6770441087063392</v>
      </c>
      <c r="AD5" s="250">
        <f t="shared" si="2"/>
        <v>0.12180367294172777</v>
      </c>
      <c r="AE5" s="250">
        <f t="shared" si="3"/>
        <v>0.25624191561441334</v>
      </c>
    </row>
    <row r="6" spans="1:32" s="195" customFormat="1">
      <c r="A6" s="317"/>
      <c r="B6" s="187" t="s">
        <v>367</v>
      </c>
      <c r="C6" s="268">
        <v>4</v>
      </c>
      <c r="D6" s="196">
        <f t="shared" ref="D6:D11" si="9">J6-SUM(L6:T6)+U6+V6</f>
        <v>34413.469999999987</v>
      </c>
      <c r="E6" s="187">
        <f>'Юнит 19-25.01'!K$24</f>
        <v>154</v>
      </c>
      <c r="F6" s="187">
        <f>'Юнит 19-25.01'!P$24</f>
        <v>91</v>
      </c>
      <c r="G6" s="187">
        <f>'Юнит 19-25.01'!Q$24</f>
        <v>2</v>
      </c>
      <c r="H6" s="188">
        <f>'Юнит 19-25.01'!S$24</f>
        <v>161208</v>
      </c>
      <c r="I6" s="189">
        <f>'Юнит 19-25.01'!T$24</f>
        <v>-3229</v>
      </c>
      <c r="J6" s="189">
        <f t="shared" si="4"/>
        <v>157979</v>
      </c>
      <c r="K6" s="190">
        <f>'Юнит 19-25.01'!W$24</f>
        <v>11132.49</v>
      </c>
      <c r="L6" s="191">
        <f>'Юнит 19-25.01'!Z$24</f>
        <v>16989.460000000003</v>
      </c>
      <c r="M6" s="190">
        <f>'Юнит 19-25.01'!X$24</f>
        <v>67930.97</v>
      </c>
      <c r="N6" s="190"/>
      <c r="O6" s="192"/>
      <c r="P6" s="190"/>
      <c r="Q6" s="193">
        <f>'Юнит 19-25.01'!AA$24</f>
        <v>42151.21</v>
      </c>
      <c r="R6" s="191">
        <v>3468.89</v>
      </c>
      <c r="S6" s="191">
        <v>25</v>
      </c>
      <c r="T6" s="191"/>
      <c r="U6" s="193"/>
      <c r="V6" s="197">
        <v>7000</v>
      </c>
      <c r="W6" s="191"/>
      <c r="X6" s="191">
        <f t="shared" si="5"/>
        <v>603.82626624777708</v>
      </c>
      <c r="Y6" s="213">
        <f t="shared" si="6"/>
        <v>9280.9799999999868</v>
      </c>
      <c r="Z6" s="213">
        <f t="shared" si="7"/>
        <v>8677.1537337522095</v>
      </c>
      <c r="AA6" s="314"/>
      <c r="AB6" s="250">
        <f t="shared" si="0"/>
        <v>7.0468163490084126E-2</v>
      </c>
      <c r="AC6" s="250">
        <f t="shared" si="1"/>
        <v>0.77944410763020755</v>
      </c>
      <c r="AD6" s="250">
        <f t="shared" si="2"/>
        <v>5.4925994807868195E-2</v>
      </c>
      <c r="AE6" s="250">
        <f>Q6/J6</f>
        <v>0.26681527291602047</v>
      </c>
    </row>
    <row r="7" spans="1:32" s="195" customFormat="1">
      <c r="A7" s="318"/>
      <c r="B7" s="239" t="s">
        <v>339</v>
      </c>
      <c r="C7" s="269">
        <v>5</v>
      </c>
      <c r="D7" s="240">
        <f t="shared" si="9"/>
        <v>-6034.7099999999473</v>
      </c>
      <c r="E7" s="239">
        <f>'Юнит 26-31.01'!K$24</f>
        <v>200</v>
      </c>
      <c r="F7" s="239">
        <f>'Юнит 26-31.01'!P$24</f>
        <v>112</v>
      </c>
      <c r="G7" s="239">
        <f>'Юнит 26-31.01'!Q$24</f>
        <v>2</v>
      </c>
      <c r="H7" s="241">
        <f>'Юнит 26-31.01'!S$24</f>
        <v>200558.00000000006</v>
      </c>
      <c r="I7" s="242">
        <f>'Юнит 26-31.01'!T$24</f>
        <v>-3595</v>
      </c>
      <c r="J7" s="242">
        <f t="shared" si="4"/>
        <v>196963.00000000006</v>
      </c>
      <c r="K7" s="243">
        <f>'Юнит 26-31.01'!W$24</f>
        <v>13886.49</v>
      </c>
      <c r="L7" s="244">
        <f>'Юнит 26-31.01'!Z$24</f>
        <v>20843.549999999992</v>
      </c>
      <c r="M7" s="243">
        <f>'Юнит 26-31.01'!X$24</f>
        <v>84694.09</v>
      </c>
      <c r="N7" s="243"/>
      <c r="O7" s="245"/>
      <c r="P7" s="243"/>
      <c r="Q7" s="246">
        <f>'Юнит 26-31.01'!AA$24</f>
        <v>50770.67</v>
      </c>
      <c r="R7" s="244">
        <v>3661.19</v>
      </c>
      <c r="S7" s="244">
        <v>150</v>
      </c>
      <c r="T7" s="244">
        <v>43993.599999999999</v>
      </c>
      <c r="U7" s="246">
        <v>1115.3900000000001</v>
      </c>
      <c r="V7" s="244"/>
      <c r="W7" s="244"/>
      <c r="X7" s="244">
        <f t="shared" si="5"/>
        <v>752.83064761114429</v>
      </c>
      <c r="Y7" s="247">
        <f t="shared" si="6"/>
        <v>-19921.199999999946</v>
      </c>
      <c r="Z7" s="247">
        <f t="shared" si="7"/>
        <v>-20674.030647611089</v>
      </c>
      <c r="AA7" s="315"/>
      <c r="AB7" s="250">
        <f>(K7+K8)/(J7+J8)</f>
        <v>7.0282074177319923E-2</v>
      </c>
      <c r="AC7" s="250">
        <f>(Z7+Z8)/(K7+K8)</f>
        <v>-0.67605169214203165</v>
      </c>
      <c r="AD7" s="250">
        <f>(Z7+Z8)/(J7+J8)</f>
        <v>-4.7514315174828924E-2</v>
      </c>
      <c r="AE7" s="250">
        <f>(Q7+Q8)/(J7+J8)</f>
        <v>0.25406002134285766</v>
      </c>
      <c r="AF7" s="250"/>
    </row>
    <row r="8" spans="1:32" s="195" customFormat="1">
      <c r="A8" s="316" t="s">
        <v>2687</v>
      </c>
      <c r="B8" s="187" t="s">
        <v>1388</v>
      </c>
      <c r="C8" s="268">
        <v>5</v>
      </c>
      <c r="D8" s="196">
        <f t="shared" si="9"/>
        <v>7323.9900000000052</v>
      </c>
      <c r="E8" s="187">
        <f>'Юнит 01.02'!K$24</f>
        <v>36</v>
      </c>
      <c r="F8" s="187">
        <f>'Юнит 01.02'!P$24</f>
        <v>19</v>
      </c>
      <c r="G8" s="187">
        <f>'Юнит 01.02'!Q$24</f>
        <v>1</v>
      </c>
      <c r="H8" s="188">
        <f>'Юнит 01.02'!S$24</f>
        <v>34372.000000000007</v>
      </c>
      <c r="I8" s="189">
        <f>'Юнит 01.02'!T$24</f>
        <v>-1750</v>
      </c>
      <c r="J8" s="189">
        <f>H8+I8</f>
        <v>32622.000000000007</v>
      </c>
      <c r="K8" s="190">
        <f>'Юнит 01.02'!W$24</f>
        <v>2249.2200000000003</v>
      </c>
      <c r="L8" s="191">
        <f>'Юнит 01.02'!Z$24</f>
        <v>3179.52</v>
      </c>
      <c r="M8" s="190">
        <f>'Юнит 01.02'!X$24</f>
        <v>14027.46</v>
      </c>
      <c r="N8" s="190"/>
      <c r="O8" s="192"/>
      <c r="P8" s="190"/>
      <c r="Q8" s="193">
        <f>'Юнит 01.02'!AA$24</f>
        <v>7557.7</v>
      </c>
      <c r="R8" s="191">
        <v>533.33000000000004</v>
      </c>
      <c r="S8" s="191"/>
      <c r="T8" s="191"/>
      <c r="U8" s="193"/>
      <c r="V8" s="191"/>
      <c r="W8" s="191">
        <v>4831</v>
      </c>
      <c r="X8" s="191">
        <f>5201.48*J8/SUM($J$8:$J$12)</f>
        <v>140.31340180201639</v>
      </c>
      <c r="Y8" s="213">
        <f t="shared" ref="Y8:Y17" si="10">J8-SUM(L8:T8)-K8-V8+U8+W8</f>
        <v>9905.7700000000041</v>
      </c>
      <c r="Z8" s="213">
        <f t="shared" ref="Z8:Z17" si="11">Y8-X8</f>
        <v>9765.4565981979886</v>
      </c>
      <c r="AA8" s="313">
        <f>SUM(Z8:Z12)</f>
        <v>174317.7099999999</v>
      </c>
      <c r="AB8" s="250"/>
      <c r="AC8" s="250"/>
      <c r="AD8" s="250"/>
      <c r="AE8" s="250"/>
    </row>
    <row r="9" spans="1:32" s="195" customFormat="1">
      <c r="A9" s="317"/>
      <c r="B9" s="187" t="s">
        <v>1392</v>
      </c>
      <c r="C9" s="268">
        <v>6</v>
      </c>
      <c r="D9" s="196">
        <f t="shared" si="9"/>
        <v>40049.950000000012</v>
      </c>
      <c r="E9" s="187">
        <f>'Юнит 02-08.02'!K$24</f>
        <v>225</v>
      </c>
      <c r="F9" s="187">
        <f>'Юнит 02-08.02'!P$24</f>
        <v>167</v>
      </c>
      <c r="G9" s="187">
        <f>'Юнит 02-08.02'!Q$24</f>
        <v>11</v>
      </c>
      <c r="H9" s="188">
        <f>'Юнит 02-08.02'!S$24</f>
        <v>323134</v>
      </c>
      <c r="I9" s="189">
        <f>'Юнит 02-08.02'!T$24</f>
        <v>-22524</v>
      </c>
      <c r="J9" s="189">
        <f t="shared" ref="J9" si="12">H9+I9</f>
        <v>300610</v>
      </c>
      <c r="K9" s="190">
        <f>'Юнит 02-08.02'!W$24</f>
        <v>19848.12</v>
      </c>
      <c r="L9" s="191">
        <f>'Юнит 02-08.02'!Z$24</f>
        <v>31123.529999999988</v>
      </c>
      <c r="M9" s="190">
        <f>'Юнит 02-08.02'!X$24</f>
        <v>129262.3</v>
      </c>
      <c r="N9" s="190"/>
      <c r="O9" s="192"/>
      <c r="P9" s="190"/>
      <c r="Q9" s="193">
        <f>'Юнит 02-08.02'!AA$24</f>
        <v>66736.42</v>
      </c>
      <c r="R9" s="191">
        <v>5825.9</v>
      </c>
      <c r="S9" s="191"/>
      <c r="T9" s="191">
        <v>27611.9</v>
      </c>
      <c r="U9" s="193"/>
      <c r="V9" s="191"/>
      <c r="W9" s="191"/>
      <c r="X9" s="191">
        <f t="shared" ref="X9:X12" si="13">5201.48*J9/SUM($J$8:$J$12)</f>
        <v>1292.9805565478553</v>
      </c>
      <c r="Y9" s="213">
        <f t="shared" si="10"/>
        <v>20201.830000000013</v>
      </c>
      <c r="Z9" s="213">
        <f>Y9-X9</f>
        <v>18908.849443452156</v>
      </c>
      <c r="AA9" s="314"/>
      <c r="AB9" s="250">
        <f>K9/J9</f>
        <v>6.6026146834769303E-2</v>
      </c>
      <c r="AC9" s="250">
        <f>Z9/K9</f>
        <v>0.95267710208584777</v>
      </c>
      <c r="AD9" s="250">
        <f t="shared" ref="AD9:AD17" si="14">Z9/J9</f>
        <v>6.2901598228442684E-2</v>
      </c>
      <c r="AE9" s="250">
        <f t="shared" ref="AE9:AE17" si="15">Q9/J9</f>
        <v>0.22200332656930907</v>
      </c>
    </row>
    <row r="10" spans="1:32" s="195" customFormat="1">
      <c r="A10" s="317"/>
      <c r="B10" s="187" t="s">
        <v>1389</v>
      </c>
      <c r="C10" s="268">
        <v>7</v>
      </c>
      <c r="D10" s="196">
        <f t="shared" si="9"/>
        <v>62513.499999999971</v>
      </c>
      <c r="E10" s="187">
        <f>'Юнит 09-15.02'!K$24</f>
        <v>240</v>
      </c>
      <c r="F10" s="187">
        <f>'Юнит 09-15.02'!P$24</f>
        <v>125</v>
      </c>
      <c r="G10" s="187">
        <f>'Юнит 09-15.02'!Q$24</f>
        <v>4</v>
      </c>
      <c r="H10" s="188">
        <f>'Юнит 09-15.02'!S$24</f>
        <v>282164</v>
      </c>
      <c r="I10" s="189">
        <f>'Юнит 09-15.02'!T$24</f>
        <v>-9000</v>
      </c>
      <c r="J10" s="189">
        <f t="shared" ref="J10" si="16">H10+I10</f>
        <v>273164</v>
      </c>
      <c r="K10" s="190">
        <f>'Юнит 09-15.02'!W$24</f>
        <v>15306.15</v>
      </c>
      <c r="L10" s="191">
        <f>'Юнит 09-15.02'!Z$24</f>
        <v>24192.269999999997</v>
      </c>
      <c r="M10" s="190">
        <f>'Юнит 09-15.02'!X$24</f>
        <v>117460.52</v>
      </c>
      <c r="N10" s="190"/>
      <c r="O10" s="192"/>
      <c r="P10" s="190"/>
      <c r="Q10" s="193">
        <f>'Юнит 09-15.02'!AA$24</f>
        <v>61070.11</v>
      </c>
      <c r="R10" s="191">
        <v>5828.6</v>
      </c>
      <c r="S10" s="191">
        <v>175</v>
      </c>
      <c r="T10" s="191">
        <v>1924</v>
      </c>
      <c r="U10" s="193"/>
      <c r="V10" s="191"/>
      <c r="W10" s="191"/>
      <c r="X10" s="191">
        <f t="shared" si="13"/>
        <v>1174.9301112698788</v>
      </c>
      <c r="Y10" s="213">
        <f>J10-SUM(L10:T10)-K10-V10+U10+W10</f>
        <v>47207.349999999969</v>
      </c>
      <c r="Z10" s="213">
        <f t="shared" si="11"/>
        <v>46032.419888730088</v>
      </c>
      <c r="AA10" s="314"/>
      <c r="AB10" s="250">
        <f t="shared" ref="AB10:AB17" si="17">K10/J10</f>
        <v>5.6032822773132623E-2</v>
      </c>
      <c r="AC10" s="250">
        <f>Z10/K10</f>
        <v>3.007446019327531</v>
      </c>
      <c r="AD10" s="250">
        <f t="shared" si="14"/>
        <v>0.16851568980074275</v>
      </c>
      <c r="AE10" s="250">
        <f t="shared" si="15"/>
        <v>0.2235657334055732</v>
      </c>
    </row>
    <row r="11" spans="1:32" s="195" customFormat="1">
      <c r="A11" s="317"/>
      <c r="B11" s="187" t="s">
        <v>1390</v>
      </c>
      <c r="C11" s="268">
        <v>8</v>
      </c>
      <c r="D11" s="196">
        <f t="shared" si="9"/>
        <v>82376.339999999967</v>
      </c>
      <c r="E11" s="187">
        <f>'Юнит 16-22.02'!K$24</f>
        <v>298</v>
      </c>
      <c r="F11" s="187">
        <f>'Юнит 16-22.02'!P$24</f>
        <v>161</v>
      </c>
      <c r="G11" s="187">
        <f>'Юнит 16-22.02'!Q$24</f>
        <v>8</v>
      </c>
      <c r="H11" s="188">
        <f>'Юнит 16-22.02'!S$24</f>
        <v>373392</v>
      </c>
      <c r="I11" s="189">
        <f>'Юнит 16-22.02'!T$24</f>
        <v>-18750</v>
      </c>
      <c r="J11" s="189">
        <f t="shared" ref="J11:J13" si="18">H11+I11</f>
        <v>354642</v>
      </c>
      <c r="K11" s="190">
        <f>'Юнит 16-22.02'!W$24</f>
        <v>19197.059999999998</v>
      </c>
      <c r="L11" s="191">
        <f>'Юнит 16-22.02'!Z$24</f>
        <v>31757.739999999998</v>
      </c>
      <c r="M11" s="190">
        <f>'Юнит 16-22.02'!X$24</f>
        <v>152496.06</v>
      </c>
      <c r="N11" s="190"/>
      <c r="O11" s="192"/>
      <c r="P11" s="190"/>
      <c r="Q11" s="193">
        <f>'Юнит 16-22.02'!AA$24</f>
        <v>79962.77</v>
      </c>
      <c r="R11" s="191">
        <v>8049.09</v>
      </c>
      <c r="S11" s="191"/>
      <c r="T11" s="191"/>
      <c r="U11" s="193"/>
      <c r="V11" s="191"/>
      <c r="W11" s="191">
        <v>4347</v>
      </c>
      <c r="X11" s="191">
        <f t="shared" si="13"/>
        <v>1525.3824241882987</v>
      </c>
      <c r="Y11" s="213">
        <f>J11-SUM(L11:T11)-K11-V11+U11+W11</f>
        <v>67526.27999999997</v>
      </c>
      <c r="Z11" s="213">
        <f t="shared" ref="Z11:Z13" si="19">Y11-X11</f>
        <v>66000.897575811672</v>
      </c>
      <c r="AA11" s="314"/>
      <c r="AB11" s="250">
        <f t="shared" si="17"/>
        <v>5.4130813609217177E-2</v>
      </c>
      <c r="AC11" s="250">
        <f t="shared" ref="AC11:AC17" si="20">Z11/K11</f>
        <v>3.4380732036995081</v>
      </c>
      <c r="AD11" s="250">
        <f t="shared" si="14"/>
        <v>0.18610569976430222</v>
      </c>
      <c r="AE11" s="250">
        <f t="shared" si="15"/>
        <v>0.22547461947541467</v>
      </c>
    </row>
    <row r="12" spans="1:32" s="195" customFormat="1">
      <c r="A12" s="318"/>
      <c r="B12" s="239" t="s">
        <v>1391</v>
      </c>
      <c r="C12" s="269">
        <v>9</v>
      </c>
      <c r="D12" s="240">
        <f t="shared" ref="D12:D13" si="21">J12-SUM(L12:T12)+U12+V12</f>
        <v>47866.25999999998</v>
      </c>
      <c r="E12" s="239">
        <f>'Юнит 23-28.02'!K$24</f>
        <v>159</v>
      </c>
      <c r="F12" s="239">
        <f>'Юнит 23-28.02'!P$24</f>
        <v>107</v>
      </c>
      <c r="G12" s="239">
        <f>'Юнит 23-28.02'!Q$24</f>
        <v>6</v>
      </c>
      <c r="H12" s="241">
        <f>'Юнит 23-28.02'!S$24</f>
        <v>262374</v>
      </c>
      <c r="I12" s="242">
        <f>'Юнит 23-28.02'!T$24</f>
        <v>-14100</v>
      </c>
      <c r="J12" s="242">
        <f t="shared" si="18"/>
        <v>248274</v>
      </c>
      <c r="K12" s="243">
        <f>'Юнит 23-28.02'!W$24</f>
        <v>13188.3</v>
      </c>
      <c r="L12" s="244">
        <f>'Юнит 23-28.02'!Z$24</f>
        <v>25365.950000000004</v>
      </c>
      <c r="M12" s="243">
        <f>'Юнит 23-28.02'!X$24</f>
        <v>106757.82</v>
      </c>
      <c r="N12" s="243"/>
      <c r="O12" s="245"/>
      <c r="P12" s="243"/>
      <c r="Q12" s="246">
        <f>'Юнит 23-28.02'!AA$24</f>
        <v>64457.72</v>
      </c>
      <c r="R12" s="244">
        <v>6407.47</v>
      </c>
      <c r="S12" s="244"/>
      <c r="T12" s="244"/>
      <c r="U12" s="244">
        <v>2581.2199999999998</v>
      </c>
      <c r="V12" s="244"/>
      <c r="W12" s="244"/>
      <c r="X12" s="244">
        <f t="shared" si="13"/>
        <v>1067.8735061919504</v>
      </c>
      <c r="Y12" s="247">
        <f t="shared" ref="Y12:Y13" si="22">J12-SUM(L12:T12)-K12-V12+U12+W12</f>
        <v>34677.959999999977</v>
      </c>
      <c r="Z12" s="247">
        <f t="shared" si="19"/>
        <v>33610.086493808027</v>
      </c>
      <c r="AA12" s="315"/>
      <c r="AB12" s="250">
        <f>(K12+K13)/(J12+J13)</f>
        <v>5.2676864176070447E-2</v>
      </c>
      <c r="AC12" s="250">
        <f>(Z12+Z13)/(K12+K13)</f>
        <v>2.4579118263075777</v>
      </c>
      <c r="AD12" s="250">
        <f>(Z12+Z13)/(J12+J13)</f>
        <v>0.12947508743116151</v>
      </c>
      <c r="AE12" s="250">
        <f>(Q12+Q13)/(J12+J13)</f>
        <v>0.26870709036971058</v>
      </c>
    </row>
    <row r="13" spans="1:32" s="195" customFormat="1">
      <c r="A13" s="270" t="s">
        <v>2688</v>
      </c>
      <c r="B13" s="305">
        <v>46082</v>
      </c>
      <c r="C13" s="268">
        <v>9</v>
      </c>
      <c r="D13" s="196">
        <f t="shared" si="21"/>
        <v>2695.3099999999977</v>
      </c>
      <c r="E13" s="187">
        <f>'Юнит 01.03'!K$24</f>
        <v>36</v>
      </c>
      <c r="F13" s="187">
        <f>'Юнит 01.03'!P$24</f>
        <v>13</v>
      </c>
      <c r="G13" s="187">
        <f>'Юнит 01.03'!Q$24</f>
        <v>1</v>
      </c>
      <c r="H13" s="188">
        <f>'Юнит 01.03'!S$24</f>
        <v>32560</v>
      </c>
      <c r="I13" s="189">
        <f>'Юнит 01.03'!T$24</f>
        <v>-2400</v>
      </c>
      <c r="J13" s="189">
        <f t="shared" si="18"/>
        <v>30160</v>
      </c>
      <c r="K13" s="190">
        <f>'Юнит 01.03'!W$24</f>
        <v>1478.73</v>
      </c>
      <c r="L13" s="191">
        <f>'Юнит 01.03'!Z$24</f>
        <v>3251.78</v>
      </c>
      <c r="M13" s="190">
        <f>'Юнит 01.03'!X$24</f>
        <v>12968.800000000001</v>
      </c>
      <c r="N13" s="190"/>
      <c r="O13" s="192"/>
      <c r="P13" s="190"/>
      <c r="Q13" s="193">
        <f>'Юнит 01.03'!AA$24</f>
        <v>10359.469999999999</v>
      </c>
      <c r="R13" s="191">
        <v>884.64</v>
      </c>
      <c r="S13" s="191"/>
      <c r="T13" s="191"/>
      <c r="U13" s="193"/>
      <c r="V13" s="191"/>
      <c r="W13" s="191">
        <v>1350</v>
      </c>
      <c r="X13" s="306">
        <f>'Юнит 01.03'!$AD$24</f>
        <v>126.39999999999999</v>
      </c>
      <c r="Y13" s="213">
        <f t="shared" si="22"/>
        <v>2566.5799999999977</v>
      </c>
      <c r="Z13" s="213">
        <f t="shared" si="19"/>
        <v>2440.1799999999976</v>
      </c>
      <c r="AA13" s="303"/>
      <c r="AB13" s="250"/>
      <c r="AC13" s="250"/>
      <c r="AD13" s="250"/>
      <c r="AE13" s="250"/>
    </row>
    <row r="14" spans="1:32" s="195" customFormat="1">
      <c r="A14" s="270"/>
      <c r="B14" s="187" t="s">
        <v>2693</v>
      </c>
      <c r="C14" s="268">
        <v>10</v>
      </c>
      <c r="D14" s="196">
        <f t="shared" ref="D14" si="23">J14-SUM(L14:T14)+U14+V14</f>
        <v>31422.070000000007</v>
      </c>
      <c r="E14" s="187">
        <f>'Юнит 02-08.03'!K$24</f>
        <v>179</v>
      </c>
      <c r="F14" s="187">
        <f>'Юнит 02-08.03'!P$24</f>
        <v>93</v>
      </c>
      <c r="G14" s="187">
        <f>'Юнит 02-08.03'!Q$24</f>
        <v>4</v>
      </c>
      <c r="H14" s="188">
        <f>'Юнит 02-08.03'!S$24</f>
        <v>221439</v>
      </c>
      <c r="I14" s="189">
        <f>'Юнит 02-08.03'!T$24</f>
        <v>-9910</v>
      </c>
      <c r="J14" s="189">
        <f t="shared" ref="J14" si="24">H14+I14</f>
        <v>211529</v>
      </c>
      <c r="K14" s="190">
        <f>'Юнит 02-08.03'!W$24</f>
        <v>11497.529999999999</v>
      </c>
      <c r="L14" s="191">
        <f>'Юнит 02-08.03'!Z$24</f>
        <v>18516.490000000005</v>
      </c>
      <c r="M14" s="190">
        <f>'Юнит 02-08.03'!X$24</f>
        <v>90957.47</v>
      </c>
      <c r="N14" s="190"/>
      <c r="O14" s="192"/>
      <c r="P14" s="190"/>
      <c r="Q14" s="193">
        <f>'Юнит 02-08.03'!AA$24</f>
        <v>65685.91</v>
      </c>
      <c r="R14" s="191">
        <v>4902.0600000000004</v>
      </c>
      <c r="S14" s="191">
        <v>45</v>
      </c>
      <c r="T14" s="191">
        <v>0</v>
      </c>
      <c r="U14" s="193"/>
      <c r="V14" s="191"/>
      <c r="W14" s="191"/>
      <c r="X14" s="306">
        <f>'Юнит 02-08.03'!$AD$24</f>
        <v>848.57000000000016</v>
      </c>
      <c r="Y14" s="213">
        <f t="shared" ref="Y14" si="25">J14-SUM(L14:T14)-K14-V14+U14+W14</f>
        <v>19924.540000000008</v>
      </c>
      <c r="Z14" s="213">
        <f t="shared" ref="Z14" si="26">Y14-X14</f>
        <v>19075.970000000008</v>
      </c>
      <c r="AA14" s="303"/>
      <c r="AB14" s="250">
        <f t="shared" ref="AB14" si="27">(K14+K15)/(J14+J15)</f>
        <v>5.435439112367571E-2</v>
      </c>
      <c r="AC14" s="250">
        <f t="shared" ref="AC14" si="28">(Z14+Z15)/(K14+K15)</f>
        <v>1.6591363536342163</v>
      </c>
      <c r="AD14" s="250">
        <f t="shared" ref="AD14" si="29">(Z14+Z15)/(J14+J15)</f>
        <v>9.0181346292943318E-2</v>
      </c>
      <c r="AE14" s="250">
        <f t="shared" ref="AE14" si="30">(Q14+Q15)/(J14+J15)</f>
        <v>0.31052910002883766</v>
      </c>
    </row>
    <row r="15" spans="1:32" s="195" customFormat="1">
      <c r="A15" s="270"/>
      <c r="B15" s="294"/>
      <c r="C15" s="295"/>
      <c r="D15" s="296"/>
      <c r="E15" s="294"/>
      <c r="F15" s="294"/>
      <c r="G15" s="294"/>
      <c r="H15" s="297"/>
      <c r="I15" s="298"/>
      <c r="J15" s="298"/>
      <c r="K15" s="299"/>
      <c r="L15" s="300"/>
      <c r="M15" s="299"/>
      <c r="N15" s="299"/>
      <c r="O15" s="301"/>
      <c r="P15" s="299"/>
      <c r="Q15" s="302"/>
      <c r="R15" s="300"/>
      <c r="S15" s="300"/>
      <c r="T15" s="300"/>
      <c r="U15" s="300"/>
      <c r="V15" s="300"/>
      <c r="W15" s="300"/>
      <c r="X15" s="308"/>
      <c r="Y15" s="213"/>
      <c r="Z15" s="213"/>
      <c r="AA15" s="303"/>
      <c r="AB15" s="250"/>
      <c r="AC15" s="250"/>
      <c r="AD15" s="250"/>
      <c r="AE15" s="250"/>
    </row>
    <row r="16" spans="1:32" s="195" customFormat="1">
      <c r="A16" s="270"/>
      <c r="B16" s="294"/>
      <c r="C16" s="295"/>
      <c r="D16" s="296"/>
      <c r="E16" s="294"/>
      <c r="F16" s="294"/>
      <c r="G16" s="294"/>
      <c r="H16" s="297"/>
      <c r="I16" s="298"/>
      <c r="J16" s="298"/>
      <c r="K16" s="299"/>
      <c r="L16" s="300"/>
      <c r="M16" s="299"/>
      <c r="N16" s="299"/>
      <c r="O16" s="301"/>
      <c r="P16" s="299"/>
      <c r="Q16" s="302"/>
      <c r="R16" s="300"/>
      <c r="S16" s="300"/>
      <c r="T16" s="300"/>
      <c r="U16" s="300"/>
      <c r="V16" s="300"/>
      <c r="W16" s="300"/>
      <c r="X16" s="308"/>
      <c r="Y16" s="213"/>
      <c r="Z16" s="213"/>
      <c r="AA16" s="303"/>
      <c r="AB16" s="250"/>
      <c r="AC16" s="250"/>
      <c r="AD16" s="250"/>
      <c r="AE16" s="250"/>
    </row>
    <row r="17" spans="1:32" s="195" customFormat="1" ht="14" thickBot="1">
      <c r="A17" s="236"/>
      <c r="B17" s="239"/>
      <c r="C17" s="269"/>
      <c r="D17" s="240"/>
      <c r="E17" s="239"/>
      <c r="F17" s="239"/>
      <c r="G17" s="239"/>
      <c r="H17" s="241"/>
      <c r="I17" s="242"/>
      <c r="J17" s="242"/>
      <c r="K17" s="243"/>
      <c r="L17" s="244"/>
      <c r="M17" s="243"/>
      <c r="N17" s="243"/>
      <c r="O17" s="245"/>
      <c r="P17" s="243"/>
      <c r="Q17" s="246"/>
      <c r="R17" s="244"/>
      <c r="S17" s="244"/>
      <c r="T17" s="244"/>
      <c r="U17" s="246"/>
      <c r="V17" s="244"/>
      <c r="W17" s="244"/>
      <c r="X17" s="307"/>
      <c r="Y17" s="213">
        <f t="shared" si="10"/>
        <v>0</v>
      </c>
      <c r="Z17" s="213">
        <f t="shared" si="11"/>
        <v>0</v>
      </c>
      <c r="AA17" s="304"/>
      <c r="AB17" s="250" t="e">
        <f t="shared" si="17"/>
        <v>#DIV/0!</v>
      </c>
      <c r="AC17" s="250" t="e">
        <f t="shared" si="20"/>
        <v>#DIV/0!</v>
      </c>
      <c r="AD17" s="250" t="e">
        <f t="shared" si="14"/>
        <v>#DIV/0!</v>
      </c>
      <c r="AE17" s="250" t="e">
        <f t="shared" si="15"/>
        <v>#DIV/0!</v>
      </c>
    </row>
    <row r="18" spans="1:32" s="202" customFormat="1" ht="14" thickBot="1">
      <c r="A18" s="198" t="s">
        <v>355</v>
      </c>
      <c r="B18" s="199"/>
      <c r="C18" s="200"/>
      <c r="D18" s="201">
        <f t="shared" ref="D18:AA18" si="31">SUM(D3:D17)</f>
        <v>397472.6100000001</v>
      </c>
      <c r="E18" s="249">
        <f t="shared" si="31"/>
        <v>1976</v>
      </c>
      <c r="F18" s="249">
        <f t="shared" si="31"/>
        <v>1229</v>
      </c>
      <c r="G18" s="249">
        <f t="shared" si="31"/>
        <v>50</v>
      </c>
      <c r="H18" s="201">
        <f t="shared" si="31"/>
        <v>2465882</v>
      </c>
      <c r="I18" s="201">
        <f t="shared" si="31"/>
        <v>-103901</v>
      </c>
      <c r="J18" s="201">
        <f t="shared" si="31"/>
        <v>2361981</v>
      </c>
      <c r="K18" s="201">
        <f>SUM(K3:K17)</f>
        <v>149336.09999999998</v>
      </c>
      <c r="L18" s="201">
        <f t="shared" si="31"/>
        <v>236017.51999999996</v>
      </c>
      <c r="M18" s="201">
        <f t="shared" si="31"/>
        <v>1015651.8300000001</v>
      </c>
      <c r="N18" s="201">
        <f t="shared" si="31"/>
        <v>0</v>
      </c>
      <c r="O18" s="201">
        <f t="shared" si="31"/>
        <v>0</v>
      </c>
      <c r="P18" s="201">
        <f t="shared" si="31"/>
        <v>0</v>
      </c>
      <c r="Q18" s="201">
        <f t="shared" si="31"/>
        <v>595139.42999999993</v>
      </c>
      <c r="R18" s="201">
        <f t="shared" si="31"/>
        <v>49406.319999999992</v>
      </c>
      <c r="S18" s="201">
        <f t="shared" si="31"/>
        <v>470</v>
      </c>
      <c r="T18" s="201">
        <f t="shared" si="31"/>
        <v>78519.899999999994</v>
      </c>
      <c r="U18" s="201">
        <f t="shared" si="31"/>
        <v>3696.6099999999997</v>
      </c>
      <c r="V18" s="201">
        <f t="shared" si="31"/>
        <v>7000</v>
      </c>
      <c r="W18" s="201">
        <f t="shared" si="31"/>
        <v>20915</v>
      </c>
      <c r="X18" s="201">
        <f t="shared" si="31"/>
        <v>9658.391599999999</v>
      </c>
      <c r="Y18" s="201">
        <f t="shared" si="31"/>
        <v>255051.51000000007</v>
      </c>
      <c r="Z18" s="201">
        <f t="shared" si="31"/>
        <v>245393.11840000006</v>
      </c>
      <c r="AA18" s="248">
        <f t="shared" si="31"/>
        <v>223876.96840000004</v>
      </c>
      <c r="AB18" s="235">
        <f>K18/J18</f>
        <v>6.3224937033786455E-2</v>
      </c>
      <c r="AC18" s="235">
        <f>Z18/K18</f>
        <v>1.6432270455703617</v>
      </c>
      <c r="AD18" s="235">
        <f>Z18/J18</f>
        <v>0.10389292648840108</v>
      </c>
      <c r="AE18" s="235">
        <f t="shared" si="3"/>
        <v>0.25196622242092548</v>
      </c>
    </row>
    <row r="19" spans="1:32">
      <c r="H19" s="206" t="s">
        <v>365</v>
      </c>
      <c r="J19" s="207"/>
      <c r="M19" s="207"/>
      <c r="R19" s="207"/>
      <c r="S19" s="207"/>
      <c r="T19" s="207"/>
      <c r="X19" s="207"/>
      <c r="Y19" s="207"/>
    </row>
    <row r="20" spans="1:32" s="204" customFormat="1">
      <c r="A20" s="208"/>
      <c r="B20" s="208"/>
      <c r="D20" s="209"/>
      <c r="E20" s="209"/>
      <c r="F20" s="209"/>
      <c r="G20" s="209"/>
      <c r="I20" s="210">
        <f>-I18/H18</f>
        <v>4.2135430649155148E-2</v>
      </c>
      <c r="J20" s="211"/>
      <c r="K20" s="234">
        <f>K18/$J$18</f>
        <v>6.3224937033786455E-2</v>
      </c>
      <c r="L20" s="234">
        <f>L18/$J$18</f>
        <v>9.9923547225824402E-2</v>
      </c>
      <c r="M20" s="234">
        <f>M18/$J$18</f>
        <v>0.43000000000000005</v>
      </c>
      <c r="N20" s="234"/>
      <c r="O20" s="234"/>
      <c r="P20" s="234"/>
      <c r="Q20" s="234">
        <f>Q18/$J$18</f>
        <v>0.25196622242092548</v>
      </c>
      <c r="R20" s="234">
        <f t="shared" ref="R20:W20" si="32">R18/$J$18</f>
        <v>2.0917323213014836E-2</v>
      </c>
      <c r="S20" s="234">
        <f t="shared" si="32"/>
        <v>1.9898551258456355E-4</v>
      </c>
      <c r="T20" s="234">
        <f t="shared" si="32"/>
        <v>3.3243239467209938E-2</v>
      </c>
      <c r="U20" s="234">
        <f t="shared" si="32"/>
        <v>1.5650464588834541E-3</v>
      </c>
      <c r="V20" s="234">
        <f t="shared" si="32"/>
        <v>2.9636140172169039E-3</v>
      </c>
      <c r="W20" s="234">
        <f t="shared" si="32"/>
        <v>8.8548553100130777E-3</v>
      </c>
      <c r="X20" s="234">
        <f>X18/$J$18</f>
        <v>4.0891063899328572E-3</v>
      </c>
      <c r="Y20" s="234"/>
      <c r="Z20" s="210">
        <f>Z18/K18</f>
        <v>1.6432270455703617</v>
      </c>
      <c r="AA20" s="182" t="s">
        <v>35</v>
      </c>
      <c r="AB20" s="235">
        <f>Z18/J18</f>
        <v>0.10389292648840108</v>
      </c>
      <c r="AC20" s="212"/>
      <c r="AD20" s="212"/>
      <c r="AE20" s="212"/>
    </row>
    <row r="22" spans="1:32" s="256" customFormat="1">
      <c r="A22" s="252" t="s">
        <v>1393</v>
      </c>
      <c r="B22" s="252"/>
      <c r="C22" s="253"/>
      <c r="D22" s="254">
        <f>SUM(D3:D7)</f>
        <v>123225.19000000013</v>
      </c>
      <c r="E22" s="251">
        <f>SUM(E3:E7)</f>
        <v>803</v>
      </c>
      <c r="F22" s="251">
        <f t="shared" ref="F22:AA22" si="33">SUM(F3:F7)</f>
        <v>544</v>
      </c>
      <c r="G22" s="251">
        <f t="shared" si="33"/>
        <v>15</v>
      </c>
      <c r="H22" s="254">
        <f t="shared" si="33"/>
        <v>936447</v>
      </c>
      <c r="I22" s="254">
        <f t="shared" si="33"/>
        <v>-25467</v>
      </c>
      <c r="J22" s="254">
        <f t="shared" si="33"/>
        <v>910980</v>
      </c>
      <c r="K22" s="254">
        <f t="shared" si="33"/>
        <v>66570.989999999991</v>
      </c>
      <c r="L22" s="254">
        <f t="shared" si="33"/>
        <v>98630.239999999976</v>
      </c>
      <c r="M22" s="254">
        <f t="shared" si="33"/>
        <v>391721.39999999991</v>
      </c>
      <c r="N22" s="254">
        <f t="shared" si="33"/>
        <v>0</v>
      </c>
      <c r="O22" s="254">
        <f t="shared" si="33"/>
        <v>0</v>
      </c>
      <c r="P22" s="254">
        <f t="shared" si="33"/>
        <v>0</v>
      </c>
      <c r="Q22" s="254">
        <f t="shared" si="33"/>
        <v>239309.32999999996</v>
      </c>
      <c r="R22" s="254">
        <f t="shared" si="33"/>
        <v>16975.23</v>
      </c>
      <c r="S22" s="254">
        <f t="shared" si="33"/>
        <v>250</v>
      </c>
      <c r="T22" s="254">
        <f t="shared" si="33"/>
        <v>48984</v>
      </c>
      <c r="U22" s="254">
        <f t="shared" si="33"/>
        <v>1115.3900000000001</v>
      </c>
      <c r="V22" s="254">
        <f t="shared" si="33"/>
        <v>7000</v>
      </c>
      <c r="W22" s="254">
        <f t="shared" si="33"/>
        <v>10387</v>
      </c>
      <c r="X22" s="254">
        <f>SUM(X3:X7)</f>
        <v>3481.9416000000006</v>
      </c>
      <c r="Y22" s="255">
        <f>SUM(Y3:Y7)</f>
        <v>53041.200000000135</v>
      </c>
      <c r="Z22" s="255">
        <f>SUM(Z3:Z7)</f>
        <v>49559.258400000137</v>
      </c>
      <c r="AA22" s="255">
        <f t="shared" si="33"/>
        <v>49559.258400000137</v>
      </c>
      <c r="AB22" s="234"/>
      <c r="AD22" s="257"/>
      <c r="AE22" s="257"/>
      <c r="AF22" s="257"/>
    </row>
    <row r="23" spans="1:32" s="204" customFormat="1">
      <c r="A23" s="208"/>
      <c r="B23" s="208"/>
      <c r="D23" s="209"/>
      <c r="E23" s="209"/>
      <c r="F23" s="209"/>
      <c r="G23" s="209"/>
      <c r="I23" s="258">
        <f>-I22/H22</f>
        <v>2.7195345812416505E-2</v>
      </c>
      <c r="J23" s="259"/>
      <c r="K23" s="259">
        <f>K22/$J$22</f>
        <v>7.307623658038595E-2</v>
      </c>
      <c r="L23" s="259">
        <f>L22/$J$22</f>
        <v>0.10826828250894638</v>
      </c>
      <c r="M23" s="259">
        <f>M22/$J$22</f>
        <v>0.42999999999999988</v>
      </c>
      <c r="N23" s="259"/>
      <c r="O23" s="259"/>
      <c r="P23" s="259"/>
      <c r="Q23" s="259">
        <f>Q22/$J$22</f>
        <v>0.2626943840699027</v>
      </c>
      <c r="R23" s="259">
        <f>R22/$J$22</f>
        <v>1.8634031482579201E-2</v>
      </c>
      <c r="S23" s="259">
        <f>S22/$J$22</f>
        <v>2.7442973501064786E-4</v>
      </c>
      <c r="T23" s="259">
        <f>T22/$J$22</f>
        <v>5.3770664559046305E-2</v>
      </c>
      <c r="U23" s="259"/>
      <c r="V23" s="259">
        <f>V22/$J$22</f>
        <v>7.6840325802981406E-3</v>
      </c>
      <c r="W23" s="259">
        <f>W22/$J$22</f>
        <v>1.1402006630222398E-2</v>
      </c>
      <c r="X23" s="259">
        <f>X22/$J$22</f>
        <v>3.8221932424422058E-3</v>
      </c>
      <c r="Y23" s="259">
        <f>Y22/J22</f>
        <v>5.8224329842587255E-2</v>
      </c>
      <c r="Z23" s="259">
        <f>Z22/J22</f>
        <v>5.4402136600145048E-2</v>
      </c>
      <c r="AA23" s="259">
        <f>AA22/J22</f>
        <v>5.4402136600145048E-2</v>
      </c>
      <c r="AB23" s="260"/>
      <c r="AC23" s="212"/>
      <c r="AD23" s="212"/>
      <c r="AE23" s="212"/>
    </row>
    <row r="25" spans="1:32" s="204" customFormat="1">
      <c r="A25" s="208" t="s">
        <v>1737</v>
      </c>
      <c r="B25" s="208"/>
      <c r="D25" s="209"/>
      <c r="E25" s="209"/>
      <c r="F25" s="209"/>
      <c r="G25" s="209"/>
      <c r="I25" s="258"/>
      <c r="J25" s="259"/>
      <c r="K25" s="259">
        <f>(K7+K8)/($J$7+$J$8)</f>
        <v>7.0282074177319923E-2</v>
      </c>
      <c r="L25" s="259">
        <f>(L7+L8)/($J$7+$J$8)</f>
        <v>0.10463693185530408</v>
      </c>
      <c r="M25" s="259">
        <f t="shared" ref="M25:Z25" si="34">(M7+M8)/($J$7+$J$8)</f>
        <v>0.42999999999999983</v>
      </c>
      <c r="N25" s="259">
        <f t="shared" si="34"/>
        <v>0</v>
      </c>
      <c r="O25" s="259">
        <f t="shared" si="34"/>
        <v>0</v>
      </c>
      <c r="P25" s="259">
        <f t="shared" si="34"/>
        <v>0</v>
      </c>
      <c r="Q25" s="259">
        <f t="shared" si="34"/>
        <v>0.25406002134285766</v>
      </c>
      <c r="R25" s="259">
        <f>(R7+S7+T7+R8+S8+T8)/($J$7+$J$8)</f>
        <v>0.21054563669229256</v>
      </c>
      <c r="S25" s="259"/>
      <c r="T25" s="259"/>
      <c r="U25" s="259">
        <f t="shared" si="34"/>
        <v>4.8582877801250073E-3</v>
      </c>
      <c r="V25" s="259">
        <f t="shared" si="34"/>
        <v>0</v>
      </c>
      <c r="W25" s="259">
        <f t="shared" si="34"/>
        <v>2.1042315482283244E-2</v>
      </c>
      <c r="X25" s="259">
        <f t="shared" si="34"/>
        <v>3.8902543694629898E-3</v>
      </c>
      <c r="Y25" s="259">
        <f t="shared" si="34"/>
        <v>-4.362406080536594E-2</v>
      </c>
      <c r="Z25" s="259">
        <f t="shared" si="34"/>
        <v>-4.7514315174828924E-2</v>
      </c>
      <c r="AA25" s="259"/>
      <c r="AB25" s="260"/>
      <c r="AC25" s="212"/>
      <c r="AD25" s="212"/>
      <c r="AE25" s="212"/>
    </row>
    <row r="26" spans="1:32" s="204" customFormat="1">
      <c r="A26" s="208" t="s">
        <v>1736</v>
      </c>
      <c r="B26" s="208"/>
      <c r="D26" s="209"/>
      <c r="E26" s="209"/>
      <c r="F26" s="209"/>
      <c r="G26" s="209"/>
      <c r="I26" s="258"/>
      <c r="J26" s="259"/>
      <c r="K26" s="259">
        <f>K9/$J$9</f>
        <v>6.6026146834769303E-2</v>
      </c>
      <c r="L26" s="259">
        <f>L9/$J$9</f>
        <v>0.10353457968796775</v>
      </c>
      <c r="M26" s="259">
        <f>M9/$J$9</f>
        <v>0.43</v>
      </c>
      <c r="N26" s="259"/>
      <c r="O26" s="259"/>
      <c r="P26" s="259"/>
      <c r="Q26" s="259">
        <f>Q9/$J$9</f>
        <v>0.22200332656930907</v>
      </c>
      <c r="R26" s="259">
        <f>(R9+S9+T9)/$J$9</f>
        <v>0.11123315924287283</v>
      </c>
      <c r="S26" s="259"/>
      <c r="T26" s="259"/>
      <c r="U26" s="259"/>
      <c r="V26" s="259">
        <f>V9/$J$9</f>
        <v>0</v>
      </c>
      <c r="W26" s="259">
        <f>W9/$J$9</f>
        <v>0</v>
      </c>
      <c r="X26" s="259">
        <f>X9/$J$9</f>
        <v>4.3011894366383526E-3</v>
      </c>
      <c r="Y26" s="259">
        <f>Y9/J9</f>
        <v>6.7202787665081046E-2</v>
      </c>
      <c r="Z26" s="259">
        <f>Z9/J9</f>
        <v>6.2901598228442684E-2</v>
      </c>
      <c r="AA26" s="259"/>
      <c r="AB26" s="260"/>
      <c r="AC26" s="212"/>
      <c r="AD26" s="212"/>
      <c r="AE26" s="212"/>
    </row>
    <row r="27" spans="1:32">
      <c r="A27" s="208" t="s">
        <v>2023</v>
      </c>
      <c r="B27" s="208"/>
      <c r="D27" s="209"/>
      <c r="E27" s="209"/>
      <c r="F27" s="209"/>
      <c r="G27" s="209"/>
      <c r="H27" s="204"/>
      <c r="I27" s="258"/>
      <c r="J27" s="259"/>
      <c r="K27" s="259">
        <f>K10/$J$10</f>
        <v>5.6032822773132623E-2</v>
      </c>
      <c r="L27" s="259">
        <f>L10/$J$10</f>
        <v>8.8563170842424321E-2</v>
      </c>
      <c r="M27" s="259">
        <f>M10/$J$10</f>
        <v>0.43</v>
      </c>
      <c r="N27" s="259"/>
      <c r="O27" s="259"/>
      <c r="P27" s="259"/>
      <c r="Q27" s="259">
        <f>Q10/$J$10</f>
        <v>0.2235657334055732</v>
      </c>
      <c r="R27" s="259">
        <f>(R10+S10+T10)/$J$10</f>
        <v>2.902139374148863E-2</v>
      </c>
      <c r="S27" s="259"/>
      <c r="T27" s="259"/>
      <c r="U27" s="259"/>
      <c r="V27" s="259">
        <f>V10/$J$10</f>
        <v>0</v>
      </c>
      <c r="W27" s="259">
        <f>W10/$J$10</f>
        <v>0</v>
      </c>
      <c r="X27" s="259">
        <f>X10/$J$10</f>
        <v>4.3011894366383517E-3</v>
      </c>
      <c r="Y27" s="259">
        <f>Y10/J10</f>
        <v>0.17281687923738109</v>
      </c>
      <c r="Z27" s="259">
        <f>Z10/J10</f>
        <v>0.16851568980074275</v>
      </c>
    </row>
    <row r="28" spans="1:32">
      <c r="A28" s="208" t="s">
        <v>2369</v>
      </c>
      <c r="B28" s="208"/>
      <c r="D28" s="209"/>
      <c r="E28" s="209"/>
      <c r="F28" s="209"/>
      <c r="G28" s="209"/>
      <c r="H28" s="204"/>
      <c r="I28" s="258"/>
      <c r="J28" s="259"/>
      <c r="K28" s="259">
        <f>K11/$J$11</f>
        <v>5.4130813609217177E-2</v>
      </c>
      <c r="L28" s="259">
        <f>L11/$J$11</f>
        <v>8.9548728013038495E-2</v>
      </c>
      <c r="M28" s="259">
        <f>M11/$J$11</f>
        <v>0.43</v>
      </c>
      <c r="N28" s="259"/>
      <c r="O28" s="259"/>
      <c r="P28" s="259"/>
      <c r="Q28" s="259">
        <f>Q11/$J$11</f>
        <v>0.22547461947541467</v>
      </c>
      <c r="R28" s="259">
        <f>(R11+S11+T11)/$J$11</f>
        <v>2.2696381139289762E-2</v>
      </c>
      <c r="S28" s="259"/>
      <c r="T28" s="259"/>
      <c r="U28" s="259"/>
      <c r="V28" s="259">
        <f>V11/$J$11</f>
        <v>0</v>
      </c>
      <c r="W28" s="259">
        <f>W11/$J$11</f>
        <v>1.2257431437900757E-2</v>
      </c>
      <c r="X28" s="259">
        <f>X11/$J$11</f>
        <v>4.3011894366383526E-3</v>
      </c>
      <c r="Y28" s="259">
        <f>Y11/J11</f>
        <v>0.19040688920094059</v>
      </c>
      <c r="Z28" s="259">
        <f>Z11/J11</f>
        <v>0.18610569976430222</v>
      </c>
    </row>
    <row r="29" spans="1:32">
      <c r="A29" s="208" t="s">
        <v>2686</v>
      </c>
      <c r="B29" s="208"/>
      <c r="D29" s="209"/>
      <c r="E29" s="209"/>
      <c r="F29" s="209"/>
      <c r="G29" s="209"/>
      <c r="H29" s="204"/>
      <c r="I29" s="258"/>
      <c r="J29" s="259"/>
      <c r="K29" s="259">
        <f>(K12+K13)/($J$12+$J$13)</f>
        <v>5.2676864176070447E-2</v>
      </c>
      <c r="L29" s="259">
        <f t="shared" ref="L29:Y29" si="35">(L12+L13)/($J$12+$J$13)</f>
        <v>0.10278101812278674</v>
      </c>
      <c r="M29" s="259">
        <f t="shared" si="35"/>
        <v>0.43000000000000005</v>
      </c>
      <c r="N29" s="259">
        <f t="shared" si="35"/>
        <v>0</v>
      </c>
      <c r="O29" s="259">
        <f t="shared" si="35"/>
        <v>0</v>
      </c>
      <c r="P29" s="259">
        <f t="shared" si="35"/>
        <v>0</v>
      </c>
      <c r="Q29" s="259">
        <f t="shared" si="35"/>
        <v>0.26870709036971058</v>
      </c>
      <c r="R29" s="259">
        <f>(R12+R13)/($J$12+$J$13)</f>
        <v>2.6189725392732212E-2</v>
      </c>
      <c r="S29" s="259"/>
      <c r="T29" s="259"/>
      <c r="U29" s="259"/>
      <c r="V29" s="259">
        <f t="shared" si="35"/>
        <v>0</v>
      </c>
      <c r="W29" s="259">
        <f t="shared" si="35"/>
        <v>4.8485457954129162E-3</v>
      </c>
      <c r="X29" s="259">
        <f t="shared" si="35"/>
        <v>4.2892516940889061E-3</v>
      </c>
      <c r="Y29" s="259">
        <f t="shared" si="35"/>
        <v>0.1337643391252504</v>
      </c>
      <c r="Z29" s="259">
        <f>(Z12+Z13)/($J$12+$J$13)</f>
        <v>0.12947508743116151</v>
      </c>
    </row>
    <row r="31" spans="1:32" s="256" customFormat="1">
      <c r="A31" s="252" t="s">
        <v>2689</v>
      </c>
      <c r="B31" s="252"/>
      <c r="C31" s="253"/>
      <c r="D31" s="254">
        <f>SUM(D8:D12)</f>
        <v>240130.03999999995</v>
      </c>
      <c r="E31" s="251">
        <f t="shared" ref="E31:AA31" si="36">SUM(E8:E12)</f>
        <v>958</v>
      </c>
      <c r="F31" s="251">
        <f t="shared" si="36"/>
        <v>579</v>
      </c>
      <c r="G31" s="251">
        <f t="shared" si="36"/>
        <v>30</v>
      </c>
      <c r="H31" s="254">
        <f t="shared" si="36"/>
        <v>1275436</v>
      </c>
      <c r="I31" s="254">
        <f t="shared" si="36"/>
        <v>-66124</v>
      </c>
      <c r="J31" s="254">
        <f>SUM(J8:J12)</f>
        <v>1209312</v>
      </c>
      <c r="K31" s="254">
        <f t="shared" si="36"/>
        <v>69788.849999999991</v>
      </c>
      <c r="L31" s="254">
        <f t="shared" si="36"/>
        <v>115619.00999999998</v>
      </c>
      <c r="M31" s="254">
        <f t="shared" si="36"/>
        <v>520004.16000000003</v>
      </c>
      <c r="N31" s="254">
        <f t="shared" si="36"/>
        <v>0</v>
      </c>
      <c r="O31" s="254">
        <f t="shared" si="36"/>
        <v>0</v>
      </c>
      <c r="P31" s="254">
        <f t="shared" si="36"/>
        <v>0</v>
      </c>
      <c r="Q31" s="254">
        <f t="shared" si="36"/>
        <v>279784.71999999997</v>
      </c>
      <c r="R31" s="254">
        <f>SUM(R8:R12)</f>
        <v>26644.39</v>
      </c>
      <c r="S31" s="254">
        <f>SUM(S8:S12)</f>
        <v>175</v>
      </c>
      <c r="T31" s="254">
        <f t="shared" si="36"/>
        <v>29535.9</v>
      </c>
      <c r="U31" s="254">
        <f t="shared" si="36"/>
        <v>2581.2199999999998</v>
      </c>
      <c r="V31" s="254">
        <f t="shared" si="36"/>
        <v>0</v>
      </c>
      <c r="W31" s="254">
        <f t="shared" si="36"/>
        <v>9178</v>
      </c>
      <c r="X31" s="254">
        <f>SUM(X8:X12)</f>
        <v>5201.4799999999996</v>
      </c>
      <c r="Y31" s="255">
        <f t="shared" si="36"/>
        <v>179519.18999999994</v>
      </c>
      <c r="Z31" s="255">
        <f>SUM(Z8:Z12)</f>
        <v>174317.7099999999</v>
      </c>
      <c r="AA31" s="255">
        <f t="shared" si="36"/>
        <v>174317.7099999999</v>
      </c>
      <c r="AB31" s="234"/>
      <c r="AD31" s="257"/>
      <c r="AE31" s="257"/>
      <c r="AF31" s="257"/>
    </row>
  </sheetData>
  <mergeCells count="29">
    <mergeCell ref="P1:P2"/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Z1:Z2"/>
    <mergeCell ref="AA1:AA2"/>
    <mergeCell ref="Y1:Y2"/>
    <mergeCell ref="AA8:AA12"/>
    <mergeCell ref="A8:A12"/>
    <mergeCell ref="Q1:Q2"/>
    <mergeCell ref="AC1:AC2"/>
    <mergeCell ref="AD1:AD2"/>
    <mergeCell ref="A3:A7"/>
    <mergeCell ref="AA3:AA7"/>
    <mergeCell ref="A1:C1"/>
    <mergeCell ref="D1:D2"/>
    <mergeCell ref="E1:G1"/>
    <mergeCell ref="H1:J1"/>
    <mergeCell ref="K1:K2"/>
    <mergeCell ref="L1:L2"/>
    <mergeCell ref="M1:M2"/>
    <mergeCell ref="N1:N2"/>
    <mergeCell ref="O1:O2"/>
  </mergeCells>
  <conditionalFormatting sqref="J2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18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18">
    <cfRule type="dataBar" priority="6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18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5"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5">
    <cfRule type="dataBar" priority="6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6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5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5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5">
    <cfRule type="dataBar" priority="6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5"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5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5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5">
    <cfRule type="dataBar" priority="6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5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5">
    <cfRule type="dataBar" priority="6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5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5"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5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5">
    <cfRule type="dataBar" priority="6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5"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5">
    <cfRule type="dataBar" priority="6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5">
    <cfRule type="dataBar" priority="6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5">
    <cfRule type="dataBar" priority="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5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5">
    <cfRule type="dataBar" priority="6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3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6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3">
    <cfRule type="dataBar" priority="5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3">
    <cfRule type="dataBar" priority="5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3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3">
    <cfRule type="dataBar" priority="5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3"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3">
    <cfRule type="dataBar" priority="5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3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3">
    <cfRule type="dataBar" priority="5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3"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3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3">
    <cfRule type="dataBar" priority="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3">
    <cfRule type="dataBar" priority="5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3"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3">
    <cfRule type="dataBar" priority="5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3">
    <cfRule type="dataBar" priority="5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3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3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3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3">
    <cfRule type="dataBar" priority="6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3"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4">
    <cfRule type="dataBar" priority="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5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4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5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4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4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4"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4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4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4">
    <cfRule type="dataBar" priority="5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4">
    <cfRule type="dataBar" priority="5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4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4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4">
    <cfRule type="dataBar" priority="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4">
    <cfRule type="dataBar" priority="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4">
    <cfRule type="dataBar" priority="5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4">
    <cfRule type="dataBar" priority="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4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4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4">
    <cfRule type="dataBar" priority="5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4"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4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4">
    <cfRule type="dataBar" priority="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6">
    <cfRule type="dataBar" priority="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6">
    <cfRule type="dataBar" priority="5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5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6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6">
    <cfRule type="dataBar" priority="5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6">
    <cfRule type="dataBar" priority="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6">
    <cfRule type="dataBar" priority="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6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6">
    <cfRule type="dataBar" priority="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6">
    <cfRule type="dataBar" priority="4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6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6">
    <cfRule type="dataBar" priority="4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6"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6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6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6">
    <cfRule type="dataBar" priority="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6">
    <cfRule type="dataBar" priority="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6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6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6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6">
    <cfRule type="dataBar" priority="5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6"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7"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4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7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4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7">
    <cfRule type="dataBar" priority="4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7">
    <cfRule type="dataBar" priority="4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7">
    <cfRule type="dataBar" priority="4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4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7">
    <cfRule type="dataBar" priority="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7">
    <cfRule type="dataBar" priority="4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7">
    <cfRule type="dataBar" priority="4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7">
    <cfRule type="dataBar" priority="4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7">
    <cfRule type="dataBar" priority="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7">
    <cfRule type="dataBar" priority="4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7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7"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7"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7">
    <cfRule type="dataBar" priority="4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7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7">
    <cfRule type="dataBar" priority="4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7">
    <cfRule type="dataBar" priority="4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7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7">
    <cfRule type="dataBar" priority="4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7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3:AC11 AC15:AC17">
    <cfRule type="dataBar" priority="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3:AD11 AD15:AD17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3:AE11 AE15:AE17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8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8">
    <cfRule type="dataBar" priority="3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3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8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8">
    <cfRule type="dataBar" priority="3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8"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8"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8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8">
    <cfRule type="dataBar" priority="3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8">
    <cfRule type="dataBar" priority="3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8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8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8">
    <cfRule type="dataBar" priority="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8">
    <cfRule type="dataBar" priority="3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8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8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8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8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8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8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8"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8">
    <cfRule type="dataBar" priority="3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L17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{D982599C-44FD-4A9A-B505-72C835F34E21}</x14:id>
        </ext>
      </extLst>
    </cfRule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{FB61FF37-9095-4F5E-B7E7-54EC87CF44F3}</x14:id>
        </ext>
      </extLst>
    </cfRule>
  </conditionalFormatting>
  <conditionalFormatting sqref="M17">
    <cfRule type="dataBar" priority="2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{BE175885-59EF-46D0-801E-7D6A62F20AD0}</x14:id>
        </ext>
      </extLst>
    </cfRule>
    <cfRule type="dataBar" priority="2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{F29A8F87-B14B-4373-9C9F-C3DB17E65A90}</x14:id>
        </ext>
      </extLst>
    </cfRule>
  </conditionalFormatting>
  <conditionalFormatting sqref="L17"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{06B7BE74-91FD-4A7E-950B-735E51F03418}</x14:id>
        </ext>
      </extLst>
    </cfRule>
  </conditionalFormatting>
  <conditionalFormatting sqref="M17">
    <cfRule type="dataBar" priority="2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{F486DAB6-0631-465F-B701-5975FADF9F53}</x14:id>
        </ext>
      </extLst>
    </cfRule>
  </conditionalFormatting>
  <conditionalFormatting sqref="J17">
    <cfRule type="dataBar" priority="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{A6832D98-3D44-4DA0-A5E5-CA1FD155CB59}</x14:id>
        </ext>
      </extLst>
    </cfRule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{48AB960B-25A4-4ABC-B796-B77F433DDDB0}</x14:id>
        </ext>
      </extLst>
    </cfRule>
  </conditionalFormatting>
  <conditionalFormatting sqref="J17">
    <cfRule type="dataBar" priority="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{89AE3D60-89E1-4942-A094-941D5D31C16C}</x14:id>
        </ext>
      </extLst>
    </cfRule>
  </conditionalFormatting>
  <conditionalFormatting sqref="J17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{C49924D6-03C2-4BCC-964D-5C0DBDD9D68E}</x14:id>
        </ext>
      </extLst>
    </cfRule>
  </conditionalFormatting>
  <conditionalFormatting sqref="L17">
    <cfRule type="dataBar" priority="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{C2577D37-F8A0-4CDF-B256-AB8AB272063E}</x14:id>
        </ext>
      </extLst>
    </cfRule>
  </conditionalFormatting>
  <conditionalFormatting sqref="M17">
    <cfRule type="dataBar" priority="2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{90AE0040-B3A2-4C7F-AE9F-34C5DCFEA82F}</x14:id>
        </ext>
      </extLst>
    </cfRule>
  </conditionalFormatting>
  <conditionalFormatting sqref="L17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{35C5841F-C902-41C7-899C-F5360D1F8163}</x14:id>
        </ext>
      </extLst>
    </cfRule>
  </conditionalFormatting>
  <conditionalFormatting sqref="M17"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{AFBB9F41-DF69-4FDD-B720-7B7ABB4C996E}</x14:id>
        </ext>
      </extLst>
    </cfRule>
  </conditionalFormatting>
  <conditionalFormatting sqref="J17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{878C3B4F-57E0-4826-B428-C57071A8E315}</x14:id>
        </ext>
      </extLst>
    </cfRule>
  </conditionalFormatting>
  <conditionalFormatting sqref="J17">
    <cfRule type="dataBar" priority="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{324AE810-0581-4A06-A6D4-147263421742}</x14:id>
        </ext>
      </extLst>
    </cfRule>
  </conditionalFormatting>
  <conditionalFormatting sqref="L17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{46AB8E77-0E3C-45DC-8068-CCC6CF631E0C}</x14:id>
        </ext>
      </extLst>
    </cfRule>
  </conditionalFormatting>
  <conditionalFormatting sqref="M17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{680DF83F-4B71-44DC-B285-9F0C23A38596}</x14:id>
        </ext>
      </extLst>
    </cfRule>
  </conditionalFormatting>
  <conditionalFormatting sqref="J17">
    <cfRule type="dataBar" priority="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{6CCDE037-41E5-4955-AAA2-4A13C7813C90}</x14:id>
        </ext>
      </extLst>
    </cfRule>
  </conditionalFormatting>
  <conditionalFormatting sqref="L17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{B43EEDC4-9627-464F-9CF5-EA303060C88C}</x14:id>
        </ext>
      </extLst>
    </cfRule>
  </conditionalFormatting>
  <conditionalFormatting sqref="M17"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{E396DB9B-BC16-4DB4-AA4A-C703AD8500CE}</x14:id>
        </ext>
      </extLst>
    </cfRule>
  </conditionalFormatting>
  <conditionalFormatting sqref="L17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{A45E195D-0D9A-48E3-848D-550B1FA6F0B8}</x14:id>
        </ext>
      </extLst>
    </cfRule>
  </conditionalFormatting>
  <conditionalFormatting sqref="M17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{DCE39732-9BA4-47C4-B510-28A9684EFD5B}</x14:id>
        </ext>
      </extLst>
    </cfRule>
  </conditionalFormatting>
  <conditionalFormatting sqref="J17">
    <cfRule type="dataBar" priority="2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{B21D1902-D6C5-497E-9B71-D5D28CF76850}</x14:id>
        </ext>
      </extLst>
    </cfRule>
  </conditionalFormatting>
  <conditionalFormatting sqref="AF7"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9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9"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2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9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9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9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9">
    <cfRule type="dataBar" priority="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9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9"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9">
    <cfRule type="dataBar" priority="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9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9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9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9"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9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9">
    <cfRule type="dataBar" priority="2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9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9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9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9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9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9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0">
    <cfRule type="dataBar" priority="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0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2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0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0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0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0">
    <cfRule type="dataBar" priority="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0"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0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0">
    <cfRule type="dataBar" priority="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0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0">
    <cfRule type="dataBar" priority="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0">
    <cfRule type="dataBar" priority="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0"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0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0">
    <cfRule type="dataBar" priority="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0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0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0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0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0">
    <cfRule type="dataBar" priority="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0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5:L16 L11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5:M16 M11"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5:L16 L11"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5:M16 M11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5:J16 J11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5:J16 J11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5:J16 J11"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5:L16 L11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5:M16 M11">
    <cfRule type="dataBar" priority="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5:L16 L11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5:M16 M11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5:J16 J11">
    <cfRule type="dataBar" priority="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5:J16 J11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5:L16 L11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5:M16 M11">
    <cfRule type="dataBar" priority="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5:J16 J11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5:L16 L11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5:M16 M11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5:L16 L11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5:M16 M11">
    <cfRule type="dataBar" priority="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5:J16 J11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2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2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2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2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2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2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2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2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2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2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2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2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2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2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2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2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2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2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2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2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2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3"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3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3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3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3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3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3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3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3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3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3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3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2:AC14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2:AD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2:AE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conditionalFormatting sqref="L1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{30A0DCD3-ACB7-4BCC-B64A-1837249F9A35}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{8FC1B971-C5F0-4A4B-B0F6-9873D83AF213}</x14:id>
        </ext>
      </extLst>
    </cfRule>
  </conditionalFormatting>
  <conditionalFormatting sqref="M14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{5D5C4E17-FB80-4F7F-8D2D-34ADC54A24A8}</x14:id>
        </ext>
      </extLst>
    </cfRule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{F73D9951-933A-4DA0-8FBE-C9EBF0BE1428}</x14:id>
        </ext>
      </extLst>
    </cfRule>
  </conditionalFormatting>
  <conditionalFormatting sqref="L1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{01B7350C-E95A-484A-BC2A-F92681FD422C}</x14:id>
        </ext>
      </extLst>
    </cfRule>
  </conditionalFormatting>
  <conditionalFormatting sqref="M14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{9EBD191E-A288-46CE-9D26-643131E23C21}</x14:id>
        </ext>
      </extLst>
    </cfRule>
  </conditionalFormatting>
  <conditionalFormatting sqref="L1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{3D8EB327-7D61-4AE2-8773-DF1D7DB94927}</x14:id>
        </ext>
      </extLst>
    </cfRule>
  </conditionalFormatting>
  <conditionalFormatting sqref="M14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{337BCD5C-CE8C-4957-A7D6-54ED0C76EBF2}</x14:id>
        </ext>
      </extLst>
    </cfRule>
  </conditionalFormatting>
  <conditionalFormatting sqref="L1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{A00BBDB7-840D-4672-8421-44C3D3E96DC5}</x14:id>
        </ext>
      </extLst>
    </cfRule>
  </conditionalFormatting>
  <conditionalFormatting sqref="M14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{E402F5FE-B610-4A17-A8F8-A62B28C85188}</x14:id>
        </ext>
      </extLst>
    </cfRule>
  </conditionalFormatting>
  <conditionalFormatting sqref="L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{6BFFE55B-1FBB-4E53-8841-8192371A9E24}</x14:id>
        </ext>
      </extLst>
    </cfRule>
  </conditionalFormatting>
  <conditionalFormatting sqref="M14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{7AF24CCA-C7FE-4456-AD9F-CDF8327BA053}</x14:id>
        </ext>
      </extLst>
    </cfRule>
  </conditionalFormatting>
  <conditionalFormatting sqref="L1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{CFAD8DBC-E072-46D4-9CA6-D1BD5ADFDEC9}</x14:id>
        </ext>
      </extLst>
    </cfRule>
  </conditionalFormatting>
  <conditionalFormatting sqref="M14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{DC5B7D63-A3D6-4ED0-850D-E89871CA8EFE}</x14:id>
        </ext>
      </extLst>
    </cfRule>
  </conditionalFormatting>
  <conditionalFormatting sqref="L1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{6196BE7E-AA05-4B75-956B-2B8FAC9A4A8B}</x14:id>
        </ext>
      </extLst>
    </cfRule>
  </conditionalFormatting>
  <conditionalFormatting sqref="M14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{B146DA9E-95BD-43B8-AF72-956295C28360}</x14:id>
        </ext>
      </extLst>
    </cfRule>
  </conditionalFormatting>
  <conditionalFormatting sqref="J1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{0118B37C-D8C4-460E-95CA-3AC4921BA03F}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{4D033289-904D-4EF6-8CAD-40429C86CFB7}</x14:id>
        </ext>
      </extLst>
    </cfRule>
  </conditionalFormatting>
  <conditionalFormatting sqref="J1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{D5EDDF8A-DE6C-49E9-AF22-2C8B93308F3B}</x14:id>
        </ext>
      </extLst>
    </cfRule>
  </conditionalFormatting>
  <conditionalFormatting sqref="J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{AD049C6D-29AF-4927-BCED-CA1A6551596A}</x14:id>
        </ext>
      </extLst>
    </cfRule>
  </conditionalFormatting>
  <conditionalFormatting sqref="J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{B5A568A6-CA48-4ADE-8AFD-1604F077D6A3}</x14:id>
        </ext>
      </extLst>
    </cfRule>
  </conditionalFormatting>
  <conditionalFormatting sqref="J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{7D5A6A67-69FA-4E9B-ABAE-04927CB3F803}</x14:id>
        </ext>
      </extLst>
    </cfRule>
  </conditionalFormatting>
  <conditionalFormatting sqref="J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{27CD0FF1-F2F2-4872-A4C4-EEE2E2F475BE}</x14:id>
        </ext>
      </extLst>
    </cfRule>
  </conditionalFormatting>
  <conditionalFormatting sqref="J1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{6553AE70-F8D2-469A-BEBD-EAC480A3AA8A}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AC18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AD18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AE18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AC3:AC11 AC15:AC17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AD3:AD11 AD15:AD17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AE3:AE11 AE15:AE17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982599C-44FD-4A9A-B505-72C835F34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61FF37-9095-4F5E-B7E7-54EC87CF44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E175885-59EF-46D0-801E-7D6A62F20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29A8F87-B14B-4373-9C9F-C3DB17E65A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06B7BE74-91FD-4A7E-950B-735E51F034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486DAB6-0631-465F-B701-5975FADF9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A6832D98-3D44-4DA0-A5E5-CA1FD155C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AB960B-25A4-4ABC-B796-B77F433DD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89AE3D60-89E1-4942-A094-941D5D31C1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C49924D6-03C2-4BCC-964D-5C0DBDD9D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C2577D37-F8A0-4CDF-B256-AB8AB27206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0AE0040-B3A2-4C7F-AE9F-34C5DCFEA8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35C5841F-C902-41C7-899C-F5360D1F8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FBB9F41-DF69-4FDD-B720-7B7ABB4C9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78C3B4F-57E0-4826-B428-C57071A8E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324AE810-0581-4A06-A6D4-147263421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46AB8E77-0E3C-45DC-8068-CCC6CF631E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680DF83F-4B71-44DC-B285-9F0C23A385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CCDE037-41E5-4955-AAA2-4A13C7813C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43EEDC4-9627-464F-9CF5-EA303060C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96DB9B-BC16-4DB4-AA4A-C703AD850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A45E195D-0D9A-48E3-848D-550B1FA6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CE39732-9BA4-47C4-B510-28A9684EFD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21D1902-D6C5-497E-9B71-D5D28CF76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AC12:AC14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AD12:AD14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AE12:AE14</xm:sqref>
        </x14:conditionalFormatting>
        <x14:conditionalFormatting xmlns:xm="http://schemas.microsoft.com/office/excel/2006/main">
          <x14:cfRule type="dataBar" id="{30A0DCD3-ACB7-4BCC-B64A-1837249F9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FC1B971-C5F0-4A4B-B0F6-9873D83AF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D5C4E17-FB80-4F7F-8D2D-34ADC54A2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D9951-933A-4DA0-8FBE-C9EBF0BE14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B7350C-E95A-484A-BC2A-F92681FD4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EBD191E-A288-46CE-9D26-643131E23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D8EB327-7D61-4AE2-8773-DF1D7DB94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37BCD5C-CE8C-4957-A7D6-54ED0C76E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A00BBDB7-840D-4672-8421-44C3D3E96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402F5FE-B610-4A17-A8F8-A62B28C85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BFFE55B-1FBB-4E53-8841-8192371A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AF24CCA-C7FE-4456-AD9F-CDF8327BA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AD8DBC-E072-46D4-9CA6-D1BD5ADFD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C5B7D63-A3D6-4ED0-850D-E89871CA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196BE7E-AA05-4B75-956B-2B8FAC9A4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146DA9E-95BD-43B8-AF72-956295C283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18B37C-D8C4-460E-95CA-3AC4921BA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33289-904D-4EF6-8CAD-40429C86CF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D5EDDF8A-DE6C-49E9-AF22-2C8B93308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AD049C6D-29AF-4927-BCED-CA1A65515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5A568A6-CA48-4ADE-8AFD-1604F077D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7D5A6A67-69FA-4E9B-ABAE-04927CB3F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27CD0FF1-F2F2-4872-A4C4-EEE2E2F47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6553AE70-F8D2-469A-BEBD-EAC480A3A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958-26EB-428A-B020-BADAA3F5946C}">
  <dimension ref="B1:M43"/>
  <sheetViews>
    <sheetView workbookViewId="0">
      <selection activeCell="B5" sqref="B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298" priority="4" operator="equal">
      <formula>"C"</formula>
    </cfRule>
    <cfRule type="cellIs" dxfId="297" priority="5" operator="equal">
      <formula>"B"</formula>
    </cfRule>
    <cfRule type="cellIs" dxfId="296" priority="6" operator="equal">
      <formula>"A"</formula>
    </cfRule>
  </conditionalFormatting>
  <conditionalFormatting sqref="M22:M41 D22:D41 K22:K41 F22:G41">
    <cfRule type="cellIs" dxfId="295" priority="1" operator="equal">
      <formula>"C"</formula>
    </cfRule>
    <cfRule type="cellIs" dxfId="294" priority="2" operator="equal">
      <formula>"B"</formula>
    </cfRule>
    <cfRule type="cellIs" dxfId="293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I8" sqref="H8: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02-08.03'!AE11</f>
        <v>7184.9576741982519</v>
      </c>
      <c r="D4" s="222">
        <f>C4/C$18</f>
        <v>0.25404898471170012</v>
      </c>
      <c r="E4" s="222">
        <f>D4</f>
        <v>0.25404898471170012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02-08.03'!R8</f>
        <v>14</v>
      </c>
      <c r="K4" s="222">
        <f>J4/J$18</f>
        <v>0.15730337078651685</v>
      </c>
      <c r="L4" s="222">
        <f>K4</f>
        <v>0.15730337078651685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02-08.03'!AE7</f>
        <v>5286.3223176959409</v>
      </c>
      <c r="D5" s="222">
        <f>C5/C$18</f>
        <v>0.18691617662442458</v>
      </c>
      <c r="E5" s="222">
        <f>D5+E4</f>
        <v>0.44096516133612473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02-08.03'!R7</f>
        <v>13</v>
      </c>
      <c r="K5" s="222">
        <f>J5/J$18</f>
        <v>0.14606741573033707</v>
      </c>
      <c r="L5" s="222">
        <f>K5+L4</f>
        <v>0.3033707865168539</v>
      </c>
      <c r="M5" s="223" t="str">
        <f t="shared" si="0"/>
        <v>A</v>
      </c>
    </row>
    <row r="6" spans="2:13" ht="28.5" customHeight="1" outlineLevel="1" thickBot="1">
      <c r="B6" s="220" t="s">
        <v>55</v>
      </c>
      <c r="C6" s="221">
        <f>'Юнит 02-08.03'!AE9</f>
        <v>4879.2520123481891</v>
      </c>
      <c r="D6" s="222">
        <f t="shared" ref="D6:D17" si="2">C6/C$18</f>
        <v>0.17252280056443017</v>
      </c>
      <c r="E6" s="222">
        <f t="shared" ref="E6:E11" si="3">D6+E5</f>
        <v>0.61348796190055488</v>
      </c>
      <c r="F6" s="223" t="str">
        <f t="shared" si="1"/>
        <v>A</v>
      </c>
      <c r="G6" s="223" t="str">
        <f t="shared" ref="G6:G17" si="4">VLOOKUP(B$4:B$17,I$4:M$17,5,0)</f>
        <v>B</v>
      </c>
      <c r="I6" s="220" t="s">
        <v>53</v>
      </c>
      <c r="J6" s="221">
        <f>'Юнит 02-08.03'!R15</f>
        <v>12</v>
      </c>
      <c r="K6" s="222">
        <f t="shared" ref="K6:K17" si="5">J6/J$18</f>
        <v>0.1348314606741573</v>
      </c>
      <c r="L6" s="222">
        <f t="shared" ref="L6:L11" si="6">K6+L5</f>
        <v>0.4382022471910112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02-08.03'!AE8</f>
        <v>3210.7426813035622</v>
      </c>
      <c r="D7" s="222">
        <f t="shared" si="2"/>
        <v>0.11352689261968571</v>
      </c>
      <c r="E7" s="222">
        <f t="shared" si="3"/>
        <v>0.72701485452024062</v>
      </c>
      <c r="F7" s="223" t="str">
        <f t="shared" si="1"/>
        <v>A</v>
      </c>
      <c r="G7" s="223" t="str">
        <f t="shared" si="4"/>
        <v>A</v>
      </c>
      <c r="I7" s="220" t="s">
        <v>41</v>
      </c>
      <c r="J7" s="221">
        <f>'Юнит 02-08.03'!R6</f>
        <v>8</v>
      </c>
      <c r="K7" s="222">
        <f t="shared" si="5"/>
        <v>8.98876404494382E-2</v>
      </c>
      <c r="L7" s="222">
        <f t="shared" si="6"/>
        <v>0.5280898876404494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'Юнит 02-08.03'!AE13</f>
        <v>2905.8290862388553</v>
      </c>
      <c r="D8" s="222">
        <f t="shared" si="2"/>
        <v>0.1027456197488435</v>
      </c>
      <c r="E8" s="222">
        <f t="shared" si="3"/>
        <v>0.82976047426908406</v>
      </c>
      <c r="F8" s="223" t="str">
        <f t="shared" si="1"/>
        <v>B</v>
      </c>
      <c r="G8" s="223" t="str">
        <f t="shared" si="4"/>
        <v>A</v>
      </c>
      <c r="I8" s="220" t="s">
        <v>52</v>
      </c>
      <c r="J8" s="221">
        <f>'Юнит 02-08.03'!R11</f>
        <v>8</v>
      </c>
      <c r="K8" s="222">
        <f t="shared" si="5"/>
        <v>8.98876404494382E-2</v>
      </c>
      <c r="L8" s="222">
        <f t="shared" si="6"/>
        <v>0.6179775280898876</v>
      </c>
      <c r="M8" s="223" t="str">
        <f t="shared" si="0"/>
        <v>A</v>
      </c>
    </row>
    <row r="9" spans="2:13" ht="28.5" customHeight="1" outlineLevel="1" thickBot="1">
      <c r="B9" s="220" t="s">
        <v>53</v>
      </c>
      <c r="C9" s="221">
        <f>'Юнит 02-08.03'!AE15</f>
        <v>2790.432147976479</v>
      </c>
      <c r="D9" s="222">
        <f t="shared" si="2"/>
        <v>9.8665362587458505E-2</v>
      </c>
      <c r="E9" s="222">
        <f t="shared" si="3"/>
        <v>0.92842583685654256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02-08.03'!R16</f>
        <v>8</v>
      </c>
      <c r="K9" s="222">
        <f t="shared" si="5"/>
        <v>8.98876404494382E-2</v>
      </c>
      <c r="L9" s="222">
        <f t="shared" si="6"/>
        <v>0.7078651685393258</v>
      </c>
      <c r="M9" s="223" t="str">
        <f t="shared" si="0"/>
        <v>A</v>
      </c>
    </row>
    <row r="10" spans="2:13" ht="28.5" customHeight="1" outlineLevel="1" thickBot="1">
      <c r="B10" s="220" t="s">
        <v>41</v>
      </c>
      <c r="C10" s="221">
        <f>'Юнит 02-08.03'!AE6</f>
        <v>2439.4430572356173</v>
      </c>
      <c r="D10" s="222">
        <f t="shared" si="2"/>
        <v>8.6254931490862136E-2</v>
      </c>
      <c r="E10" s="222">
        <f t="shared" si="3"/>
        <v>1.0146807683474046</v>
      </c>
      <c r="F10" s="223" t="str">
        <f t="shared" si="1"/>
        <v>C</v>
      </c>
      <c r="G10" s="223" t="str">
        <f t="shared" si="4"/>
        <v>A</v>
      </c>
      <c r="I10" s="220" t="s">
        <v>58</v>
      </c>
      <c r="J10" s="221">
        <f>'Юнит 02-08.03'!R13</f>
        <v>7</v>
      </c>
      <c r="K10" s="222">
        <f t="shared" si="5"/>
        <v>7.8651685393258425E-2</v>
      </c>
      <c r="L10" s="222">
        <f t="shared" si="6"/>
        <v>0.78651685393258419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02-08.03'!AE16</f>
        <v>2155.6622853165995</v>
      </c>
      <c r="D11" s="222">
        <f t="shared" si="2"/>
        <v>7.6220882543625468E-2</v>
      </c>
      <c r="E11" s="222">
        <f t="shared" si="3"/>
        <v>1.0909016508910301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02-08.03'!R9</f>
        <v>5</v>
      </c>
      <c r="K11" s="222">
        <f t="shared" si="5"/>
        <v>5.6179775280898875E-2</v>
      </c>
      <c r="L11" s="222">
        <f t="shared" si="6"/>
        <v>0.84269662921348309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02-08.03'!AE10</f>
        <v>1647.6333703606529</v>
      </c>
      <c r="D12" s="222">
        <f t="shared" si="2"/>
        <v>5.8257766280293152E-2</v>
      </c>
      <c r="E12" s="222">
        <f>D12+E5</f>
        <v>0.4992229276164179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02-08.03'!R10</f>
        <v>5</v>
      </c>
      <c r="K12" s="222">
        <f t="shared" si="5"/>
        <v>5.6179775280898875E-2</v>
      </c>
      <c r="L12" s="222">
        <f>K12+L5</f>
        <v>0.3595505617977528</v>
      </c>
      <c r="M12" s="223" t="str">
        <f t="shared" si="0"/>
        <v>A</v>
      </c>
    </row>
    <row r="13" spans="2:13" ht="28.5" customHeight="1" outlineLevel="1" thickBot="1">
      <c r="B13" s="220" t="s">
        <v>57</v>
      </c>
      <c r="C13" s="221">
        <f>'Юнит 02-08.03'!AE12</f>
        <v>1177.2783317564688</v>
      </c>
      <c r="D13" s="222">
        <f t="shared" si="2"/>
        <v>4.1626739984823795E-2</v>
      </c>
      <c r="E13" s="222">
        <f t="shared" ref="E13:E16" si="7">D13+E12</f>
        <v>0.54084966760124165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02-08.03'!R12</f>
        <v>4</v>
      </c>
      <c r="K13" s="222">
        <f t="shared" si="5"/>
        <v>4.49438202247191E-2</v>
      </c>
      <c r="L13" s="222">
        <f t="shared" ref="L13:L16" si="8">K13+L12</f>
        <v>0.4044943820224719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02-08.03'!AE4</f>
        <v>581.43476582214714</v>
      </c>
      <c r="D14" s="222">
        <f t="shared" si="2"/>
        <v>2.0558633555163488E-2</v>
      </c>
      <c r="E14" s="222">
        <f t="shared" si="7"/>
        <v>0.56140830115640517</v>
      </c>
      <c r="F14" s="223" t="str">
        <f t="shared" si="1"/>
        <v>A</v>
      </c>
      <c r="G14" s="223" t="str">
        <f t="shared" si="4"/>
        <v>A</v>
      </c>
      <c r="I14" s="220" t="s">
        <v>38</v>
      </c>
      <c r="J14" s="221">
        <f>'Юнит 02-08.03'!R3</f>
        <v>2</v>
      </c>
      <c r="K14" s="222">
        <f t="shared" si="5"/>
        <v>2.247191011235955E-2</v>
      </c>
      <c r="L14" s="222">
        <f t="shared" si="8"/>
        <v>0.42696629213483145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02-08.03'!AE5</f>
        <v>412.06157694689603</v>
      </c>
      <c r="D15" s="222">
        <f t="shared" si="2"/>
        <v>1.4569859699798774E-2</v>
      </c>
      <c r="E15" s="222">
        <f t="shared" si="7"/>
        <v>0.5759781608562039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02-08.03'!R4</f>
        <v>2</v>
      </c>
      <c r="K15" s="222">
        <f t="shared" si="5"/>
        <v>2.247191011235955E-2</v>
      </c>
      <c r="L15" s="222">
        <f t="shared" si="8"/>
        <v>0.449438202247191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02-08.03'!AE14</f>
        <v>-916.64</v>
      </c>
      <c r="D16" s="222">
        <f t="shared" si="2"/>
        <v>-3.2410971909047223E-2</v>
      </c>
      <c r="E16" s="222">
        <f t="shared" si="7"/>
        <v>0.54356718894715672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02-08.03'!R5</f>
        <v>1</v>
      </c>
      <c r="K16" s="222">
        <f t="shared" si="5"/>
        <v>1.1235955056179775E-2</v>
      </c>
      <c r="L16" s="222">
        <f t="shared" si="8"/>
        <v>0.4606741573033708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02-08.03'!AE3</f>
        <v>-5472.6286011996517</v>
      </c>
      <c r="D17" s="222">
        <f t="shared" si="2"/>
        <v>-0.19350367850206221</v>
      </c>
      <c r="E17" s="222">
        <f>D17+E14</f>
        <v>0.36790462265434298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02-08.03'!R14</f>
        <v>0</v>
      </c>
      <c r="K17" s="222">
        <f t="shared" si="5"/>
        <v>0</v>
      </c>
      <c r="L17" s="222">
        <f>K17+L14</f>
        <v>0.42696629213483145</v>
      </c>
      <c r="M17" s="223" t="str">
        <f t="shared" si="0"/>
        <v>A</v>
      </c>
    </row>
    <row r="18" spans="2:13" outlineLevel="1">
      <c r="C18" s="224">
        <f>SUM(C4:C17)</f>
        <v>28281.780706000009</v>
      </c>
      <c r="D18" s="225">
        <f>SUM(D4:D17)</f>
        <v>0.99999999999999989</v>
      </c>
      <c r="J18" s="224">
        <f>SUM(J4:J17)</f>
        <v>89</v>
      </c>
      <c r="K18" s="225">
        <f>SUM(K4:K17)</f>
        <v>1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92" priority="4" operator="equal">
      <formula>"C"</formula>
    </cfRule>
    <cfRule type="cellIs" dxfId="291" priority="5" operator="equal">
      <formula>"B"</formula>
    </cfRule>
    <cfRule type="cellIs" dxfId="290" priority="6" operator="equal">
      <formula>"A"</formula>
    </cfRule>
  </conditionalFormatting>
  <conditionalFormatting sqref="M22:M41 D22:D41 K22:K41 F22:G41">
    <cfRule type="cellIs" dxfId="289" priority="1" operator="equal">
      <formula>"C"</formula>
    </cfRule>
    <cfRule type="cellIs" dxfId="288" priority="2" operator="equal">
      <formula>"B"</formula>
    </cfRule>
    <cfRule type="cellIs" dxfId="287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46604.634879594472</v>
      </c>
      <c r="D4" s="222">
        <f>C4/C$18</f>
        <v>0.20684727282172613</v>
      </c>
      <c r="E4" s="222">
        <f>D4</f>
        <v>0.20684727282172613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42795.637813280868</v>
      </c>
      <c r="D5" s="222">
        <f>C5/C$18</f>
        <v>0.18994164407067046</v>
      </c>
      <c r="E5" s="222">
        <f>D5+E4</f>
        <v>0.39678891689239659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27498.91246689903</v>
      </c>
      <c r="D6" s="222">
        <f t="shared" ref="D6:D17" si="2">C6/C$18</f>
        <v>0.12204955717466451</v>
      </c>
      <c r="E6" s="222">
        <f t="shared" ref="E6:E11" si="3">D6+E5</f>
        <v>0.51883847406706107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17588.260081633984</v>
      </c>
      <c r="D7" s="222">
        <f t="shared" si="2"/>
        <v>7.806270000750784E-2</v>
      </c>
      <c r="E7" s="222">
        <f t="shared" si="3"/>
        <v>0.59690117407456889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15496.897497357968</v>
      </c>
      <c r="D8" s="222">
        <f t="shared" si="2"/>
        <v>6.8780519208183552E-2</v>
      </c>
      <c r="E8" s="222">
        <f t="shared" si="3"/>
        <v>0.6656816932827524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14713.312118860471</v>
      </c>
      <c r="D9" s="222">
        <f t="shared" si="2"/>
        <v>6.5302699910082918E-2</v>
      </c>
      <c r="E9" s="222">
        <f t="shared" si="3"/>
        <v>0.73098439319283526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14356.309151945359</v>
      </c>
      <c r="D10" s="222">
        <f t="shared" si="2"/>
        <v>6.3718198920289987E-2</v>
      </c>
      <c r="E10" s="222">
        <f t="shared" si="3"/>
        <v>0.79470259211312522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13248.471378556174</v>
      </c>
      <c r="D11" s="222">
        <f t="shared" si="2"/>
        <v>5.8801236846743529E-2</v>
      </c>
      <c r="E11" s="222">
        <f t="shared" si="3"/>
        <v>0.85350382895986876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9302.970172773752</v>
      </c>
      <c r="D12" s="222">
        <f t="shared" si="2"/>
        <v>4.1289756144461336E-2</v>
      </c>
      <c r="E12" s="222">
        <f>D12+E5</f>
        <v>0.43807867303685794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7968.198499221874</v>
      </c>
      <c r="D13" s="222">
        <f t="shared" si="2"/>
        <v>3.5365583983748131E-2</v>
      </c>
      <c r="E13" s="222">
        <f t="shared" ref="E13:E16" si="7">D13+E12</f>
        <v>0.47344425702060605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4092.0495863824708</v>
      </c>
      <c r="D14" s="222">
        <f t="shared" si="2"/>
        <v>1.8161912423115881E-2</v>
      </c>
      <c r="E14" s="222">
        <f t="shared" si="7"/>
        <v>0.49160616944372193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4043.5122265980281</v>
      </c>
      <c r="D15" s="222">
        <f t="shared" si="2"/>
        <v>1.7946487057649178E-2</v>
      </c>
      <c r="E15" s="222">
        <f t="shared" si="7"/>
        <v>0.50955265650137116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4062.9028143257415</v>
      </c>
      <c r="D16" s="222">
        <f t="shared" si="2"/>
        <v>1.8032549102770877E-2</v>
      </c>
      <c r="E16" s="222">
        <f t="shared" si="7"/>
        <v>0.52758520560414202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3537.3310635699227</v>
      </c>
      <c r="D17" s="222">
        <f t="shared" si="2"/>
        <v>1.569988232838573E-2</v>
      </c>
      <c r="E17" s="222">
        <f>D17+E14</f>
        <v>0.50730605177210764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225309.39975100011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86" priority="4" operator="equal">
      <formula>"C"</formula>
    </cfRule>
    <cfRule type="cellIs" dxfId="285" priority="5" operator="equal">
      <formula>"B"</formula>
    </cfRule>
    <cfRule type="cellIs" dxfId="284" priority="6" operator="equal">
      <formula>"A"</formula>
    </cfRule>
  </conditionalFormatting>
  <conditionalFormatting sqref="M22:M41 D22:D41 K22:K41 F22:G41">
    <cfRule type="cellIs" dxfId="283" priority="1" operator="equal">
      <formula>"C"</formula>
    </cfRule>
    <cfRule type="cellIs" dxfId="282" priority="2" operator="equal">
      <formula>"B"</formula>
    </cfRule>
    <cfRule type="cellIs" dxfId="281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80" priority="4" operator="equal">
      <formula>"C"</formula>
    </cfRule>
    <cfRule type="cellIs" dxfId="279" priority="5" operator="equal">
      <formula>"B"</formula>
    </cfRule>
    <cfRule type="cellIs" dxfId="278" priority="6" operator="equal">
      <formula>"A"</formula>
    </cfRule>
  </conditionalFormatting>
  <conditionalFormatting sqref="M22:M41 D22:D41 K22:K41 F22:G41">
    <cfRule type="cellIs" dxfId="277" priority="1" operator="equal">
      <formula>"C"</formula>
    </cfRule>
    <cfRule type="cellIs" dxfId="276" priority="2" operator="equal">
      <formula>"B"</formula>
    </cfRule>
    <cfRule type="cellIs" dxfId="275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74" priority="4" operator="equal">
      <formula>"C"</formula>
    </cfRule>
    <cfRule type="cellIs" dxfId="273" priority="5" operator="equal">
      <formula>"B"</formula>
    </cfRule>
    <cfRule type="cellIs" dxfId="272" priority="6" operator="equal">
      <formula>"A"</formula>
    </cfRule>
  </conditionalFormatting>
  <conditionalFormatting sqref="M22:M41 D22:D41 K22:K41 F22:G41">
    <cfRule type="cellIs" dxfId="271" priority="1" operator="equal">
      <formula>"C"</formula>
    </cfRule>
    <cfRule type="cellIs" dxfId="270" priority="2" operator="equal">
      <formula>"B"</formula>
    </cfRule>
    <cfRule type="cellIs" dxfId="269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268" priority="4" operator="equal">
      <formula>"C"</formula>
    </cfRule>
    <cfRule type="cellIs" dxfId="267" priority="5" operator="equal">
      <formula>"B"</formula>
    </cfRule>
    <cfRule type="cellIs" dxfId="266" priority="6" operator="equal">
      <formula>"A"</formula>
    </cfRule>
  </conditionalFormatting>
  <conditionalFormatting sqref="M22:M41 D22:D41 K22:K41 F22:G41">
    <cfRule type="cellIs" dxfId="265" priority="1" operator="equal">
      <formula>"C"</formula>
    </cfRule>
    <cfRule type="cellIs" dxfId="264" priority="2" operator="equal">
      <formula>"B"</formula>
    </cfRule>
    <cfRule type="cellIs" dxfId="263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62" priority="4" operator="equal">
      <formula>"C"</formula>
    </cfRule>
    <cfRule type="cellIs" dxfId="261" priority="5" operator="equal">
      <formula>"B"</formula>
    </cfRule>
    <cfRule type="cellIs" dxfId="260" priority="6" operator="equal">
      <formula>"A"</formula>
    </cfRule>
  </conditionalFormatting>
  <conditionalFormatting sqref="M22:M41 D22:D41 K22:K41 F22:G41">
    <cfRule type="cellIs" dxfId="259" priority="1" operator="equal">
      <formula>"C"</formula>
    </cfRule>
    <cfRule type="cellIs" dxfId="258" priority="2" operator="equal">
      <formula>"B"</formula>
    </cfRule>
    <cfRule type="cellIs" dxfId="257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56" priority="4" operator="equal">
      <formula>"C"</formula>
    </cfRule>
    <cfRule type="cellIs" dxfId="255" priority="5" operator="equal">
      <formula>"B"</formula>
    </cfRule>
    <cfRule type="cellIs" dxfId="254" priority="6" operator="equal">
      <formula>"A"</formula>
    </cfRule>
  </conditionalFormatting>
  <conditionalFormatting sqref="M22:M41 D22:D41 K22:K41 F22:G41">
    <cfRule type="cellIs" dxfId="253" priority="1" operator="equal">
      <formula>"C"</formula>
    </cfRule>
    <cfRule type="cellIs" dxfId="252" priority="2" operator="equal">
      <formula>"B"</formula>
    </cfRule>
    <cfRule type="cellIs" dxfId="251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50" priority="4" operator="equal">
      <formula>"C"</formula>
    </cfRule>
    <cfRule type="cellIs" dxfId="249" priority="5" operator="equal">
      <formula>"B"</formula>
    </cfRule>
    <cfRule type="cellIs" dxfId="248" priority="6" operator="equal">
      <formula>"A"</formula>
    </cfRule>
  </conditionalFormatting>
  <conditionalFormatting sqref="M22:M41 D22:D41 K22:K41 F22:G41">
    <cfRule type="cellIs" dxfId="247" priority="1" operator="equal">
      <formula>"C"</formula>
    </cfRule>
    <cfRule type="cellIs" dxfId="246" priority="2" operator="equal">
      <formula>"B"</formula>
    </cfRule>
    <cfRule type="cellIs" dxfId="245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44" priority="4" operator="equal">
      <formula>"C"</formula>
    </cfRule>
    <cfRule type="cellIs" dxfId="243" priority="5" operator="equal">
      <formula>"B"</formula>
    </cfRule>
    <cfRule type="cellIs" dxfId="242" priority="6" operator="equal">
      <formula>"A"</formula>
    </cfRule>
  </conditionalFormatting>
  <conditionalFormatting sqref="M22:M41 D22:D41 K22:K41 F22:G41">
    <cfRule type="cellIs" dxfId="241" priority="1" operator="equal">
      <formula>"C"</formula>
    </cfRule>
    <cfRule type="cellIs" dxfId="240" priority="2" operator="equal">
      <formula>"B"</formula>
    </cfRule>
    <cfRule type="cellIs" dxfId="239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38" priority="4" operator="equal">
      <formula>"C"</formula>
    </cfRule>
    <cfRule type="cellIs" dxfId="237" priority="5" operator="equal">
      <formula>"B"</formula>
    </cfRule>
    <cfRule type="cellIs" dxfId="236" priority="6" operator="equal">
      <formula>"A"</formula>
    </cfRule>
  </conditionalFormatting>
  <conditionalFormatting sqref="M22:M41 D22:D41 K22:K41 F22:G41">
    <cfRule type="cellIs" dxfId="235" priority="1" operator="equal">
      <formula>"C"</formula>
    </cfRule>
    <cfRule type="cellIs" dxfId="234" priority="2" operator="equal">
      <formula>"B"</formula>
    </cfRule>
    <cfRule type="cellIs" dxfId="233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32" priority="4" operator="equal">
      <formula>"C"</formula>
    </cfRule>
    <cfRule type="cellIs" dxfId="231" priority="5" operator="equal">
      <formula>"B"</formula>
    </cfRule>
    <cfRule type="cellIs" dxfId="230" priority="6" operator="equal">
      <formula>"A"</formula>
    </cfRule>
  </conditionalFormatting>
  <conditionalFormatting sqref="M22:M41 D22:D41 K22:K41 F22:G41">
    <cfRule type="cellIs" dxfId="229" priority="1" operator="equal">
      <formula>"C"</formula>
    </cfRule>
    <cfRule type="cellIs" dxfId="228" priority="2" operator="equal">
      <formula>"B"</formula>
    </cfRule>
    <cfRule type="cellIs" dxfId="227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5" t="s">
        <v>1072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5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26" priority="4" operator="equal">
      <formula>"C"</formula>
    </cfRule>
    <cfRule type="cellIs" dxfId="225" priority="5" operator="equal">
      <formula>"B"</formula>
    </cfRule>
    <cfRule type="cellIs" dxfId="224" priority="6" operator="equal">
      <formula>"A"</formula>
    </cfRule>
  </conditionalFormatting>
  <conditionalFormatting sqref="M22:M41 D22:D41 K22:K41 F22:G41">
    <cfRule type="cellIs" dxfId="223" priority="1" operator="equal">
      <formula>"C"</formula>
    </cfRule>
    <cfRule type="cellIs" dxfId="222" priority="2" operator="equal">
      <formula>"B"</formula>
    </cfRule>
    <cfRule type="cellIs" dxfId="221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7507-5AD6-466D-848E-F5EDFB2F4308}">
  <dimension ref="A1:AZ37"/>
  <sheetViews>
    <sheetView zoomScale="70" zoomScaleNormal="70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U27" sqref="U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2691</v>
      </c>
      <c r="C1" s="3"/>
      <c r="D1" s="4"/>
      <c r="E1" s="4"/>
      <c r="F1" s="4"/>
      <c r="G1" s="4"/>
      <c r="I1" s="285"/>
      <c r="J1" s="286"/>
      <c r="K1" s="287"/>
      <c r="N1" s="285" t="s">
        <v>2681</v>
      </c>
      <c r="O1" s="286">
        <v>1</v>
      </c>
      <c r="P1" s="287"/>
      <c r="Q1" s="5"/>
      <c r="R1" s="5"/>
      <c r="S1" s="5"/>
      <c r="T1" s="5"/>
      <c r="U1" s="5"/>
      <c r="V1" s="5"/>
      <c r="W1" s="5"/>
      <c r="X1" s="6"/>
      <c r="Y1" s="7"/>
      <c r="Z1" s="6"/>
      <c r="AA1" s="265" t="s">
        <v>2022</v>
      </c>
      <c r="AB1" s="8"/>
      <c r="AC1" s="8"/>
      <c r="AD1" s="266"/>
      <c r="AE1" s="267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>R3/$O$1</f>
        <v>2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/>
      <c r="AB3" s="42"/>
      <c r="AC3" s="42"/>
      <c r="AD3" s="46" t="e">
        <f>U3*1%/$AE$1</f>
        <v>#DIV/0!</v>
      </c>
      <c r="AE3" s="47" t="e">
        <f t="shared" ref="AE3:AE7" si="6">U3-W3-X3-Z3-AA3-AB3-AC3-AD3</f>
        <v>#DIV/0!</v>
      </c>
      <c r="AF3" s="46"/>
      <c r="AG3" s="48">
        <f t="shared" ref="AG3:AG7" si="7">IF(R3=0,0,U3/R3)</f>
        <v>2327</v>
      </c>
      <c r="AH3" s="49">
        <f t="shared" ref="AH3:AH7" si="8">H3</f>
        <v>142.97999999999999</v>
      </c>
      <c r="AI3" s="49">
        <f t="shared" ref="AI3:AI7" si="9">IF(R3=0,0,X3/R3)</f>
        <v>1000.61</v>
      </c>
      <c r="AJ3" s="49">
        <f t="shared" ref="AJ3:AJ7" si="10">IF(P3=0,Z3/1,Z3/P3)</f>
        <v>402.97499999999997</v>
      </c>
      <c r="AK3" s="49">
        <f t="shared" ref="AK3:AK7" si="11">IF(P3=0,0,AA3/P3)</f>
        <v>0</v>
      </c>
      <c r="AL3" s="49" t="e">
        <f>_xlfn.IFS(R3=0,AE3,R3&lt;0,AE3/-R3,R3&gt;0,AE3/R3)</f>
        <v>#DIV/0!</v>
      </c>
      <c r="AM3" s="50" t="e">
        <f t="shared" ref="AM3:AM7" si="12">IF(AG3=0,0,AL3/AG3)</f>
        <v>#DIV/0!</v>
      </c>
      <c r="AN3" s="51" t="e">
        <f t="shared" ref="AN3:AN7" si="13">IF(AH3=0,0,AL3/AH3)</f>
        <v>#DIV/0!</v>
      </c>
      <c r="AP3" s="53" t="e">
        <f t="shared" ref="AP3:AP7" si="14">AL3*C3</f>
        <v>#DIV/0!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si="16">R4/$O$1</f>
        <v>2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/>
      <c r="AB4" s="42"/>
      <c r="AC4" s="42"/>
      <c r="AD4" s="46" t="e">
        <f t="shared" ref="AD4:AD16" si="17">U4*1%/$AE$1</f>
        <v>#DIV/0!</v>
      </c>
      <c r="AE4" s="47" t="e">
        <f t="shared" si="6"/>
        <v>#DIV/0!</v>
      </c>
      <c r="AF4" s="46"/>
      <c r="AG4" s="48">
        <f t="shared" si="7"/>
        <v>2398.5</v>
      </c>
      <c r="AH4" s="49">
        <f t="shared" si="8"/>
        <v>123.09</v>
      </c>
      <c r="AI4" s="49">
        <f t="shared" si="9"/>
        <v>1031.355</v>
      </c>
      <c r="AJ4" s="49">
        <f t="shared" si="10"/>
        <v>283.935</v>
      </c>
      <c r="AK4" s="49">
        <f t="shared" si="11"/>
        <v>0</v>
      </c>
      <c r="AL4" s="49" t="e">
        <f t="array" ref="AL4">_xlfn.IFS(R4=0,AE4,R4&lt;0,AE4/-R4,R4&gt;0,AE4/R4)</f>
        <v>#DIV/0!</v>
      </c>
      <c r="AM4" s="50" t="e">
        <f t="shared" si="12"/>
        <v>#DIV/0!</v>
      </c>
      <c r="AN4" s="51" t="e">
        <f t="shared" si="13"/>
        <v>#DIV/0!</v>
      </c>
      <c r="AP4" s="53" t="e">
        <f t="shared" si="14"/>
        <v>#DIV/0!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si="16"/>
        <v>1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/>
      <c r="AB5" s="55"/>
      <c r="AC5" s="42"/>
      <c r="AD5" s="46" t="e">
        <f t="shared" si="17"/>
        <v>#DIV/0!</v>
      </c>
      <c r="AE5" s="47" t="e">
        <f t="shared" si="6"/>
        <v>#DIV/0!</v>
      </c>
      <c r="AF5" s="46"/>
      <c r="AG5" s="48">
        <f t="shared" si="7"/>
        <v>2450</v>
      </c>
      <c r="AH5" s="49">
        <f t="shared" si="8"/>
        <v>123.09</v>
      </c>
      <c r="AI5" s="49">
        <f t="shared" si="9"/>
        <v>1053.5</v>
      </c>
      <c r="AJ5" s="49">
        <f t="shared" si="10"/>
        <v>288.02</v>
      </c>
      <c r="AK5" s="49">
        <f t="shared" si="11"/>
        <v>0</v>
      </c>
      <c r="AL5" s="49" t="e">
        <f t="array" ref="AL5">_xlfn.IFS(R5=0,AE5,R5&lt;0,AE5/-R5,R5&gt;0,AE5/R5)</f>
        <v>#DIV/0!</v>
      </c>
      <c r="AM5" s="50" t="e">
        <f t="shared" si="12"/>
        <v>#DIV/0!</v>
      </c>
      <c r="AN5" s="51" t="e">
        <f t="shared" si="13"/>
        <v>#DIV/0!</v>
      </c>
      <c r="AP5" s="53" t="e">
        <f t="shared" si="14"/>
        <v>#DIV/0!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si="16"/>
        <v>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/>
      <c r="AB6" s="55"/>
      <c r="AC6" s="42"/>
      <c r="AD6" s="46" t="e">
        <f t="shared" si="17"/>
        <v>#DIV/0!</v>
      </c>
      <c r="AE6" s="47" t="e">
        <f t="shared" si="6"/>
        <v>#DIV/0!</v>
      </c>
      <c r="AF6" s="46"/>
      <c r="AG6" s="48">
        <f t="shared" si="7"/>
        <v>2423.875</v>
      </c>
      <c r="AH6" s="49">
        <f t="shared" si="8"/>
        <v>123.09</v>
      </c>
      <c r="AI6" s="49">
        <f t="shared" si="9"/>
        <v>1042.2662499999999</v>
      </c>
      <c r="AJ6" s="49">
        <f t="shared" si="10"/>
        <v>162.41874999999999</v>
      </c>
      <c r="AK6" s="49">
        <f t="shared" si="11"/>
        <v>0</v>
      </c>
      <c r="AL6" s="49" t="e">
        <f t="array" ref="AL6">_xlfn.IFS(R6=0,AE6,R6&lt;0,AE6/-R6,R6&gt;0,AE6/R6)</f>
        <v>#DIV/0!</v>
      </c>
      <c r="AM6" s="50" t="e">
        <f t="shared" si="12"/>
        <v>#DIV/0!</v>
      </c>
      <c r="AN6" s="51" t="e">
        <f t="shared" si="13"/>
        <v>#DIV/0!</v>
      </c>
      <c r="AP6" s="53" t="e">
        <f t="shared" si="14"/>
        <v>#DIV/0!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si="16"/>
        <v>13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/>
      <c r="AB7" s="55"/>
      <c r="AC7" s="42"/>
      <c r="AD7" s="46" t="e">
        <f t="shared" si="17"/>
        <v>#DIV/0!</v>
      </c>
      <c r="AE7" s="47" t="e">
        <f t="shared" si="6"/>
        <v>#DIV/0!</v>
      </c>
      <c r="AF7" s="46"/>
      <c r="AG7" s="48">
        <f t="shared" si="7"/>
        <v>2450.8461538461538</v>
      </c>
      <c r="AH7" s="49">
        <f t="shared" si="8"/>
        <v>117.24</v>
      </c>
      <c r="AI7" s="49">
        <f t="shared" si="9"/>
        <v>1053.8638461538465</v>
      </c>
      <c r="AJ7" s="49">
        <f t="shared" si="10"/>
        <v>181.20714285714286</v>
      </c>
      <c r="AK7" s="49">
        <f t="shared" si="11"/>
        <v>0</v>
      </c>
      <c r="AL7" s="49" t="e">
        <f t="array" ref="AL7">_xlfn.IFS(R7=0,AE7,R7&lt;0,AE7/-R7,R7&gt;0,AE7/R7)</f>
        <v>#DIV/0!</v>
      </c>
      <c r="AM7" s="50" t="e">
        <f t="shared" si="12"/>
        <v>#DIV/0!</v>
      </c>
      <c r="AN7" s="51" t="e">
        <f t="shared" si="13"/>
        <v>#DIV/0!</v>
      </c>
      <c r="AP7" s="53" t="e">
        <f t="shared" si="14"/>
        <v>#DIV/0!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si="16"/>
        <v>14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/>
      <c r="AB8" s="55"/>
      <c r="AC8" s="42"/>
      <c r="AD8" s="46" t="e">
        <f t="shared" si="17"/>
        <v>#DIV/0!</v>
      </c>
      <c r="AE8" s="47" t="e">
        <f>U8-W8-X8-Z8-AA8-AB8-AC8-AD8</f>
        <v>#DIV/0!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0</v>
      </c>
      <c r="AL8" s="49" t="e">
        <f t="array" ref="AL8">_xlfn.IFS(R8=0,AE8,R8&lt;0,AE8/-R8,R8&gt;0,AE8/R8)</f>
        <v>#DIV/0!</v>
      </c>
      <c r="AM8" s="50" t="e">
        <f>IF(AG8=0,0,AL8/AG8)</f>
        <v>#DIV/0!</v>
      </c>
      <c r="AN8" s="51" t="e">
        <f>IF(AH8=0,0,AL8/AH8)</f>
        <v>#DIV/0!</v>
      </c>
      <c r="AP8" s="53" t="e">
        <f>AL8*C8</f>
        <v>#DIV/0!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si="16"/>
        <v>5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/>
      <c r="AB9" s="55"/>
      <c r="AC9" s="42"/>
      <c r="AD9" s="46" t="e">
        <f t="shared" si="17"/>
        <v>#DIV/0!</v>
      </c>
      <c r="AE9" s="47" t="e">
        <f t="shared" ref="AE9:AE16" si="21">U9-W9-X9-Z9-AA9-AB9-AC9-AD9</f>
        <v>#DIV/0!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0</v>
      </c>
      <c r="AL9" s="49" t="e">
        <f t="array" ref="AL9">_xlfn.IFS(R9=0,AE9,R9&lt;0,AE9/-R9,R9&gt;0,AE9/R9)</f>
        <v>#DIV/0!</v>
      </c>
      <c r="AM9" s="50" t="e">
        <f t="shared" ref="AM9:AM16" si="27">IF(AG9=0,0,AL9/AG9)</f>
        <v>#DIV/0!</v>
      </c>
      <c r="AN9" s="51" t="e">
        <f t="shared" ref="AN9:AN16" si="28">IF(AH9=0,0,AL9/AH9)</f>
        <v>#DIV/0!</v>
      </c>
      <c r="AP9" s="53" t="e">
        <f t="shared" ref="AP9:AP16" si="29">AL9*C9</f>
        <v>#DIV/0!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si="16"/>
        <v>5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/>
      <c r="AB10" s="55"/>
      <c r="AC10" s="42"/>
      <c r="AD10" s="46" t="e">
        <f t="shared" si="17"/>
        <v>#DIV/0!</v>
      </c>
      <c r="AE10" s="47" t="e">
        <f t="shared" si="21"/>
        <v>#DIV/0!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0</v>
      </c>
      <c r="AL10" s="49" t="e">
        <f t="array" ref="AL10">_xlfn.IFS(R10=0,AE10,R10&lt;0,AE10/-R10,R10&gt;0,AE10/R10)</f>
        <v>#DIV/0!</v>
      </c>
      <c r="AM10" s="50" t="e">
        <f t="shared" si="27"/>
        <v>#DIV/0!</v>
      </c>
      <c r="AN10" s="51" t="e">
        <f t="shared" si="28"/>
        <v>#DIV/0!</v>
      </c>
      <c r="AP10" s="53" t="e">
        <f t="shared" si="29"/>
        <v>#DIV/0!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si="16"/>
        <v>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/>
      <c r="AB11" s="55"/>
      <c r="AC11" s="42"/>
      <c r="AD11" s="46" t="e">
        <f t="shared" si="17"/>
        <v>#DIV/0!</v>
      </c>
      <c r="AE11" s="47" t="e">
        <f t="shared" si="21"/>
        <v>#DIV/0!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0</v>
      </c>
      <c r="AL11" s="49" t="e">
        <f t="array" ref="AL11">_xlfn.IFS(R11=0,AE11,R11&lt;0,AE11/-R11,R11&gt;0,AE11/R11)</f>
        <v>#DIV/0!</v>
      </c>
      <c r="AM11" s="50" t="e">
        <f t="shared" si="27"/>
        <v>#DIV/0!</v>
      </c>
      <c r="AN11" s="51" t="e">
        <f t="shared" si="28"/>
        <v>#DIV/0!</v>
      </c>
      <c r="AP11" s="53" t="e">
        <f t="shared" si="29"/>
        <v>#DIV/0!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si="16"/>
        <v>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/>
      <c r="AB12" s="55"/>
      <c r="AC12" s="42"/>
      <c r="AD12" s="46" t="e">
        <f t="shared" si="17"/>
        <v>#DIV/0!</v>
      </c>
      <c r="AE12" s="47" t="e">
        <f t="shared" si="21"/>
        <v>#DIV/0!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0</v>
      </c>
      <c r="AL12" s="49" t="e">
        <f t="array" ref="AL12">_xlfn.IFS(R12=0,AE12,R12&lt;0,AE12/-R12,R12&gt;0,AE12/R12)</f>
        <v>#DIV/0!</v>
      </c>
      <c r="AM12" s="50" t="e">
        <f t="shared" si="27"/>
        <v>#DIV/0!</v>
      </c>
      <c r="AN12" s="51" t="e">
        <f t="shared" si="28"/>
        <v>#DIV/0!</v>
      </c>
      <c r="AP12" s="53" t="e">
        <f t="shared" si="29"/>
        <v>#DIV/0!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si="16"/>
        <v>7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/>
      <c r="AB13" s="55"/>
      <c r="AC13" s="42"/>
      <c r="AD13" s="46" t="e">
        <f t="shared" si="17"/>
        <v>#DIV/0!</v>
      </c>
      <c r="AE13" s="47" t="e">
        <f t="shared" si="21"/>
        <v>#DIV/0!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0</v>
      </c>
      <c r="AL13" s="49" t="e">
        <f t="array" ref="AL13">_xlfn.IFS(R13=0,AE13,R13&lt;0,AE13/-R13,R13&gt;0,AE13/R13)</f>
        <v>#DIV/0!</v>
      </c>
      <c r="AM13" s="50" t="e">
        <f t="shared" si="27"/>
        <v>#DIV/0!</v>
      </c>
      <c r="AN13" s="51" t="e">
        <f t="shared" si="28"/>
        <v>#DIV/0!</v>
      </c>
      <c r="AP13" s="53" t="e">
        <f t="shared" si="29"/>
        <v>#DIV/0!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si="16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/>
      <c r="AB14" s="55"/>
      <c r="AC14" s="42"/>
      <c r="AD14" s="46" t="e">
        <f t="shared" si="17"/>
        <v>#DIV/0!</v>
      </c>
      <c r="AE14" s="47" t="e">
        <f t="shared" si="21"/>
        <v>#DIV/0!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 t="e">
        <f t="array" ref="AL14">_xlfn.IFS(R14=0,AE14,R14&lt;0,AE14/-R14,R14&gt;0,AE14/R14)</f>
        <v>#DIV/0!</v>
      </c>
      <c r="AM14" s="50">
        <f t="shared" si="27"/>
        <v>0</v>
      </c>
      <c r="AN14" s="51" t="e">
        <f t="shared" si="28"/>
        <v>#DIV/0!</v>
      </c>
      <c r="AP14" s="53" t="e">
        <f t="shared" si="29"/>
        <v>#DIV/0!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si="16"/>
        <v>12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/>
      <c r="AB15" s="55"/>
      <c r="AC15" s="42"/>
      <c r="AD15" s="46" t="e">
        <f t="shared" si="17"/>
        <v>#DIV/0!</v>
      </c>
      <c r="AE15" s="47" t="e">
        <f t="shared" si="21"/>
        <v>#DIV/0!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0</v>
      </c>
      <c r="AL15" s="49" t="e">
        <f t="array" ref="AL15">_xlfn.IFS(R15=0,AE15,R15&lt;0,AE15/-R15,R15&gt;0,AE15/R15)</f>
        <v>#DIV/0!</v>
      </c>
      <c r="AM15" s="50" t="e">
        <f t="shared" si="27"/>
        <v>#DIV/0!</v>
      </c>
      <c r="AN15" s="51" t="e">
        <f t="shared" si="28"/>
        <v>#DIV/0!</v>
      </c>
      <c r="AP15" s="53" t="e">
        <f t="shared" si="29"/>
        <v>#DIV/0!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si="16"/>
        <v>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/>
      <c r="AB16" s="55"/>
      <c r="AC16" s="42"/>
      <c r="AD16" s="46" t="e">
        <f t="shared" si="17"/>
        <v>#DIV/0!</v>
      </c>
      <c r="AE16" s="47" t="e">
        <f t="shared" si="21"/>
        <v>#DIV/0!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0</v>
      </c>
      <c r="AL16" s="49" t="e">
        <f t="array" ref="AL16">_xlfn.IFS(R16=0,AE16,R16&lt;0,AE16/-R16,R16&gt;0,AE16/R16)</f>
        <v>#DIV/0!</v>
      </c>
      <c r="AM16" s="50" t="e">
        <f t="shared" si="27"/>
        <v>#DIV/0!</v>
      </c>
      <c r="AN16" s="51" t="e">
        <f t="shared" si="28"/>
        <v>#DIV/0!</v>
      </c>
      <c r="AP16" s="53" t="e">
        <f t="shared" si="29"/>
        <v>#DIV/0!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 t="e">
        <f t="shared" si="30"/>
        <v>#DIV/0!</v>
      </c>
      <c r="AL17" s="58" t="e">
        <f t="shared" si="30"/>
        <v>#DIV/0!</v>
      </c>
      <c r="AM17" s="59" t="e">
        <f t="shared" si="30"/>
        <v>#DIV/0!</v>
      </c>
      <c r="AN17" s="59" t="e">
        <f t="shared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0</v>
      </c>
      <c r="AB18" s="64">
        <f>SUM(AB3:AB16)</f>
        <v>0</v>
      </c>
      <c r="AC18" s="64">
        <f>SUM(AC3:AC16)</f>
        <v>0</v>
      </c>
      <c r="AD18" s="73" t="e">
        <f>SUM(AD3:AD16)</f>
        <v>#DIV/0!</v>
      </c>
      <c r="AE18" s="74" t="e">
        <f>SUM(AE3:AE16)</f>
        <v>#DIV/0!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 t="e">
        <f>SUM(AP3:AP16)</f>
        <v>#DIV/0!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/>
      <c r="AB24" s="125"/>
      <c r="AC24" s="125">
        <f>SUM(AC3:AC20)</f>
        <v>0</v>
      </c>
      <c r="AD24" s="118" t="e">
        <f>AD18+AD22</f>
        <v>#DIV/0!</v>
      </c>
      <c r="AE24" s="126" t="e">
        <f>AE18+AE22</f>
        <v>#DIV/0!</v>
      </c>
      <c r="AF24" s="127"/>
      <c r="AG24" s="128"/>
      <c r="AH24" s="129"/>
      <c r="AI24" s="129"/>
      <c r="AJ24" s="129"/>
      <c r="AK24" s="129">
        <f>AA25/P24</f>
        <v>0</v>
      </c>
      <c r="AL24" s="129"/>
      <c r="AM24" s="129"/>
      <c r="AN24" s="130"/>
      <c r="AP24" s="126" t="e">
        <f>SUM(AP3:AP20)</f>
        <v>#DIV/0!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/>
      <c r="AB26" s="141"/>
      <c r="AC26" s="6"/>
      <c r="AD26" s="288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8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 t="e">
        <f>AP24-K31-K33</f>
        <v>#DIV/0!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20" priority="19" operator="greaterThan">
      <formula>120</formula>
    </cfRule>
  </conditionalFormatting>
  <conditionalFormatting sqref="N23">
    <cfRule type="cellIs" dxfId="219" priority="18" operator="between">
      <formula>0.000001</formula>
      <formula>25</formula>
    </cfRule>
  </conditionalFormatting>
  <conditionalFormatting sqref="V1 V25:V28 V30:V1048576">
    <cfRule type="cellIs" dxfId="21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{0D97D0A5-FA06-4E47-BA36-17D47A854CF8}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{6D8F28AF-90EB-4792-B0F2-1915F863F048}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{EB0E260A-F0DF-4C29-898C-C9018B9FE1F8}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{21B5F8A2-C056-400A-A68F-7D03398E4FF5}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{DF110D0B-6833-491A-A1BC-9B0C8AD71970}</x14:id>
        </ext>
      </extLst>
    </cfRule>
  </conditionalFormatting>
  <conditionalFormatting sqref="P23">
    <cfRule type="cellIs" dxfId="217" priority="14" operator="greaterThan">
      <formula>120</formula>
    </cfRule>
  </conditionalFormatting>
  <conditionalFormatting sqref="Q23">
    <cfRule type="cellIs" dxfId="216" priority="13" operator="greaterThan">
      <formula>120</formula>
    </cfRule>
  </conditionalFormatting>
  <conditionalFormatting sqref="R23">
    <cfRule type="cellIs" dxfId="215" priority="12" operator="greaterThan">
      <formula>120</formula>
    </cfRule>
  </conditionalFormatting>
  <conditionalFormatting sqref="S23">
    <cfRule type="cellIs" dxfId="214" priority="11" operator="greaterThan">
      <formula>120</formula>
    </cfRule>
  </conditionalFormatting>
  <conditionalFormatting sqref="T23">
    <cfRule type="cellIs" dxfId="213" priority="10" operator="greaterThan">
      <formula>120</formula>
    </cfRule>
  </conditionalFormatting>
  <conditionalFormatting sqref="U23">
    <cfRule type="cellIs" dxfId="212" priority="9" operator="greaterThan">
      <formula>120</formula>
    </cfRule>
  </conditionalFormatting>
  <conditionalFormatting sqref="V23">
    <cfRule type="cellIs" dxfId="211" priority="8" operator="greaterThan">
      <formula>120</formula>
    </cfRule>
  </conditionalFormatting>
  <conditionalFormatting sqref="W23">
    <cfRule type="cellIs" dxfId="210" priority="7" operator="greaterThan">
      <formula>120</formula>
    </cfRule>
  </conditionalFormatting>
  <conditionalFormatting sqref="X23">
    <cfRule type="cellIs" dxfId="209" priority="6" operator="greaterThan">
      <formula>120</formula>
    </cfRule>
  </conditionalFormatting>
  <conditionalFormatting sqref="Z23">
    <cfRule type="cellIs" dxfId="20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{525424B4-D0CB-4AA7-B7F0-95016DD410A0}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{BFF06FFF-1AC5-4326-8B84-46451E19D36C}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{006CEEE7-3476-4A2A-B8A4-F4219349BA5B}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{AFD82C99-0F0C-43AC-9CA5-104BFF7DA4A5}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{F8A51B61-5E58-457F-AAC6-38DA5FDD5735}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{999C9168-1D6E-4219-BFC2-E49BC5A2218E}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{D3D8F63B-44C1-406F-B183-F6C712CA82EE}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{401E0DCA-EF32-4D07-B03B-D18F54C0870A}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{992761D2-06EE-45F2-B867-A6F79695C297}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{39780D3F-D707-43A1-B51D-C2A52271F827}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{84808A11-C2E1-4C51-A6FD-F03A39EDFA50}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{B5A788F7-1799-4475-AFBE-C4933B804D8F}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{549F6720-663F-4250-8DFD-E950285CB26D}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{5D7F9477-5202-404A-AEDB-093D3B2DD54D}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{DBE041C0-A60E-43E9-99A5-713E1A1AA7EE}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{90FD88E8-D3EC-4831-86A4-FF466ED6D513}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97D0A5-FA06-4E47-BA36-17D47A854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6D8F28AF-90EB-4792-B0F2-1915F863F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B0E260A-F0DF-4C29-898C-C9018B9FE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21B5F8A2-C056-400A-A68F-7D03398E4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F110D0B-6833-491A-A1BC-9B0C8AD7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25424B4-D0CB-4AA7-B7F0-95016DD41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FF06FFF-1AC5-4326-8B84-46451E19D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6CEEE7-3476-4A2A-B8A4-F4219349B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FD82C99-0F0C-43AC-9CA5-104BFF7DA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8A51B61-5E58-457F-AAC6-38DA5FDD57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99C9168-1D6E-4219-BFC2-E49BC5A2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3D8F63B-44C1-406F-B183-F6C712CA8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01E0DCA-EF32-4D07-B03B-D18F54C08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2761D2-06EE-45F2-B867-A6F79695C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9780D3F-D707-43A1-B51D-C2A52271F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4808A11-C2E1-4C51-A6FD-F03A39EDF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B5A788F7-1799-4475-AFBE-C4933B804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49F6720-663F-4250-8DFD-E950285CB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D7F9477-5202-404A-AEDB-093D3B2DD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BE041C0-A60E-43E9-99A5-713E1A1AA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0FD88E8-D3EC-4831-86A4-FF466ED6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tabSelected="1"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Y13" sqref="Y1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2685</v>
      </c>
      <c r="C1" s="3"/>
      <c r="D1" s="4"/>
      <c r="E1" s="4"/>
      <c r="F1" s="4"/>
      <c r="G1" s="4"/>
      <c r="I1" s="285"/>
      <c r="J1" s="286"/>
      <c r="K1" s="287"/>
      <c r="N1" s="285" t="s">
        <v>2681</v>
      </c>
      <c r="O1" s="286">
        <v>7</v>
      </c>
      <c r="P1" s="287"/>
      <c r="Q1" s="5"/>
      <c r="R1" s="5"/>
      <c r="S1" s="5"/>
      <c r="T1" s="5"/>
      <c r="U1" s="5"/>
      <c r="V1" s="5"/>
      <c r="W1" s="5"/>
      <c r="X1" s="6"/>
      <c r="Y1" s="7"/>
      <c r="Z1" s="6"/>
      <c r="AA1" s="265" t="s">
        <v>2022</v>
      </c>
      <c r="AB1" s="8"/>
      <c r="AC1" s="8"/>
      <c r="AD1" s="266">
        <f>84056+801</f>
        <v>84857</v>
      </c>
      <c r="AE1" s="267">
        <f>U24/AD1</f>
        <v>2.4927701898488044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2692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0.2857142857142857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>
        <v>7014.8286090000001</v>
      </c>
      <c r="AB3" s="42"/>
      <c r="AC3" s="42"/>
      <c r="AD3" s="46">
        <f>U3*1%/$AE$1</f>
        <v>18.669992199651112</v>
      </c>
      <c r="AE3" s="47">
        <f>U3-W3-X3-Z3-AA3-AB3-AC3-AD3</f>
        <v>-5472.6286011996517</v>
      </c>
      <c r="AF3" s="46"/>
      <c r="AG3" s="48">
        <f t="shared" ref="AG3:AG7" si="6">IF(R3=0,0,U3/R3)</f>
        <v>2327</v>
      </c>
      <c r="AH3" s="49">
        <f t="shared" ref="AH3:AH7" si="7">H3</f>
        <v>142.97999999999999</v>
      </c>
      <c r="AI3" s="49">
        <f t="shared" ref="AI3:AI7" si="8">IF(R3=0,0,X3/R3)</f>
        <v>1000.61</v>
      </c>
      <c r="AJ3" s="49">
        <f t="shared" ref="AJ3:AJ7" si="9">IF(P3=0,Z3/1,Z3/P3)</f>
        <v>402.97499999999997</v>
      </c>
      <c r="AK3" s="49">
        <f t="shared" ref="AK3:AK7" si="10">IF(P3=0,0,AA3/P3)</f>
        <v>3507.4143045000001</v>
      </c>
      <c r="AL3" s="49">
        <f>_xlfn.IFS(R3=0,AE3,R3&lt;0,AE3/-R3,R3&gt;0,AE3/R3)</f>
        <v>-2736.3143005998259</v>
      </c>
      <c r="AM3" s="50">
        <f t="shared" ref="AM3:AM7" si="11">IF(AG3=0,0,AL3/AG3)</f>
        <v>-1.1758978515684684</v>
      </c>
      <c r="AN3" s="51">
        <f t="shared" ref="AN3:AN7" si="12">IF(AH3=0,0,AL3/AH3)</f>
        <v>-19.137741646382892</v>
      </c>
      <c r="AP3" s="53">
        <f t="shared" ref="AP3:AP7" si="13">AL3*C3</f>
        <v>-952237.37660873937</v>
      </c>
    </row>
    <row r="4" spans="1:42">
      <c r="A4" s="30">
        <v>2676784638</v>
      </c>
      <c r="B4" s="31" t="s">
        <v>39</v>
      </c>
      <c r="C4" s="32">
        <v>347</v>
      </c>
      <c r="D4" s="33"/>
      <c r="E4" s="33"/>
      <c r="F4" s="33"/>
      <c r="G4" s="34"/>
      <c r="H4" s="35">
        <v>123.09</v>
      </c>
      <c r="I4" s="33">
        <f t="shared" si="0"/>
        <v>42712.23</v>
      </c>
      <c r="J4" s="36"/>
      <c r="K4" s="32">
        <v>6</v>
      </c>
      <c r="L4" s="36"/>
      <c r="M4" s="36"/>
      <c r="N4" s="37">
        <f t="shared" ref="N4:N16" si="14">K4/$O$1</f>
        <v>0.8571428571428571</v>
      </c>
      <c r="O4" s="38">
        <f t="shared" ref="O4:O16" si="15">R4/$O$1</f>
        <v>0.2857142857142857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>
        <v>1319.5615829999999</v>
      </c>
      <c r="AB4" s="42"/>
      <c r="AC4" s="42"/>
      <c r="AD4" s="46">
        <f t="shared" ref="AD4:AD16" si="16">U4*1%/$AE$1</f>
        <v>19.243651177852684</v>
      </c>
      <c r="AE4" s="47">
        <f t="shared" ref="AE3:AE7" si="17">U4-W4-X4-Z4-AA4-AB4-AC4-AD4</f>
        <v>581.43476582214714</v>
      </c>
      <c r="AF4" s="46"/>
      <c r="AG4" s="48">
        <f t="shared" si="6"/>
        <v>2398.5</v>
      </c>
      <c r="AH4" s="49">
        <f t="shared" si="7"/>
        <v>123.09</v>
      </c>
      <c r="AI4" s="49">
        <f t="shared" si="8"/>
        <v>1031.355</v>
      </c>
      <c r="AJ4" s="49">
        <f t="shared" si="9"/>
        <v>283.935</v>
      </c>
      <c r="AK4" s="49">
        <f t="shared" si="10"/>
        <v>659.78079149999996</v>
      </c>
      <c r="AL4" s="49">
        <f t="array" ref="AL4">_xlfn.IFS(R4=0,AE4,R4&lt;0,AE4/-R4,R4&gt;0,AE4/R4)</f>
        <v>290.71738291107357</v>
      </c>
      <c r="AM4" s="50">
        <f t="shared" si="11"/>
        <v>0.12120799787828791</v>
      </c>
      <c r="AN4" s="51">
        <f t="shared" si="12"/>
        <v>2.3618277919495783</v>
      </c>
      <c r="AP4" s="53">
        <f t="shared" si="13"/>
        <v>100878.93187014254</v>
      </c>
    </row>
    <row r="5" spans="1:42">
      <c r="A5" s="30">
        <v>2676784504</v>
      </c>
      <c r="B5" s="31" t="s">
        <v>40</v>
      </c>
      <c r="C5" s="32">
        <v>361</v>
      </c>
      <c r="D5" s="33"/>
      <c r="E5" s="33"/>
      <c r="F5" s="33"/>
      <c r="G5" s="34"/>
      <c r="H5" s="35">
        <v>123.09</v>
      </c>
      <c r="I5" s="54">
        <f t="shared" si="0"/>
        <v>44435.49</v>
      </c>
      <c r="J5" s="36"/>
      <c r="K5" s="32">
        <v>4</v>
      </c>
      <c r="L5" s="36"/>
      <c r="M5" s="36"/>
      <c r="N5" s="37">
        <f t="shared" si="14"/>
        <v>0.5714285714285714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>
        <v>563.5</v>
      </c>
      <c r="AB5" s="55"/>
      <c r="AC5" s="42"/>
      <c r="AD5" s="46">
        <f t="shared" si="16"/>
        <v>9.8284230531038297</v>
      </c>
      <c r="AE5" s="47">
        <f t="shared" si="17"/>
        <v>412.06157694689603</v>
      </c>
      <c r="AF5" s="46"/>
      <c r="AG5" s="48">
        <f t="shared" si="6"/>
        <v>2450</v>
      </c>
      <c r="AH5" s="49">
        <f t="shared" si="7"/>
        <v>123.09</v>
      </c>
      <c r="AI5" s="49">
        <f t="shared" si="8"/>
        <v>1053.5</v>
      </c>
      <c r="AJ5" s="49">
        <f t="shared" si="9"/>
        <v>288.02</v>
      </c>
      <c r="AK5" s="49">
        <f t="shared" si="10"/>
        <v>563.5</v>
      </c>
      <c r="AL5" s="49">
        <f t="array" ref="AL5">_xlfn.IFS(R5=0,AE5,R5&lt;0,AE5/-R5,R5&gt;0,AE5/R5)</f>
        <v>412.06157694689603</v>
      </c>
      <c r="AM5" s="50">
        <f t="shared" si="11"/>
        <v>0.16818839875383512</v>
      </c>
      <c r="AN5" s="51">
        <f t="shared" si="12"/>
        <v>3.3476446254520758</v>
      </c>
      <c r="AP5" s="53">
        <f t="shared" si="13"/>
        <v>148754.22927782946</v>
      </c>
    </row>
    <row r="6" spans="1:42">
      <c r="A6" s="30">
        <v>2676784514</v>
      </c>
      <c r="B6" s="31" t="s">
        <v>41</v>
      </c>
      <c r="C6" s="32">
        <v>642</v>
      </c>
      <c r="D6" s="33"/>
      <c r="E6" s="33"/>
      <c r="F6" s="33"/>
      <c r="G6" s="34"/>
      <c r="H6" s="35">
        <v>123.09</v>
      </c>
      <c r="I6" s="54">
        <f t="shared" si="0"/>
        <v>79023.78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1.1428571428571428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>
        <v>6251.5679829999999</v>
      </c>
      <c r="AB6" s="55"/>
      <c r="AC6" s="42"/>
      <c r="AD6" s="46">
        <f t="shared" si="16"/>
        <v>77.788959764382184</v>
      </c>
      <c r="AE6" s="47">
        <f>U6-W6-X6-Z6-AA6-AB6-AC6-AD6</f>
        <v>2439.4430572356173</v>
      </c>
      <c r="AF6" s="46"/>
      <c r="AG6" s="48">
        <f t="shared" si="6"/>
        <v>2423.875</v>
      </c>
      <c r="AH6" s="49">
        <f t="shared" si="7"/>
        <v>123.09</v>
      </c>
      <c r="AI6" s="49">
        <f t="shared" si="8"/>
        <v>1042.2662499999999</v>
      </c>
      <c r="AJ6" s="49">
        <f t="shared" si="9"/>
        <v>162.41874999999999</v>
      </c>
      <c r="AK6" s="49">
        <f t="shared" si="10"/>
        <v>781.44599787499999</v>
      </c>
      <c r="AL6" s="49">
        <f t="array" ref="AL6">_xlfn.IFS(R6=0,AE6,R6&lt;0,AE6/-R6,R6&gt;0,AE6/R6)</f>
        <v>304.93038215445216</v>
      </c>
      <c r="AM6" s="50">
        <f t="shared" si="11"/>
        <v>0.12580284963310903</v>
      </c>
      <c r="AN6" s="51">
        <f t="shared" si="12"/>
        <v>2.4772961422898057</v>
      </c>
      <c r="AP6" s="53">
        <f t="shared" si="13"/>
        <v>195765.30534315828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27</v>
      </c>
      <c r="L7" s="36"/>
      <c r="M7" s="36"/>
      <c r="N7" s="37">
        <f t="shared" si="14"/>
        <v>3.8571428571428572</v>
      </c>
      <c r="O7" s="38">
        <f t="shared" si="15"/>
        <v>1.8571428571428572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>
        <v>8685.614055</v>
      </c>
      <c r="AB7" s="55"/>
      <c r="AC7" s="42"/>
      <c r="AD7" s="46">
        <f t="shared" si="16"/>
        <v>127.8136273040576</v>
      </c>
      <c r="AE7" s="47">
        <f t="shared" si="17"/>
        <v>5286.3223176959409</v>
      </c>
      <c r="AF7" s="46"/>
      <c r="AG7" s="48">
        <f t="shared" si="6"/>
        <v>2450.8461538461538</v>
      </c>
      <c r="AH7" s="49">
        <f t="shared" si="7"/>
        <v>117.24</v>
      </c>
      <c r="AI7" s="49">
        <f t="shared" si="8"/>
        <v>1053.8638461538465</v>
      </c>
      <c r="AJ7" s="49">
        <f t="shared" si="9"/>
        <v>181.20714285714286</v>
      </c>
      <c r="AK7" s="49">
        <f t="shared" si="10"/>
        <v>620.40100392857141</v>
      </c>
      <c r="AL7" s="49">
        <f t="array" ref="AL7">_xlfn.IFS(R7=0,AE7,R7&lt;0,AE7/-R7,R7&gt;0,AE7/R7)</f>
        <v>406.64017828430315</v>
      </c>
      <c r="AM7" s="50">
        <f t="shared" si="11"/>
        <v>0.16591827995655947</v>
      </c>
      <c r="AN7" s="51">
        <f t="shared" si="12"/>
        <v>3.4684423258640664</v>
      </c>
      <c r="AP7" s="53">
        <f t="shared" si="13"/>
        <v>241950.90607916037</v>
      </c>
    </row>
    <row r="8" spans="1:42">
      <c r="A8" s="30">
        <v>2676783005</v>
      </c>
      <c r="B8" s="31" t="s">
        <v>43</v>
      </c>
      <c r="C8" s="32">
        <v>250</v>
      </c>
      <c r="D8" s="33"/>
      <c r="E8" s="33"/>
      <c r="F8" s="33"/>
      <c r="G8" s="34"/>
      <c r="H8" s="35">
        <v>169.89</v>
      </c>
      <c r="I8" s="54">
        <f t="shared" si="0"/>
        <v>42472.5</v>
      </c>
      <c r="J8" s="36"/>
      <c r="K8" s="32">
        <v>32</v>
      </c>
      <c r="L8" s="36"/>
      <c r="M8" s="36"/>
      <c r="N8" s="37">
        <f t="shared" si="14"/>
        <v>4.5714285714285712</v>
      </c>
      <c r="O8" s="38">
        <f t="shared" si="15"/>
        <v>2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>
        <v>8593.2618289999991</v>
      </c>
      <c r="AB8" s="55"/>
      <c r="AC8" s="42"/>
      <c r="AD8" s="46">
        <f t="shared" si="16"/>
        <v>118.77548969644829</v>
      </c>
      <c r="AE8" s="47">
        <f>U8-W8-X8-Z8-AA8-AB8-AC8-AD8</f>
        <v>3210.7426813035622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572.88412193333329</v>
      </c>
      <c r="AL8" s="49">
        <f t="array" ref="AL8">_xlfn.IFS(R8=0,AE8,R8&lt;0,AE8/-R8,R8&gt;0,AE8/R8)</f>
        <v>229.33876295025445</v>
      </c>
      <c r="AM8" s="50">
        <f>IF(AG8=0,0,AL8/AG8)</f>
        <v>0.10844172795540263</v>
      </c>
      <c r="AN8" s="51">
        <f>IF(AH8=0,0,AL8/AH8)</f>
        <v>1.3499250276664576</v>
      </c>
      <c r="AP8" s="53">
        <f>AL8*C8</f>
        <v>57334.690737563615</v>
      </c>
    </row>
    <row r="9" spans="1:42">
      <c r="A9" s="30">
        <v>3405092860</v>
      </c>
      <c r="B9" s="31" t="s">
        <v>55</v>
      </c>
      <c r="C9" s="32">
        <v>370</v>
      </c>
      <c r="D9" s="33"/>
      <c r="E9" s="33"/>
      <c r="F9" s="33"/>
      <c r="G9" s="34"/>
      <c r="H9" s="35">
        <v>123</v>
      </c>
      <c r="I9" s="54">
        <f t="shared" si="0"/>
        <v>45510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>
        <v>526.47</v>
      </c>
      <c r="AB9" s="55"/>
      <c r="AC9" s="42"/>
      <c r="AD9" s="46">
        <f t="shared" si="16"/>
        <v>49.097987651811337</v>
      </c>
      <c r="AE9" s="47">
        <f t="shared" ref="AE9:AE16" si="21">U9-W9-X9-Z9-AA9-AB9-AC9-AD9</f>
        <v>4879.2520123481891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105.29400000000001</v>
      </c>
      <c r="AL9" s="49">
        <f t="array" ref="AL9">_xlfn.IFS(R9=0,AE9,R9&lt;0,AE9/-R9,R9&gt;0,AE9/R9)</f>
        <v>975.85040246963786</v>
      </c>
      <c r="AM9" s="50">
        <f t="shared" ref="AM9:AM16" si="27">IF(AG9=0,0,AL9/AG9)</f>
        <v>0.39866427096561718</v>
      </c>
      <c r="AN9" s="51">
        <f t="shared" ref="AN9:AN16" si="28">IF(AH9=0,0,AL9/AH9)</f>
        <v>7.9337431095092512</v>
      </c>
      <c r="AP9" s="53">
        <f t="shared" ref="AP9:AP16" si="29">AL9*C9</f>
        <v>361064.64891376602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9</v>
      </c>
      <c r="L10" s="36"/>
      <c r="M10" s="36"/>
      <c r="N10" s="37">
        <f t="shared" si="14"/>
        <v>1.2857142857142858</v>
      </c>
      <c r="O10" s="38">
        <f t="shared" si="15"/>
        <v>0.7142857142857143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>
        <v>3610.218758</v>
      </c>
      <c r="AB10" s="55"/>
      <c r="AC10" s="42"/>
      <c r="AD10" s="46">
        <f t="shared" si="16"/>
        <v>49.057871639349699</v>
      </c>
      <c r="AE10" s="47">
        <f t="shared" si="21"/>
        <v>1647.6333703606529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722.04375159999995</v>
      </c>
      <c r="AL10" s="49">
        <f t="array" ref="AL10">_xlfn.IFS(R10=0,AE10,R10&lt;0,AE10/-R10,R10&gt;0,AE10/R10)</f>
        <v>329.52667407213056</v>
      </c>
      <c r="AM10" s="50">
        <f t="shared" si="27"/>
        <v>0.13473165184075989</v>
      </c>
      <c r="AN10" s="51">
        <f t="shared" si="28"/>
        <v>2.6790786509929312</v>
      </c>
      <c r="AP10" s="53">
        <f t="shared" si="29"/>
        <v>118629.602665967</v>
      </c>
    </row>
    <row r="11" spans="1:42">
      <c r="A11" s="30">
        <v>3064346962</v>
      </c>
      <c r="B11" s="31" t="s">
        <v>52</v>
      </c>
      <c r="C11" s="32">
        <v>630</v>
      </c>
      <c r="D11" s="33"/>
      <c r="E11" s="33"/>
      <c r="F11" s="33"/>
      <c r="G11" s="34"/>
      <c r="H11" s="35">
        <v>123</v>
      </c>
      <c r="I11" s="54">
        <f t="shared" si="0"/>
        <v>77490</v>
      </c>
      <c r="J11" s="36"/>
      <c r="K11" s="32">
        <v>10</v>
      </c>
      <c r="L11" s="36"/>
      <c r="M11" s="36"/>
      <c r="N11" s="37">
        <f t="shared" si="14"/>
        <v>1.4285714285714286</v>
      </c>
      <c r="O11" s="38">
        <f t="shared" si="15"/>
        <v>1.1428571428571428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>
        <v>906.02074200000004</v>
      </c>
      <c r="AB11" s="55"/>
      <c r="AC11" s="42"/>
      <c r="AD11" s="46">
        <f t="shared" si="16"/>
        <v>76.62158380174823</v>
      </c>
      <c r="AE11" s="47">
        <f t="shared" si="21"/>
        <v>7184.9576741982519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113.25259275000001</v>
      </c>
      <c r="AL11" s="49">
        <f t="array" ref="AL11">_xlfn.IFS(R11=0,AE11,R11&lt;0,AE11/-R11,R11&gt;0,AE11/R11)</f>
        <v>898.11970927478148</v>
      </c>
      <c r="AM11" s="50">
        <f t="shared" si="27"/>
        <v>0.37617579446064148</v>
      </c>
      <c r="AN11" s="51">
        <f t="shared" si="28"/>
        <v>7.3017862542665162</v>
      </c>
      <c r="AP11" s="53">
        <f t="shared" si="29"/>
        <v>565815.41684311233</v>
      </c>
    </row>
    <row r="12" spans="1:42">
      <c r="A12" s="30">
        <v>3405092873</v>
      </c>
      <c r="B12" s="171" t="s">
        <v>57</v>
      </c>
      <c r="C12" s="32">
        <v>327</v>
      </c>
      <c r="D12" s="33"/>
      <c r="E12" s="33"/>
      <c r="F12" s="33"/>
      <c r="G12" s="34"/>
      <c r="H12" s="35">
        <v>117</v>
      </c>
      <c r="I12" s="54">
        <f t="shared" si="0"/>
        <v>38259</v>
      </c>
      <c r="J12" s="36"/>
      <c r="K12" s="32">
        <v>5</v>
      </c>
      <c r="L12" s="36"/>
      <c r="M12" s="36"/>
      <c r="N12" s="37">
        <f t="shared" si="14"/>
        <v>0.7142857142857143</v>
      </c>
      <c r="O12" s="38">
        <f t="shared" si="15"/>
        <v>0.5714285714285714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>
        <v>2944.2131339999996</v>
      </c>
      <c r="AB12" s="55"/>
      <c r="AC12" s="42"/>
      <c r="AD12" s="46">
        <f t="shared" si="16"/>
        <v>36.838534243531619</v>
      </c>
      <c r="AE12" s="47">
        <f t="shared" si="21"/>
        <v>1177.2783317564688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736.05328349999991</v>
      </c>
      <c r="AL12" s="49">
        <f t="array" ref="AL12">_xlfn.IFS(R12=0,AE12,R12&lt;0,AE12/-R12,R12&gt;0,AE12/R12)</f>
        <v>294.3195829391172</v>
      </c>
      <c r="AM12" s="50">
        <f t="shared" si="27"/>
        <v>0.12820193093286167</v>
      </c>
      <c r="AN12" s="51">
        <f t="shared" si="28"/>
        <v>2.5155519909326256</v>
      </c>
      <c r="AP12" s="53">
        <f t="shared" si="29"/>
        <v>96242.503621091324</v>
      </c>
    </row>
    <row r="13" spans="1:42">
      <c r="A13" s="30">
        <v>3405092993</v>
      </c>
      <c r="B13" s="31" t="s">
        <v>58</v>
      </c>
      <c r="C13" s="32">
        <v>341</v>
      </c>
      <c r="D13" s="33"/>
      <c r="E13" s="33"/>
      <c r="F13" s="33"/>
      <c r="G13" s="34"/>
      <c r="H13" s="35">
        <v>123</v>
      </c>
      <c r="I13" s="54">
        <f t="shared" si="0"/>
        <v>41943</v>
      </c>
      <c r="J13" s="36"/>
      <c r="K13" s="32">
        <v>13</v>
      </c>
      <c r="L13" s="36"/>
      <c r="M13" s="36"/>
      <c r="N13" s="37">
        <f t="shared" si="14"/>
        <v>1.8571428571428572</v>
      </c>
      <c r="O13" s="38">
        <f t="shared" si="15"/>
        <v>1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>
        <v>4311.592189</v>
      </c>
      <c r="AB13" s="55"/>
      <c r="AC13" s="42"/>
      <c r="AD13" s="46">
        <f t="shared" si="16"/>
        <v>69.408724761143873</v>
      </c>
      <c r="AE13" s="47">
        <f t="shared" si="21"/>
        <v>2905.8290862388553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615.94174128571433</v>
      </c>
      <c r="AL13" s="49">
        <f t="array" ref="AL13">_xlfn.IFS(R13=0,AE13,R13&lt;0,AE13/-R13,R13&gt;0,AE13/R13)</f>
        <v>415.11844089126504</v>
      </c>
      <c r="AM13" s="50">
        <f t="shared" si="27"/>
        <v>0.16794758329897441</v>
      </c>
      <c r="AN13" s="51">
        <f t="shared" si="28"/>
        <v>3.3749466739127238</v>
      </c>
      <c r="AP13" s="53">
        <f t="shared" si="29"/>
        <v>141555.38834392137</v>
      </c>
    </row>
    <row r="14" spans="1:42">
      <c r="A14" s="30">
        <v>3405092868</v>
      </c>
      <c r="B14" s="31" t="s">
        <v>59</v>
      </c>
      <c r="C14" s="32">
        <v>336</v>
      </c>
      <c r="H14" s="35">
        <v>123</v>
      </c>
      <c r="I14" s="54">
        <f t="shared" si="0"/>
        <v>41328</v>
      </c>
      <c r="K14" s="32">
        <v>0</v>
      </c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>
        <v>575</v>
      </c>
      <c r="AB14" s="55"/>
      <c r="AC14" s="42"/>
      <c r="AD14" s="46">
        <f t="shared" si="16"/>
        <v>0</v>
      </c>
      <c r="AE14" s="47">
        <f t="shared" si="21"/>
        <v>-916.64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>
        <f t="array" ref="AL14">_xlfn.IFS(R14=0,AE14,R14&lt;0,AE14/-R14,R14&gt;0,AE14/R14)</f>
        <v>-916.64</v>
      </c>
      <c r="AM14" s="50">
        <f t="shared" si="27"/>
        <v>0</v>
      </c>
      <c r="AN14" s="51">
        <f t="shared" si="28"/>
        <v>-7.4523577235772356</v>
      </c>
      <c r="AP14" s="53">
        <f t="shared" si="29"/>
        <v>-307991.03999999998</v>
      </c>
    </row>
    <row r="15" spans="1:42">
      <c r="A15" s="30">
        <v>3064346642</v>
      </c>
      <c r="B15" s="31" t="s">
        <v>53</v>
      </c>
      <c r="C15" s="32">
        <v>534</v>
      </c>
      <c r="D15" s="33"/>
      <c r="E15" s="33"/>
      <c r="F15" s="33"/>
      <c r="G15" s="34"/>
      <c r="H15" s="35">
        <v>123</v>
      </c>
      <c r="I15" s="54">
        <f t="shared" si="0"/>
        <v>65682</v>
      </c>
      <c r="J15" s="36"/>
      <c r="K15" s="32">
        <v>23</v>
      </c>
      <c r="L15" s="36"/>
      <c r="M15" s="36"/>
      <c r="N15" s="37">
        <f t="shared" si="14"/>
        <v>3.2857142857142856</v>
      </c>
      <c r="O15" s="38">
        <f t="shared" si="15"/>
        <v>1.7142857142857142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>
        <v>9582.3486269999994</v>
      </c>
      <c r="AB15" s="55"/>
      <c r="AC15" s="42"/>
      <c r="AD15" s="46">
        <f t="shared" si="16"/>
        <v>116.60922502351924</v>
      </c>
      <c r="AE15" s="47">
        <f t="shared" si="21"/>
        <v>2790.432147976479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684.4534733571428</v>
      </c>
      <c r="AL15" s="49">
        <f t="array" ref="AL15">_xlfn.IFS(R15=0,AE15,R15&lt;0,AE15/-R15,R15&gt;0,AE15/R15)</f>
        <v>232.53601233137326</v>
      </c>
      <c r="AM15" s="50">
        <f t="shared" si="27"/>
        <v>9.5996702489902261E-2</v>
      </c>
      <c r="AN15" s="51">
        <f t="shared" si="28"/>
        <v>1.8905366856209207</v>
      </c>
      <c r="AP15" s="53">
        <f t="shared" si="29"/>
        <v>124174.23058495331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15</v>
      </c>
      <c r="N16" s="37">
        <f t="shared" si="14"/>
        <v>2.1428571428571428</v>
      </c>
      <c r="O16" s="38">
        <f t="shared" si="15"/>
        <v>1.1428571428571428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>
        <v>6542.9617850000004</v>
      </c>
      <c r="AB16" s="55"/>
      <c r="AC16" s="42"/>
      <c r="AD16" s="46">
        <f t="shared" si="16"/>
        <v>78.815929683400384</v>
      </c>
      <c r="AE16" s="47">
        <f t="shared" si="21"/>
        <v>2155.6622853165995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817.87022312500005</v>
      </c>
      <c r="AL16" s="49">
        <f t="array" ref="AL16">_xlfn.IFS(R16=0,AE16,R16&lt;0,AE16/-R16,R16&gt;0,AE16/R16)</f>
        <v>269.45778566457494</v>
      </c>
      <c r="AM16" s="50">
        <f t="shared" si="27"/>
        <v>0.10971966637739093</v>
      </c>
      <c r="AN16" s="51">
        <f t="shared" si="28"/>
        <v>2.3030579971331191</v>
      </c>
      <c r="AP16" s="53">
        <f t="shared" si="29"/>
        <v>92154.562697284637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>
        <f t="shared" si="30"/>
        <v>806.87208851914693</v>
      </c>
      <c r="AL17" s="58">
        <f t="shared" si="30"/>
        <v>87.400369586573731</v>
      </c>
      <c r="AM17" s="59">
        <f t="shared" si="30"/>
        <v>6.7948278049790214E-2</v>
      </c>
      <c r="AN17" s="59">
        <f t="shared" si="30"/>
        <v>0.93159076219206349</v>
      </c>
      <c r="AO17" s="60"/>
      <c r="AP17" s="61"/>
    </row>
    <row r="18" spans="1:52">
      <c r="A18" s="62" t="s">
        <v>44</v>
      </c>
      <c r="B18" s="63"/>
      <c r="C18" s="64">
        <f>SUM(C3:C16)</f>
        <v>5783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722664.84</v>
      </c>
      <c r="J18" s="67"/>
      <c r="K18" s="64">
        <f>SUM(K3:K16)</f>
        <v>179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65685.91</v>
      </c>
      <c r="AB18" s="64">
        <f>SUM(AB3:AB16)</f>
        <v>0</v>
      </c>
      <c r="AC18" s="64">
        <f>SUM(AC3:AC16)</f>
        <v>0</v>
      </c>
      <c r="AD18" s="73">
        <f>SUM(AD3:AD16)</f>
        <v>848.57000000000016</v>
      </c>
      <c r="AE18" s="74">
        <f>SUM(AE3:AE16)</f>
        <v>28281.780706000012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984092.00036921108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5783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722664.84</v>
      </c>
      <c r="J24" s="118">
        <f>J18+J22</f>
        <v>0</v>
      </c>
      <c r="K24" s="118">
        <f>K18+K22</f>
        <v>179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>
        <v>65685.91</v>
      </c>
      <c r="AB24" s="125"/>
      <c r="AC24" s="125">
        <f>SUM(AC3:AC20)</f>
        <v>0</v>
      </c>
      <c r="AD24" s="118">
        <f>AD18+AD22</f>
        <v>848.57000000000016</v>
      </c>
      <c r="AE24" s="126">
        <f>AE18+AE22</f>
        <v>28281.780706000012</v>
      </c>
      <c r="AF24" s="127"/>
      <c r="AG24" s="128"/>
      <c r="AH24" s="129"/>
      <c r="AI24" s="129"/>
      <c r="AJ24" s="129"/>
      <c r="AK24" s="129">
        <f>AA25/P24</f>
        <v>660.50708918279565</v>
      </c>
      <c r="AL24" s="129"/>
      <c r="AM24" s="129"/>
      <c r="AN24" s="130"/>
      <c r="AP24" s="126">
        <f>SUM(AP3:AP20)</f>
        <v>1968184.0007384222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90">
        <f>SUM(AA3:AA16)</f>
        <v>61427.159293999997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91">
        <v>1050</v>
      </c>
      <c r="AB26" s="141"/>
      <c r="AC26" s="6"/>
      <c r="AD26" s="288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91">
        <v>3220.8</v>
      </c>
      <c r="AB27" s="141"/>
      <c r="AC27" s="6"/>
      <c r="AD27" s="288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51">
        <f>AA25+AA26+AA27-AA24</f>
        <v>12.049293999996735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722664.84</v>
      </c>
      <c r="J32" s="164">
        <f>I32/I24</f>
        <v>1</v>
      </c>
      <c r="K32" s="160">
        <f>AP24-K31-K33</f>
        <v>1968184.0007384222</v>
      </c>
      <c r="L32" s="161">
        <f>K32/I32</f>
        <v>2.7235087301859355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07" priority="19" operator="greaterThan">
      <formula>120</formula>
    </cfRule>
  </conditionalFormatting>
  <conditionalFormatting sqref="N23">
    <cfRule type="cellIs" dxfId="206" priority="18" operator="between">
      <formula>0.000001</formula>
      <formula>25</formula>
    </cfRule>
  </conditionalFormatting>
  <conditionalFormatting sqref="V1 V25:V28 V30:V1048576">
    <cfRule type="cellIs" dxfId="20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04" priority="14" operator="greaterThan">
      <formula>120</formula>
    </cfRule>
  </conditionalFormatting>
  <conditionalFormatting sqref="Q23">
    <cfRule type="cellIs" dxfId="203" priority="13" operator="greaterThan">
      <formula>120</formula>
    </cfRule>
  </conditionalFormatting>
  <conditionalFormatting sqref="R23">
    <cfRule type="cellIs" dxfId="202" priority="12" operator="greaterThan">
      <formula>120</formula>
    </cfRule>
  </conditionalFormatting>
  <conditionalFormatting sqref="S23">
    <cfRule type="cellIs" dxfId="201" priority="11" operator="greaterThan">
      <formula>120</formula>
    </cfRule>
  </conditionalFormatting>
  <conditionalFormatting sqref="T23">
    <cfRule type="cellIs" dxfId="200" priority="10" operator="greaterThan">
      <formula>120</formula>
    </cfRule>
  </conditionalFormatting>
  <conditionalFormatting sqref="U23">
    <cfRule type="cellIs" dxfId="199" priority="9" operator="greaterThan">
      <formula>120</formula>
    </cfRule>
  </conditionalFormatting>
  <conditionalFormatting sqref="V23">
    <cfRule type="cellIs" dxfId="198" priority="8" operator="greaterThan">
      <formula>120</formula>
    </cfRule>
  </conditionalFormatting>
  <conditionalFormatting sqref="W23">
    <cfRule type="cellIs" dxfId="197" priority="7" operator="greaterThan">
      <formula>120</formula>
    </cfRule>
  </conditionalFormatting>
  <conditionalFormatting sqref="X23">
    <cfRule type="cellIs" dxfId="196" priority="6" operator="greaterThan">
      <formula>120</formula>
    </cfRule>
  </conditionalFormatting>
  <conditionalFormatting sqref="Z23">
    <cfRule type="cellIs" dxfId="19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C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2683</v>
      </c>
      <c r="C1" s="3"/>
      <c r="D1" s="4"/>
      <c r="E1" s="4"/>
      <c r="F1" s="4"/>
      <c r="G1" s="4"/>
      <c r="I1" s="285"/>
      <c r="J1" s="286"/>
      <c r="K1" s="287"/>
      <c r="N1" s="285" t="s">
        <v>2681</v>
      </c>
      <c r="O1" s="286">
        <v>1</v>
      </c>
      <c r="P1" s="287"/>
      <c r="Q1" s="5"/>
      <c r="R1" s="5"/>
      <c r="S1" s="5"/>
      <c r="T1" s="5"/>
      <c r="U1" s="5"/>
      <c r="V1" s="5"/>
      <c r="W1" s="5"/>
      <c r="X1" s="6"/>
      <c r="Y1" s="7"/>
      <c r="Z1" s="6"/>
      <c r="AA1" s="265" t="s">
        <v>2022</v>
      </c>
      <c r="AB1" s="8"/>
      <c r="AC1" s="8"/>
      <c r="AD1" s="266">
        <f>12549+91</f>
        <v>12640</v>
      </c>
      <c r="AE1" s="267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156103.1689227692</v>
      </c>
    </row>
    <row r="4" spans="1:42">
      <c r="A4" s="30">
        <v>2676784638</v>
      </c>
      <c r="B4" s="31" t="s">
        <v>39</v>
      </c>
      <c r="C4" s="32"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-158009.975592</v>
      </c>
    </row>
    <row r="5" spans="1:42">
      <c r="A5" s="30">
        <v>2676784504</v>
      </c>
      <c r="B5" s="31" t="s">
        <v>40</v>
      </c>
      <c r="C5" s="32"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396498.84689655161</v>
      </c>
    </row>
    <row r="6" spans="1:42">
      <c r="A6" s="30">
        <v>2676784514</v>
      </c>
      <c r="B6" s="31" t="s">
        <v>41</v>
      </c>
      <c r="C6" s="32"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686977.05945431022</v>
      </c>
    </row>
    <row r="7" spans="1:42">
      <c r="A7" s="30">
        <v>2676784181</v>
      </c>
      <c r="B7" s="31" t="s">
        <v>42</v>
      </c>
      <c r="C7" s="32"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198291.42222834504</v>
      </c>
    </row>
    <row r="8" spans="1:42">
      <c r="A8" s="30">
        <v>2676783005</v>
      </c>
      <c r="B8" s="31" t="s">
        <v>43</v>
      </c>
      <c r="C8" s="32"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-259918.241484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-59030.659999999996</v>
      </c>
    </row>
    <row r="10" spans="1:42">
      <c r="A10" s="30">
        <v>3405092836</v>
      </c>
      <c r="B10" s="31" t="s">
        <v>56</v>
      </c>
      <c r="C10" s="32"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423351.92068965518</v>
      </c>
    </row>
    <row r="11" spans="1:42">
      <c r="A11" s="30">
        <v>3064346962</v>
      </c>
      <c r="B11" s="31" t="s">
        <v>52</v>
      </c>
      <c r="C11" s="32"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458119.13632105221</v>
      </c>
    </row>
    <row r="12" spans="1:42">
      <c r="A12" s="30">
        <v>3405092873</v>
      </c>
      <c r="B12" s="171" t="s">
        <v>57</v>
      </c>
      <c r="C12" s="32"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-173777.97502800002</v>
      </c>
    </row>
    <row r="13" spans="1:42">
      <c r="A13" s="30">
        <v>3405092993</v>
      </c>
      <c r="B13" s="31" t="s">
        <v>58</v>
      </c>
      <c r="C13" s="32"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-433373.210234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369812.0292838196</v>
      </c>
    </row>
    <row r="15" spans="1:42">
      <c r="A15" s="30">
        <v>3064346642</v>
      </c>
      <c r="B15" s="31" t="s">
        <v>53</v>
      </c>
      <c r="C15" s="32"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-793529.65706699993</v>
      </c>
    </row>
    <row r="16" spans="1:42">
      <c r="A16" s="30">
        <v>3405092287</v>
      </c>
      <c r="B16" s="31" t="s">
        <v>60</v>
      </c>
      <c r="C16" s="32">
        <v>355</v>
      </c>
      <c r="H16" s="35">
        <v>117</v>
      </c>
      <c r="I16" s="54">
        <f t="shared" si="0"/>
        <v>41535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-132596.7605612202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678917.10383028269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1357834.2076605654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289">
        <v>150</v>
      </c>
      <c r="AB26" s="141"/>
      <c r="AC26" s="6"/>
      <c r="AD26" s="288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289">
        <v>1464</v>
      </c>
      <c r="AB27" s="141"/>
      <c r="AC27" s="6"/>
      <c r="AD27" s="288" t="s">
        <v>2499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194" priority="19" operator="greaterThan">
      <formula>120</formula>
    </cfRule>
  </conditionalFormatting>
  <conditionalFormatting sqref="N23">
    <cfRule type="cellIs" dxfId="193" priority="18" operator="between">
      <formula>0.000001</formula>
      <formula>25</formula>
    </cfRule>
  </conditionalFormatting>
  <conditionalFormatting sqref="V1 V25:V1048576">
    <cfRule type="cellIs" dxfId="19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191" priority="14" operator="greaterThan">
      <formula>120</formula>
    </cfRule>
  </conditionalFormatting>
  <conditionalFormatting sqref="Q23">
    <cfRule type="cellIs" dxfId="190" priority="13" operator="greaterThan">
      <formula>120</formula>
    </cfRule>
  </conditionalFormatting>
  <conditionalFormatting sqref="R23">
    <cfRule type="cellIs" dxfId="189" priority="12" operator="greaterThan">
      <formula>120</formula>
    </cfRule>
  </conditionalFormatting>
  <conditionalFormatting sqref="S23">
    <cfRule type="cellIs" dxfId="188" priority="11" operator="greaterThan">
      <formula>120</formula>
    </cfRule>
  </conditionalFormatting>
  <conditionalFormatting sqref="T23">
    <cfRule type="cellIs" dxfId="187" priority="10" operator="greaterThan">
      <formula>120</formula>
    </cfRule>
  </conditionalFormatting>
  <conditionalFormatting sqref="U23">
    <cfRule type="cellIs" dxfId="186" priority="9" operator="greaterThan">
      <formula>120</formula>
    </cfRule>
  </conditionalFormatting>
  <conditionalFormatting sqref="V23">
    <cfRule type="cellIs" dxfId="185" priority="8" operator="greaterThan">
      <formula>120</formula>
    </cfRule>
  </conditionalFormatting>
  <conditionalFormatting sqref="W23">
    <cfRule type="cellIs" dxfId="184" priority="7" operator="greaterThan">
      <formula>120</formula>
    </cfRule>
  </conditionalFormatting>
  <conditionalFormatting sqref="X23">
    <cfRule type="cellIs" dxfId="183" priority="6" operator="greaterThan">
      <formula>120</formula>
    </cfRule>
  </conditionalFormatting>
  <conditionalFormatting sqref="Z23">
    <cfRule type="cellIs" dxfId="18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V9" activePane="bottomRight" state="frozen"/>
      <selection pane="topRight" activeCell="C1" sqref="C1"/>
      <selection pane="bottomLeft" activeCell="A3" sqref="A3"/>
      <selection pane="bottomRight" activeCell="Y7" sqref="Y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76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2" t="s">
        <v>17</v>
      </c>
      <c r="T2" s="13" t="s">
        <v>18</v>
      </c>
      <c r="U2" s="277" t="s">
        <v>19</v>
      </c>
      <c r="V2" s="20" t="s">
        <v>20</v>
      </c>
      <c r="W2" s="21" t="s">
        <v>21</v>
      </c>
      <c r="X2" s="274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09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3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71">
        <f t="shared" ref="R3:R7" si="3">P3-Q3</f>
        <v>13</v>
      </c>
      <c r="S3" s="273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78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75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75">
        <f>'Юнит 01.02'!Z3+'Юнит 02-08.02'!Z3+'Юнит 09-15.02'!Z3+'Юнит 16-22.02'!Z3+'Юнит 23-28.02'!Z3</f>
        <v>3642.16</v>
      </c>
      <c r="AA3" s="275">
        <f>'Юнит 01.02'!AA3+'Юнит 02-08.02'!AA3+'Юнит 09-15.02'!AA3+'Юнит 16-22.02'!AA3+'Юнит 23-28.02'!AA3</f>
        <v>7624.5466740000002</v>
      </c>
      <c r="AB3" s="275">
        <f>'Юнит 01.02'!AB3+'Юнит 02-08.02'!AB3+'Юнит 09-15.02'!AB3+'Юнит 16-22.02'!AB3+'Юнит 23-28.02'!AB3</f>
        <v>0</v>
      </c>
      <c r="AC3" s="275">
        <f>'Юнит 01.02'!AC3+'Юнит 02-08.02'!AC3+'Юнит 09-15.02'!AC3+'Юнит 16-22.02'!AC3+'Юнит 23-28.02'!AC3</f>
        <v>0</v>
      </c>
      <c r="AD3" s="311">
        <f>5201.48*U3/$U$24</f>
        <v>130.54109940197401</v>
      </c>
      <c r="AE3" s="47">
        <f t="shared" ref="AE3:AE7" si="8">U3-W3-X3-Z3-AA3-AB3-AC3-AD3</f>
        <v>4043.5122265980281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311.03940204600218</v>
      </c>
      <c r="AM3" s="50">
        <f t="shared" ref="AM3:AM7" si="14">IF(AG3=0,0,AL3/AG3)</f>
        <v>0.13322939791097291</v>
      </c>
      <c r="AN3" s="51">
        <f t="shared" ref="AN3:AN7" si="15">IF(AH3=0,0,AL3/AH3)</f>
        <v>2.1754049660512114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71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78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312">
        <f t="shared" ref="AD4:AD16" si="17">5201.48*U4/$U$24</f>
        <v>151.64273477812176</v>
      </c>
      <c r="AE4" s="47">
        <f t="shared" si="8"/>
        <v>7968.198499221874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498.01240620136713</v>
      </c>
      <c r="AM4" s="50">
        <f t="shared" si="14"/>
        <v>0.22600971463642711</v>
      </c>
      <c r="AN4" s="51">
        <f t="shared" si="15"/>
        <v>4.0459209212882206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71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78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312">
        <f t="shared" si="17"/>
        <v>115.05681743007594</v>
      </c>
      <c r="AE5" s="47">
        <f t="shared" si="8"/>
        <v>3537.3310635699227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294.77758863082687</v>
      </c>
      <c r="AM5" s="50">
        <f t="shared" si="14"/>
        <v>0.13223667527364197</v>
      </c>
      <c r="AN5" s="51">
        <f t="shared" si="15"/>
        <v>2.3948134586954817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71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78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312">
        <f t="shared" si="17"/>
        <v>273.7707076420312</v>
      </c>
      <c r="AE6" s="47">
        <f t="shared" si="8"/>
        <v>15496.897497357968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534.37577577096442</v>
      </c>
      <c r="AM6" s="50">
        <f t="shared" si="14"/>
        <v>0.24347050270790208</v>
      </c>
      <c r="AN6" s="51">
        <f t="shared" si="15"/>
        <v>4.3413419105610886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71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78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312">
        <f t="shared" si="17"/>
        <v>613.79693736603951</v>
      </c>
      <c r="AE7" s="47">
        <f t="shared" si="8"/>
        <v>17588.260081633984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274.81656377553099</v>
      </c>
      <c r="AM7" s="50">
        <f t="shared" si="14"/>
        <v>0.1232499445119547</v>
      </c>
      <c r="AN7" s="51">
        <f t="shared" si="15"/>
        <v>2.3440512092761088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71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78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312">
        <f t="shared" si="17"/>
        <v>556.57391310100297</v>
      </c>
      <c r="AE8" s="47">
        <f>U8-W8-X8-Z8-AA8-AB8-AC8-AD8</f>
        <v>27498.91246689903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474.11918046377639</v>
      </c>
      <c r="AM8" s="50">
        <f>IF(AG8=0,0,AL8/AG8)</f>
        <v>0.21251091550926601</v>
      </c>
      <c r="AN8" s="51">
        <f>IF(AH8=0,0,AL8/AH8)</f>
        <v>2.7907421299886774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71">
        <f t="shared" ref="R9:R16" si="20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78">
        <f t="shared" ref="U9:U16" si="21">S9+T9</f>
        <v>33624</v>
      </c>
      <c r="V9" s="43">
        <f t="shared" si="5"/>
        <v>2.7804239104548701E-2</v>
      </c>
      <c r="W9" s="44">
        <f t="shared" ref="W9:W16" si="22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312">
        <f t="shared" si="17"/>
        <v>144.62319361752796</v>
      </c>
      <c r="AE9" s="47">
        <f t="shared" ref="AE9:AE16" si="23">U9-W9-X9-Z9-AA9-AB9-AC9-AD9</f>
        <v>4092.0495863824708</v>
      </c>
      <c r="AF9" s="46"/>
      <c r="AG9" s="48">
        <f t="shared" ref="AG9:AG16" si="24">IF(R9=0,0,U9/R9)</f>
        <v>2241.6</v>
      </c>
      <c r="AH9" s="49">
        <f t="shared" ref="AH9:AH16" si="25">H9</f>
        <v>123</v>
      </c>
      <c r="AI9" s="49">
        <f t="shared" ref="AI9:AI16" si="26">IF(R9=0,0,X9/R9)</f>
        <v>963.88800000000003</v>
      </c>
      <c r="AJ9" s="49">
        <f t="shared" ref="AJ9:AJ16" si="27">IF(P9=0,Z9/1,Z9/P9)</f>
        <v>287.66222222222228</v>
      </c>
      <c r="AK9" s="49">
        <f t="shared" ref="AK9:AK16" si="28">IF(P9=0,0,AA9/P9)</f>
        <v>439.22706777777773</v>
      </c>
      <c r="AL9" s="49">
        <f t="array" ref="AL9">_xlfn.IFS(R9=0,AE9,R9&lt;0,AE9/-R9,R9&gt;0,AE9/R9)</f>
        <v>272.80330575883141</v>
      </c>
      <c r="AM9" s="50">
        <f t="shared" ref="AM9:AM16" si="29">IF(AG9=0,0,AL9/AG9)</f>
        <v>0.1217002613128263</v>
      </c>
      <c r="AN9" s="51">
        <f t="shared" ref="AN9:AN16" si="30">IF(AH9=0,0,AL9/AH9)</f>
        <v>2.2179130549498489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71">
        <f t="shared" si="20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78">
        <f t="shared" si="21"/>
        <v>60184</v>
      </c>
      <c r="V10" s="43">
        <f t="shared" si="5"/>
        <v>4.9767140324415864E-2</v>
      </c>
      <c r="W10" s="44">
        <f t="shared" si="22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312">
        <f t="shared" si="17"/>
        <v>258.86278505464264</v>
      </c>
      <c r="AE10" s="47">
        <f t="shared" si="23"/>
        <v>14356.309151945359</v>
      </c>
      <c r="AF10" s="46"/>
      <c r="AG10" s="48">
        <f t="shared" si="24"/>
        <v>2149.4285714285716</v>
      </c>
      <c r="AH10" s="49">
        <f t="shared" si="25"/>
        <v>123</v>
      </c>
      <c r="AI10" s="49">
        <f t="shared" si="26"/>
        <v>924.25428571428563</v>
      </c>
      <c r="AJ10" s="49">
        <f t="shared" si="27"/>
        <v>202.49250000000004</v>
      </c>
      <c r="AK10" s="49">
        <f t="shared" si="28"/>
        <v>377.7113593928571</v>
      </c>
      <c r="AL10" s="49">
        <f t="array" ref="AL10">_xlfn.IFS(R10=0,AE10,R10&lt;0,AE10/-R10,R10&gt;0,AE10/R10)</f>
        <v>512.72532685519138</v>
      </c>
      <c r="AM10" s="50">
        <f t="shared" si="29"/>
        <v>0.23854029562583673</v>
      </c>
      <c r="AN10" s="51">
        <f t="shared" si="30"/>
        <v>4.1684985923186293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71">
        <f t="shared" si="20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78">
        <f t="shared" si="21"/>
        <v>223470.00000000003</v>
      </c>
      <c r="V11" s="43">
        <f t="shared" si="5"/>
        <v>0.18479102167182665</v>
      </c>
      <c r="W11" s="44">
        <f t="shared" si="22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312">
        <f t="shared" si="17"/>
        <v>961.18680340557285</v>
      </c>
      <c r="AE11" s="47">
        <f t="shared" si="23"/>
        <v>46604.634879594472</v>
      </c>
      <c r="AF11" s="46"/>
      <c r="AG11" s="48">
        <f t="shared" si="24"/>
        <v>2128.2857142857147</v>
      </c>
      <c r="AH11" s="49">
        <f t="shared" si="25"/>
        <v>123</v>
      </c>
      <c r="AI11" s="49">
        <f t="shared" si="26"/>
        <v>915.16285714285709</v>
      </c>
      <c r="AJ11" s="49">
        <f t="shared" si="27"/>
        <v>195.47366972477059</v>
      </c>
      <c r="AK11" s="49">
        <f t="shared" si="28"/>
        <v>418.26099373394499</v>
      </c>
      <c r="AL11" s="49">
        <f t="array" ref="AL11">_xlfn.IFS(R11=0,AE11,R11&lt;0,AE11/-R11,R11&gt;0,AE11/R11)</f>
        <v>443.85366551994736</v>
      </c>
      <c r="AM11" s="50">
        <f t="shared" si="29"/>
        <v>0.20854984955293535</v>
      </c>
      <c r="AN11" s="51">
        <f t="shared" si="30"/>
        <v>3.6085663863410353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71">
        <f t="shared" si="20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78">
        <f t="shared" si="21"/>
        <v>54824</v>
      </c>
      <c r="V12" s="43">
        <f t="shared" si="5"/>
        <v>4.533486809028605E-2</v>
      </c>
      <c r="W12" s="44">
        <f t="shared" si="22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312">
        <f t="shared" si="17"/>
        <v>235.80840967426104</v>
      </c>
      <c r="AE12" s="47">
        <f t="shared" si="23"/>
        <v>4062.9028143257415</v>
      </c>
      <c r="AF12" s="46"/>
      <c r="AG12" s="48">
        <f t="shared" si="24"/>
        <v>2284.3333333333335</v>
      </c>
      <c r="AH12" s="49">
        <f t="shared" si="25"/>
        <v>117</v>
      </c>
      <c r="AI12" s="49">
        <f t="shared" si="26"/>
        <v>982.26333333333332</v>
      </c>
      <c r="AJ12" s="49">
        <f t="shared" si="27"/>
        <v>229.47000000000003</v>
      </c>
      <c r="AK12" s="49">
        <f t="shared" si="28"/>
        <v>776.48703233333333</v>
      </c>
      <c r="AL12" s="49">
        <f t="array" ref="AL12">_xlfn.IFS(R12=0,AE12,R12&lt;0,AE12/-R12,R12&gt;0,AE12/R12)</f>
        <v>169.28761726357257</v>
      </c>
      <c r="AM12" s="50">
        <f t="shared" si="29"/>
        <v>7.4108106200309012E-2</v>
      </c>
      <c r="AN12" s="51">
        <f t="shared" si="30"/>
        <v>1.4469027116544664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71">
        <f t="shared" si="20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78">
        <f t="shared" si="21"/>
        <v>84912.000000000015</v>
      </c>
      <c r="V13" s="43">
        <f t="shared" si="5"/>
        <v>7.021513058664762E-2</v>
      </c>
      <c r="W13" s="44">
        <f t="shared" si="22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312">
        <f t="shared" si="17"/>
        <v>365.22259744383587</v>
      </c>
      <c r="AE13" s="47">
        <f t="shared" si="23"/>
        <v>13248.471378556174</v>
      </c>
      <c r="AF13" s="46"/>
      <c r="AG13" s="48">
        <f t="shared" si="24"/>
        <v>2294.9189189189192</v>
      </c>
      <c r="AH13" s="49">
        <f t="shared" si="25"/>
        <v>123</v>
      </c>
      <c r="AI13" s="49">
        <f t="shared" si="26"/>
        <v>986.81513513513528</v>
      </c>
      <c r="AJ13" s="49">
        <f t="shared" si="27"/>
        <v>254.61076923076928</v>
      </c>
      <c r="AK13" s="49">
        <f t="shared" si="28"/>
        <v>520.64938523076933</v>
      </c>
      <c r="AL13" s="49">
        <f t="array" ref="AL13">_xlfn.IFS(R13=0,AE13,R13&lt;0,AE13/-R13,R13&gt;0,AE13/R13)</f>
        <v>358.06679401503175</v>
      </c>
      <c r="AM13" s="50">
        <f t="shared" si="29"/>
        <v>0.15602590185787843</v>
      </c>
      <c r="AN13" s="51">
        <f t="shared" si="30"/>
        <v>2.9111121464636729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71">
        <f t="shared" si="20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78">
        <f t="shared" si="21"/>
        <v>47880</v>
      </c>
      <c r="V14" s="43">
        <f t="shared" si="5"/>
        <v>3.9592760180995473E-2</v>
      </c>
      <c r="W14" s="44">
        <f t="shared" si="22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312">
        <f t="shared" si="17"/>
        <v>205.94095022624433</v>
      </c>
      <c r="AE14" s="47">
        <f t="shared" si="23"/>
        <v>9302.970172773752</v>
      </c>
      <c r="AG14" s="48">
        <f t="shared" si="24"/>
        <v>2176.3636363636365</v>
      </c>
      <c r="AH14" s="49">
        <f t="shared" si="25"/>
        <v>123</v>
      </c>
      <c r="AI14" s="49">
        <f t="shared" si="26"/>
        <v>935.83636363636367</v>
      </c>
      <c r="AJ14" s="49">
        <f t="shared" si="27"/>
        <v>176.55478260869566</v>
      </c>
      <c r="AK14" s="49">
        <f t="shared" si="28"/>
        <v>478.95342943478261</v>
      </c>
      <c r="AL14" s="49">
        <f t="array" ref="AL14">_xlfn.IFS(R14=0,AE14,R14&lt;0,AE14/-R14,R14&gt;0,AE14/R14)</f>
        <v>422.86228058062511</v>
      </c>
      <c r="AM14" s="50">
        <f t="shared" si="29"/>
        <v>0.1942976226560934</v>
      </c>
      <c r="AN14" s="51">
        <f t="shared" si="30"/>
        <v>3.4379047201676838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71">
        <f t="shared" si="20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78">
        <f t="shared" si="21"/>
        <v>195684</v>
      </c>
      <c r="V15" s="43">
        <f>U15/$U$24</f>
        <v>0.16181432087004843</v>
      </c>
      <c r="W15" s="44">
        <f t="shared" si="22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312">
        <f t="shared" si="17"/>
        <v>841.67395371913938</v>
      </c>
      <c r="AE15" s="47">
        <f t="shared" si="23"/>
        <v>42795.637813280868</v>
      </c>
      <c r="AF15" s="46"/>
      <c r="AG15" s="48">
        <f t="shared" si="24"/>
        <v>2150.3736263736264</v>
      </c>
      <c r="AH15" s="49">
        <f t="shared" si="25"/>
        <v>123</v>
      </c>
      <c r="AI15" s="49">
        <f t="shared" si="26"/>
        <v>924.66065934065932</v>
      </c>
      <c r="AJ15" s="49">
        <f t="shared" si="27"/>
        <v>196.45814432989687</v>
      </c>
      <c r="AK15" s="49">
        <f t="shared" si="28"/>
        <v>388.17657972164943</v>
      </c>
      <c r="AL15" s="49">
        <f t="array" ref="AL15">_xlfn.IFS(R15=0,AE15,R15&lt;0,AE15/-R15,R15&gt;0,AE15/R15)</f>
        <v>470.28173421187768</v>
      </c>
      <c r="AM15" s="50">
        <f t="shared" si="29"/>
        <v>0.21869768511110191</v>
      </c>
      <c r="AN15" s="51">
        <f t="shared" si="30"/>
        <v>3.8234287334298998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71">
        <f t="shared" si="20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78">
        <f t="shared" si="21"/>
        <v>80624</v>
      </c>
      <c r="V16" s="43">
        <f>U16/$U$24</f>
        <v>6.6669312799343752E-2</v>
      </c>
      <c r="W16" s="44">
        <f t="shared" si="22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312">
        <f t="shared" si="17"/>
        <v>346.77909713953056</v>
      </c>
      <c r="AE16" s="47">
        <f t="shared" si="23"/>
        <v>14713.312118860471</v>
      </c>
      <c r="AF16" s="46"/>
      <c r="AG16" s="48">
        <f t="shared" si="24"/>
        <v>2303.542857142857</v>
      </c>
      <c r="AH16" s="49">
        <f t="shared" si="25"/>
        <v>117</v>
      </c>
      <c r="AI16" s="49">
        <f t="shared" si="26"/>
        <v>990.52342857142855</v>
      </c>
      <c r="AJ16" s="49">
        <f t="shared" si="27"/>
        <v>207.52108108108109</v>
      </c>
      <c r="AK16" s="49">
        <f t="shared" si="28"/>
        <v>516.81915632432435</v>
      </c>
      <c r="AL16" s="49">
        <f t="array" ref="AL16">_xlfn.IFS(R16=0,AE16,R16&lt;0,AE16/-R16,R16&gt;0,AE16/R16)</f>
        <v>420.38034625315629</v>
      </c>
      <c r="AM16" s="50">
        <f t="shared" si="29"/>
        <v>0.18249295642563593</v>
      </c>
      <c r="AN16" s="51">
        <f t="shared" si="30"/>
        <v>3.5929944124201394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8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2219.0921477654897</v>
      </c>
      <c r="AH17" s="58">
        <f t="shared" si="32"/>
        <v>127.26</v>
      </c>
      <c r="AI17" s="58">
        <f t="shared" si="32"/>
        <v>954.20962353916059</v>
      </c>
      <c r="AJ17" s="58">
        <f t="shared" si="32"/>
        <v>204.62106644910321</v>
      </c>
      <c r="AK17" s="58">
        <f t="shared" si="32"/>
        <v>489.59195275482114</v>
      </c>
      <c r="AL17" s="58">
        <f t="shared" si="32"/>
        <v>387.46320316104197</v>
      </c>
      <c r="AM17" s="59">
        <f t="shared" si="32"/>
        <v>0.17558668252824197</v>
      </c>
      <c r="AN17" s="59">
        <f t="shared" si="32"/>
        <v>3.0543539185527715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579</v>
      </c>
      <c r="Q18" s="64">
        <f t="shared" si="33"/>
        <v>30</v>
      </c>
      <c r="R18" s="64">
        <f t="shared" si="33"/>
        <v>549</v>
      </c>
      <c r="S18" s="70">
        <f t="shared" si="33"/>
        <v>1275436</v>
      </c>
      <c r="T18" s="64">
        <f t="shared" si="33"/>
        <v>-66124</v>
      </c>
      <c r="U18" s="279">
        <f t="shared" si="33"/>
        <v>1209312</v>
      </c>
      <c r="V18" s="71">
        <f t="shared" si="33"/>
        <v>1.0000000000000002</v>
      </c>
      <c r="W18" s="64">
        <f t="shared" si="33"/>
        <v>69788.850000000006</v>
      </c>
      <c r="X18" s="64">
        <f t="shared" si="33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5201.4800000000005</v>
      </c>
      <c r="AE18" s="74">
        <f>SUM(AE3:AE16)</f>
        <v>225309.39975100011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8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8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8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280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8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6">S18+S22</f>
        <v>1275436</v>
      </c>
      <c r="T24" s="118">
        <f t="shared" si="36"/>
        <v>-66124</v>
      </c>
      <c r="U24" s="121">
        <f t="shared" si="36"/>
        <v>1209312</v>
      </c>
      <c r="V24" s="122">
        <f t="shared" si="36"/>
        <v>1.0000000000000002</v>
      </c>
      <c r="W24" s="118">
        <f t="shared" si="36"/>
        <v>69788.850000000006</v>
      </c>
      <c r="X24" s="118">
        <f t="shared" si="36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5201.4800000000005</v>
      </c>
      <c r="AE24" s="126">
        <f>AE18+AE22</f>
        <v>225309.39975100011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2"/>
      <c r="X25" s="139"/>
      <c r="Z25" s="137"/>
      <c r="AA25" s="292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Сводная!Z31+Сводная!R31+Сводная!S31+Сводная!T31+Сводная!V31-Сводная!U31-Сводная!W31+(AA24-AA25)</f>
        <v>225309.39975099987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3"/>
      <c r="X26" s="144"/>
      <c r="Y26" s="135"/>
      <c r="Z26" s="145"/>
      <c r="AA26" s="293">
        <f>'Юнит 01.02'!AA26+'Юнит 02-08.02'!AA26+'Юнит 09-15.02'!AA26+'Юнит 16-22.02'!AA26+'Юнит 23-28.02'!AA26</f>
        <v>4200</v>
      </c>
      <c r="AB26" s="141"/>
      <c r="AC26" s="6"/>
      <c r="AD26" s="288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3"/>
      <c r="X27" s="144"/>
      <c r="Y27" s="135"/>
      <c r="Z27" s="147"/>
      <c r="AA27" s="293">
        <f>'Юнит 01.02'!AA27+'Юнит 02-08.02'!AA27+'Юнит 09-15.02'!AA27+'Юнит 16-22.02'!AA27+'Юнит 23-28.02'!AA27</f>
        <v>2196</v>
      </c>
      <c r="AB27" s="141"/>
      <c r="AC27" s="6"/>
      <c r="AD27" s="288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3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1" priority="19" operator="greaterThan">
      <formula>120</formula>
    </cfRule>
  </conditionalFormatting>
  <conditionalFormatting sqref="N23">
    <cfRule type="cellIs" dxfId="180" priority="18" operator="between">
      <formula>0.000001</formula>
      <formula>25</formula>
    </cfRule>
  </conditionalFormatting>
  <conditionalFormatting sqref="V1 V25:V1048576">
    <cfRule type="cellIs" dxfId="17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178" priority="14" operator="greaterThan">
      <formula>120</formula>
    </cfRule>
  </conditionalFormatting>
  <conditionalFormatting sqref="Q23">
    <cfRule type="cellIs" dxfId="177" priority="13" operator="greaterThan">
      <formula>120</formula>
    </cfRule>
  </conditionalFormatting>
  <conditionalFormatting sqref="R23">
    <cfRule type="cellIs" dxfId="176" priority="12" operator="greaterThan">
      <formula>120</formula>
    </cfRule>
  </conditionalFormatting>
  <conditionalFormatting sqref="S23">
    <cfRule type="cellIs" dxfId="175" priority="11" operator="greaterThan">
      <formula>120</formula>
    </cfRule>
  </conditionalFormatting>
  <conditionalFormatting sqref="T23">
    <cfRule type="cellIs" dxfId="174" priority="10" operator="greaterThan">
      <formula>120</formula>
    </cfRule>
  </conditionalFormatting>
  <conditionalFormatting sqref="U23">
    <cfRule type="cellIs" dxfId="173" priority="9" operator="greaterThan">
      <formula>120</formula>
    </cfRule>
  </conditionalFormatting>
  <conditionalFormatting sqref="V23">
    <cfRule type="cellIs" dxfId="172" priority="8" operator="greaterThan">
      <formula>120</formula>
    </cfRule>
  </conditionalFormatting>
  <conditionalFormatting sqref="W23">
    <cfRule type="cellIs" dxfId="171" priority="7" operator="greaterThan">
      <formula>120</formula>
    </cfRule>
  </conditionalFormatting>
  <conditionalFormatting sqref="X23">
    <cfRule type="cellIs" dxfId="170" priority="6" operator="greaterThan">
      <formula>120</formula>
    </cfRule>
  </conditionalFormatting>
  <conditionalFormatting sqref="Z23">
    <cfRule type="cellIs" dxfId="16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2690</v>
      </c>
      <c r="C1" s="3"/>
      <c r="D1" s="4"/>
      <c r="E1" s="4"/>
      <c r="F1" s="4"/>
      <c r="G1" s="4"/>
      <c r="I1" s="285"/>
      <c r="J1" s="286"/>
      <c r="K1" s="287"/>
      <c r="N1" s="285" t="s">
        <v>2681</v>
      </c>
      <c r="O1" s="286">
        <v>7</v>
      </c>
      <c r="P1" s="287"/>
      <c r="Q1" s="5"/>
      <c r="R1" s="5"/>
      <c r="S1" s="5"/>
      <c r="T1" s="5"/>
      <c r="U1" s="276"/>
      <c r="V1" s="5"/>
      <c r="W1" s="5"/>
      <c r="X1" s="6"/>
      <c r="Y1" s="7"/>
      <c r="Z1" s="6"/>
      <c r="AA1" s="265" t="s">
        <v>2022</v>
      </c>
      <c r="AB1" s="8"/>
      <c r="AC1" s="8"/>
      <c r="AD1" s="266"/>
      <c r="AE1" s="267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7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01.03'!C3</f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278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147550.65372534032</v>
      </c>
    </row>
    <row r="4" spans="1:42">
      <c r="A4" s="30">
        <v>2676784638</v>
      </c>
      <c r="B4" s="31" t="s">
        <v>39</v>
      </c>
      <c r="C4" s="32">
        <f>'Юнит 01.03'!C4</f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278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120698.85534865584</v>
      </c>
    </row>
    <row r="5" spans="1:42">
      <c r="A5" s="30">
        <v>2676784504</v>
      </c>
      <c r="B5" s="31" t="s">
        <v>40</v>
      </c>
      <c r="C5" s="32">
        <f>'Юнит 01.03'!C5</f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278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128070.33246290042</v>
      </c>
    </row>
    <row r="6" spans="1:42">
      <c r="A6" s="30">
        <v>2676784514</v>
      </c>
      <c r="B6" s="31" t="s">
        <v>41</v>
      </c>
      <c r="C6" s="32">
        <f>'Юнит 01.03'!C6</f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278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364968.98317340051</v>
      </c>
    </row>
    <row r="7" spans="1:42">
      <c r="A7" s="30">
        <v>2676784181</v>
      </c>
      <c r="B7" s="31" t="s">
        <v>42</v>
      </c>
      <c r="C7" s="32">
        <f>'Юнит 01.03'!C7</f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278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244818.91739203251</v>
      </c>
    </row>
    <row r="8" spans="1:42">
      <c r="A8" s="30">
        <v>2676783005</v>
      </c>
      <c r="B8" s="31" t="s">
        <v>43</v>
      </c>
      <c r="C8" s="32">
        <f>'Юнит 01.03'!C8</f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278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169279.21143186264</v>
      </c>
    </row>
    <row r="9" spans="1:42">
      <c r="A9" s="30">
        <v>3405092860</v>
      </c>
      <c r="B9" s="31" t="s">
        <v>55</v>
      </c>
      <c r="C9" s="32">
        <f>'Юнит 01.03'!C9</f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278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-547504.30063803471</v>
      </c>
    </row>
    <row r="10" spans="1:42">
      <c r="A10" s="30">
        <v>3405092836</v>
      </c>
      <c r="B10" s="31" t="s">
        <v>56</v>
      </c>
      <c r="C10" s="32">
        <f>'Юнит 01.03'!C10</f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278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244351.60001132742</v>
      </c>
    </row>
    <row r="11" spans="1:42">
      <c r="A11" s="30">
        <v>3064346962</v>
      </c>
      <c r="B11" s="31" t="s">
        <v>52</v>
      </c>
      <c r="C11" s="32">
        <f>'Юнит 01.03'!C11</f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278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-87238.666334369904</v>
      </c>
    </row>
    <row r="12" spans="1:42">
      <c r="A12" s="30">
        <v>3405092873</v>
      </c>
      <c r="B12" s="171" t="s">
        <v>57</v>
      </c>
      <c r="C12" s="32">
        <f>'Юнит 01.03'!C12</f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278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-76544.453850897946</v>
      </c>
    </row>
    <row r="13" spans="1:42">
      <c r="A13" s="30">
        <v>3405092993</v>
      </c>
      <c r="B13" s="31" t="s">
        <v>58</v>
      </c>
      <c r="C13" s="32">
        <f>'Юнит 01.03'!C13</f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278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139791.32343048765</v>
      </c>
    </row>
    <row r="14" spans="1:42">
      <c r="A14" s="30">
        <v>3405092868</v>
      </c>
      <c r="B14" s="31" t="s">
        <v>59</v>
      </c>
      <c r="C14" s="32">
        <f>'Юнит 01.03'!C14</f>
        <v>334</v>
      </c>
      <c r="H14" s="35">
        <v>123</v>
      </c>
      <c r="I14" s="54">
        <f t="shared" si="0"/>
        <v>41082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278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239314.39941713237</v>
      </c>
    </row>
    <row r="15" spans="1:42">
      <c r="A15" s="30">
        <v>3064346642</v>
      </c>
      <c r="B15" s="31" t="s">
        <v>53</v>
      </c>
      <c r="C15" s="32">
        <f>'Юнит 01.03'!C15</f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278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289905.75117885042</v>
      </c>
    </row>
    <row r="16" spans="1:42">
      <c r="A16" s="30">
        <v>3405092287</v>
      </c>
      <c r="B16" s="31" t="s">
        <v>60</v>
      </c>
      <c r="C16" s="32">
        <f>'Юнит 01.03'!C16</f>
        <v>355</v>
      </c>
      <c r="H16" s="35">
        <v>117</v>
      </c>
      <c r="I16" s="54">
        <f t="shared" si="0"/>
        <v>41535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278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105177.93896186507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8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279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1482640.5457105527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8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8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8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280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8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2965281.0914211054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2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3"/>
      <c r="X26" s="144"/>
      <c r="Y26" s="135"/>
      <c r="Z26" s="145"/>
      <c r="AA26" s="289">
        <f>'Юнит 23-28.02'!AA26+'Юнит 01.03'!AA26</f>
        <v>1050</v>
      </c>
      <c r="AB26" s="141"/>
      <c r="AC26" s="6"/>
      <c r="AD26" s="288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3"/>
      <c r="X27" s="144"/>
      <c r="Y27" s="135"/>
      <c r="Z27" s="147"/>
      <c r="AA27" s="289">
        <f>'Юнит 23-28.02'!AA27+'Юнит 01.03'!AA27</f>
        <v>3660</v>
      </c>
      <c r="AB27" s="141"/>
      <c r="AC27" s="6"/>
      <c r="AD27" s="288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3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68" priority="19" operator="greaterThan">
      <formula>120</formula>
    </cfRule>
  </conditionalFormatting>
  <conditionalFormatting sqref="N23">
    <cfRule type="cellIs" dxfId="167" priority="18" operator="between">
      <formula>0.000001</formula>
      <formula>25</formula>
    </cfRule>
  </conditionalFormatting>
  <conditionalFormatting sqref="V1 V25:V1048576">
    <cfRule type="cellIs" dxfId="16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65" priority="14" operator="greaterThan">
      <formula>120</formula>
    </cfRule>
  </conditionalFormatting>
  <conditionalFormatting sqref="Q23">
    <cfRule type="cellIs" dxfId="164" priority="13" operator="greaterThan">
      <formula>120</formula>
    </cfRule>
  </conditionalFormatting>
  <conditionalFormatting sqref="R23">
    <cfRule type="cellIs" dxfId="163" priority="12" operator="greaterThan">
      <formula>120</formula>
    </cfRule>
  </conditionalFormatting>
  <conditionalFormatting sqref="S23">
    <cfRule type="cellIs" dxfId="162" priority="11" operator="greaterThan">
      <formula>120</formula>
    </cfRule>
  </conditionalFormatting>
  <conditionalFormatting sqref="T23">
    <cfRule type="cellIs" dxfId="161" priority="10" operator="greaterThan">
      <formula>120</formula>
    </cfRule>
  </conditionalFormatting>
  <conditionalFormatting sqref="U23">
    <cfRule type="cellIs" dxfId="160" priority="9" operator="greaterThan">
      <formula>120</formula>
    </cfRule>
  </conditionalFormatting>
  <conditionalFormatting sqref="V23">
    <cfRule type="cellIs" dxfId="159" priority="8" operator="greaterThan">
      <formula>120</formula>
    </cfRule>
  </conditionalFormatting>
  <conditionalFormatting sqref="W23">
    <cfRule type="cellIs" dxfId="158" priority="7" operator="greaterThan">
      <formula>120</formula>
    </cfRule>
  </conditionalFormatting>
  <conditionalFormatting sqref="X23">
    <cfRule type="cellIs" dxfId="157" priority="6" operator="greaterThan">
      <formula>120</formula>
    </cfRule>
  </conditionalFormatting>
  <conditionalFormatting sqref="Z23">
    <cfRule type="cellIs" dxfId="15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5" t="s">
        <v>2022</v>
      </c>
      <c r="AB1" s="8"/>
      <c r="AC1" s="8"/>
      <c r="AD1" s="266">
        <f>101799+873</f>
        <v>102672</v>
      </c>
      <c r="AE1" s="267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5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f>150*6</f>
        <v>900</v>
      </c>
      <c r="AB26" s="141"/>
      <c r="AC26" s="6"/>
      <c r="AD26" s="288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>
        <v>2196</v>
      </c>
      <c r="AB27" s="141"/>
      <c r="AC27" s="6"/>
      <c r="AD27" s="288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55" priority="19" operator="greaterThan">
      <formula>120</formula>
    </cfRule>
  </conditionalFormatting>
  <conditionalFormatting sqref="N23">
    <cfRule type="cellIs" dxfId="154" priority="18" operator="between">
      <formula>0.000001</formula>
      <formula>25</formula>
    </cfRule>
  </conditionalFormatting>
  <conditionalFormatting sqref="V1 V25:V1048576">
    <cfRule type="cellIs" dxfId="153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52" priority="14" operator="greaterThan">
      <formula>120</formula>
    </cfRule>
  </conditionalFormatting>
  <conditionalFormatting sqref="Q23">
    <cfRule type="cellIs" dxfId="151" priority="13" operator="greaterThan">
      <formula>120</formula>
    </cfRule>
  </conditionalFormatting>
  <conditionalFormatting sqref="R23">
    <cfRule type="cellIs" dxfId="150" priority="12" operator="greaterThan">
      <formula>120</formula>
    </cfRule>
  </conditionalFormatting>
  <conditionalFormatting sqref="S23">
    <cfRule type="cellIs" dxfId="149" priority="11" operator="greaterThan">
      <formula>120</formula>
    </cfRule>
  </conditionalFormatting>
  <conditionalFormatting sqref="T23">
    <cfRule type="cellIs" dxfId="148" priority="10" operator="greaterThan">
      <formula>120</formula>
    </cfRule>
  </conditionalFormatting>
  <conditionalFormatting sqref="U23">
    <cfRule type="cellIs" dxfId="147" priority="9" operator="greaterThan">
      <formula>120</formula>
    </cfRule>
  </conditionalFormatting>
  <conditionalFormatting sqref="V23">
    <cfRule type="cellIs" dxfId="146" priority="8" operator="greaterThan">
      <formula>120</formula>
    </cfRule>
  </conditionalFormatting>
  <conditionalFormatting sqref="W23">
    <cfRule type="cellIs" dxfId="145" priority="7" operator="greaterThan">
      <formula>120</formula>
    </cfRule>
  </conditionalFormatting>
  <conditionalFormatting sqref="X23">
    <cfRule type="cellIs" dxfId="144" priority="6" operator="greaterThan">
      <formula>120</formula>
    </cfRule>
  </conditionalFormatting>
  <conditionalFormatting sqref="Z23">
    <cfRule type="cellIs" dxfId="14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5" t="s">
        <v>2022</v>
      </c>
      <c r="AB1" s="8"/>
      <c r="AC1" s="8"/>
      <c r="AD1" s="266">
        <f>158948+1244</f>
        <v>160192</v>
      </c>
      <c r="AE1" s="267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90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91">
        <v>1050</v>
      </c>
      <c r="AB26" s="141"/>
      <c r="AC26" s="6"/>
      <c r="AD26" s="288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91"/>
      <c r="AB27" s="141"/>
      <c r="AC27" s="6"/>
      <c r="AD27" s="288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2" priority="19" operator="greaterThan">
      <formula>120</formula>
    </cfRule>
  </conditionalFormatting>
  <conditionalFormatting sqref="N23">
    <cfRule type="cellIs" dxfId="141" priority="18" operator="between">
      <formula>0.000001</formula>
      <formula>25</formula>
    </cfRule>
  </conditionalFormatting>
  <conditionalFormatting sqref="V1 V25:V28 V30:V1048576">
    <cfRule type="cellIs" dxfId="14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39" priority="14" operator="greaterThan">
      <formula>120</formula>
    </cfRule>
  </conditionalFormatting>
  <conditionalFormatting sqref="Q23">
    <cfRule type="cellIs" dxfId="138" priority="13" operator="greaterThan">
      <formula>120</formula>
    </cfRule>
  </conditionalFormatting>
  <conditionalFormatting sqref="R23">
    <cfRule type="cellIs" dxfId="137" priority="12" operator="greaterThan">
      <formula>120</formula>
    </cfRule>
  </conditionalFormatting>
  <conditionalFormatting sqref="S23">
    <cfRule type="cellIs" dxfId="136" priority="11" operator="greaterThan">
      <formula>120</formula>
    </cfRule>
  </conditionalFormatting>
  <conditionalFormatting sqref="T23">
    <cfRule type="cellIs" dxfId="135" priority="10" operator="greaterThan">
      <formula>120</formula>
    </cfRule>
  </conditionalFormatting>
  <conditionalFormatting sqref="U23">
    <cfRule type="cellIs" dxfId="134" priority="9" operator="greaterThan">
      <formula>120</formula>
    </cfRule>
  </conditionalFormatting>
  <conditionalFormatting sqref="V23">
    <cfRule type="cellIs" dxfId="133" priority="8" operator="greaterThan">
      <formula>120</formula>
    </cfRule>
  </conditionalFormatting>
  <conditionalFormatting sqref="W23">
    <cfRule type="cellIs" dxfId="132" priority="7" operator="greaterThan">
      <formula>120</formula>
    </cfRule>
  </conditionalFormatting>
  <conditionalFormatting sqref="X23">
    <cfRule type="cellIs" dxfId="131" priority="6" operator="greaterThan">
      <formula>120</formula>
    </cfRule>
  </conditionalFormatting>
  <conditionalFormatting sqref="Z23">
    <cfRule type="cellIs" dxfId="13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5" t="s">
        <v>2022</v>
      </c>
      <c r="AB1" s="8"/>
      <c r="AC1" s="8"/>
      <c r="AD1" s="266">
        <f>116986+971</f>
        <v>117957</v>
      </c>
      <c r="AE1" s="267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90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91">
        <v>1050</v>
      </c>
      <c r="AB26" s="141"/>
      <c r="AC26" s="6"/>
      <c r="AD26" s="288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8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9" priority="19" operator="greaterThan">
      <formula>120</formula>
    </cfRule>
  </conditionalFormatting>
  <conditionalFormatting sqref="N23">
    <cfRule type="cellIs" dxfId="128" priority="18" operator="between">
      <formula>0.000001</formula>
      <formula>25</formula>
    </cfRule>
  </conditionalFormatting>
  <conditionalFormatting sqref="V1 V25:V28 V30:V1048576">
    <cfRule type="cellIs" dxfId="12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26" priority="14" operator="greaterThan">
      <formula>120</formula>
    </cfRule>
  </conditionalFormatting>
  <conditionalFormatting sqref="Q23">
    <cfRule type="cellIs" dxfId="125" priority="13" operator="greaterThan">
      <formula>120</formula>
    </cfRule>
  </conditionalFormatting>
  <conditionalFormatting sqref="R23">
    <cfRule type="cellIs" dxfId="124" priority="12" operator="greaterThan">
      <formula>120</formula>
    </cfRule>
  </conditionalFormatting>
  <conditionalFormatting sqref="S23">
    <cfRule type="cellIs" dxfId="123" priority="11" operator="greaterThan">
      <formula>120</formula>
    </cfRule>
  </conditionalFormatting>
  <conditionalFormatting sqref="T23">
    <cfRule type="cellIs" dxfId="122" priority="10" operator="greaterThan">
      <formula>120</formula>
    </cfRule>
  </conditionalFormatting>
  <conditionalFormatting sqref="U23">
    <cfRule type="cellIs" dxfId="121" priority="9" operator="greaterThan">
      <formula>120</formula>
    </cfRule>
  </conditionalFormatting>
  <conditionalFormatting sqref="V23">
    <cfRule type="cellIs" dxfId="120" priority="8" operator="greaterThan">
      <formula>120</formula>
    </cfRule>
  </conditionalFormatting>
  <conditionalFormatting sqref="W23">
    <cfRule type="cellIs" dxfId="119" priority="7" operator="greaterThan">
      <formula>120</formula>
    </cfRule>
  </conditionalFormatting>
  <conditionalFormatting sqref="X23">
    <cfRule type="cellIs" dxfId="118" priority="6" operator="greaterThan">
      <formula>120</formula>
    </cfRule>
  </conditionalFormatting>
  <conditionalFormatting sqref="Z23">
    <cfRule type="cellIs" dxfId="11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5" t="s">
        <v>2022</v>
      </c>
      <c r="AB1" s="8"/>
      <c r="AC1" s="8"/>
      <c r="AD1" s="266">
        <f>117846+925</f>
        <v>118771</v>
      </c>
      <c r="AE1" s="267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90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91">
        <v>1050</v>
      </c>
      <c r="AB26" s="141"/>
      <c r="AC26" s="6"/>
      <c r="AD26" s="288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8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6" priority="19" operator="greaterThan">
      <formula>120</formula>
    </cfRule>
  </conditionalFormatting>
  <conditionalFormatting sqref="N23">
    <cfRule type="cellIs" dxfId="115" priority="18" operator="between">
      <formula>0.000001</formula>
      <formula>25</formula>
    </cfRule>
  </conditionalFormatting>
  <conditionalFormatting sqref="V1 V25:V28 V30:V1048576">
    <cfRule type="cellIs" dxfId="11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13" priority="14" operator="greaterThan">
      <formula>120</formula>
    </cfRule>
  </conditionalFormatting>
  <conditionalFormatting sqref="Q23">
    <cfRule type="cellIs" dxfId="112" priority="13" operator="greaterThan">
      <formula>120</formula>
    </cfRule>
  </conditionalFormatting>
  <conditionalFormatting sqref="R23">
    <cfRule type="cellIs" dxfId="111" priority="12" operator="greaterThan">
      <formula>120</formula>
    </cfRule>
  </conditionalFormatting>
  <conditionalFormatting sqref="S23">
    <cfRule type="cellIs" dxfId="110" priority="11" operator="greaterThan">
      <formula>120</formula>
    </cfRule>
  </conditionalFormatting>
  <conditionalFormatting sqref="T23">
    <cfRule type="cellIs" dxfId="109" priority="10" operator="greaterThan">
      <formula>120</formula>
    </cfRule>
  </conditionalFormatting>
  <conditionalFormatting sqref="U23">
    <cfRule type="cellIs" dxfId="108" priority="9" operator="greaterThan">
      <formula>120</formula>
    </cfRule>
  </conditionalFormatting>
  <conditionalFormatting sqref="V23">
    <cfRule type="cellIs" dxfId="107" priority="8" operator="greaterThan">
      <formula>120</formula>
    </cfRule>
  </conditionalFormatting>
  <conditionalFormatting sqref="W23">
    <cfRule type="cellIs" dxfId="106" priority="7" operator="greaterThan">
      <formula>120</formula>
    </cfRule>
  </conditionalFormatting>
  <conditionalFormatting sqref="X23">
    <cfRule type="cellIs" dxfId="105" priority="6" operator="greaterThan">
      <formula>120</formula>
    </cfRule>
  </conditionalFormatting>
  <conditionalFormatting sqref="Z23">
    <cfRule type="cellIs" dxfId="10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7" t="s">
        <v>1351</v>
      </c>
      <c r="O1" s="238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5" t="s">
        <v>2022</v>
      </c>
      <c r="AB1" s="8"/>
      <c r="AC1" s="8"/>
      <c r="AD1" s="266">
        <f>12163+114</f>
        <v>12277</v>
      </c>
      <c r="AE1" s="267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150</v>
      </c>
      <c r="AB26" s="141"/>
      <c r="AC26" s="6"/>
      <c r="AD26" s="288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8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03" priority="19" operator="greaterThan">
      <formula>120</formula>
    </cfRule>
  </conditionalFormatting>
  <conditionalFormatting sqref="N23">
    <cfRule type="cellIs" dxfId="102" priority="18" operator="between">
      <formula>0.000001</formula>
      <formula>25</formula>
    </cfRule>
  </conditionalFormatting>
  <conditionalFormatting sqref="V1 V25:V28 V30:V1048576">
    <cfRule type="cellIs" dxfId="10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00" priority="14" operator="greaterThan">
      <formula>120</formula>
    </cfRule>
  </conditionalFormatting>
  <conditionalFormatting sqref="Q23">
    <cfRule type="cellIs" dxfId="99" priority="13" operator="greaterThan">
      <formula>120</formula>
    </cfRule>
  </conditionalFormatting>
  <conditionalFormatting sqref="R23">
    <cfRule type="cellIs" dxfId="98" priority="12" operator="greaterThan">
      <formula>120</formula>
    </cfRule>
  </conditionalFormatting>
  <conditionalFormatting sqref="S23">
    <cfRule type="cellIs" dxfId="97" priority="11" operator="greaterThan">
      <formula>120</formula>
    </cfRule>
  </conditionalFormatting>
  <conditionalFormatting sqref="T23">
    <cfRule type="cellIs" dxfId="96" priority="10" operator="greaterThan">
      <formula>120</formula>
    </cfRule>
  </conditionalFormatting>
  <conditionalFormatting sqref="U23">
    <cfRule type="cellIs" dxfId="95" priority="9" operator="greaterThan">
      <formula>120</formula>
    </cfRule>
  </conditionalFormatting>
  <conditionalFormatting sqref="V23">
    <cfRule type="cellIs" dxfId="94" priority="8" operator="greaterThan">
      <formula>120</formula>
    </cfRule>
  </conditionalFormatting>
  <conditionalFormatting sqref="W23">
    <cfRule type="cellIs" dxfId="93" priority="7" operator="greaterThan">
      <formula>120</formula>
    </cfRule>
  </conditionalFormatting>
  <conditionalFormatting sqref="X23">
    <cfRule type="cellIs" dxfId="92" priority="6" operator="greaterThan">
      <formula>120</formula>
    </cfRule>
  </conditionalFormatting>
  <conditionalFormatting sqref="Z23">
    <cfRule type="cellIs" dxfId="9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7"/>
  <sheetViews>
    <sheetView zoomScale="70" zoomScaleNormal="70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AD5" sqref="AD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09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310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1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310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1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310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1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310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1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310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1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310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1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310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1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310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1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310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1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310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1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310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1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310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1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310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1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310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1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3">
        <f>AVERAGE(AR3:AR16)</f>
        <v>0.76142857142857168</v>
      </c>
      <c r="AS17" s="262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4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Сводная!Z22+Сводная!R22+Сводная!S22+Сводная!T22+Сводная!V22-Сводная!U22-Сводная!W22-(AA26-AA25)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90" priority="20" operator="greaterThan">
      <formula>120</formula>
    </cfRule>
  </conditionalFormatting>
  <conditionalFormatting sqref="N23">
    <cfRule type="cellIs" dxfId="89" priority="19" operator="between">
      <formula>0.000001</formula>
      <formula>25</formula>
    </cfRule>
  </conditionalFormatting>
  <conditionalFormatting sqref="V1 V25:V28 V30:V1048576">
    <cfRule type="cellIs" dxfId="88" priority="21" operator="greaterThan">
      <formula>0.23</formula>
    </cfRule>
  </conditionalFormatting>
  <conditionalFormatting sqref="AM2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{595B29D4-CC8B-4B78-BA25-65EC4F0E875E}</x14:id>
        </ext>
      </extLst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87" priority="15" operator="greaterThan">
      <formula>120</formula>
    </cfRule>
  </conditionalFormatting>
  <conditionalFormatting sqref="Q23">
    <cfRule type="cellIs" dxfId="86" priority="14" operator="greaterThan">
      <formula>120</formula>
    </cfRule>
  </conditionalFormatting>
  <conditionalFormatting sqref="R23">
    <cfRule type="cellIs" dxfId="85" priority="13" operator="greaterThan">
      <formula>120</formula>
    </cfRule>
  </conditionalFormatting>
  <conditionalFormatting sqref="S23">
    <cfRule type="cellIs" dxfId="84" priority="12" operator="greaterThan">
      <formula>120</formula>
    </cfRule>
  </conditionalFormatting>
  <conditionalFormatting sqref="T23">
    <cfRule type="cellIs" dxfId="83" priority="11" operator="greaterThan">
      <formula>120</formula>
    </cfRule>
  </conditionalFormatting>
  <conditionalFormatting sqref="U23">
    <cfRule type="cellIs" dxfId="82" priority="10" operator="greaterThan">
      <formula>120</formula>
    </cfRule>
  </conditionalFormatting>
  <conditionalFormatting sqref="V23">
    <cfRule type="cellIs" dxfId="81" priority="9" operator="greaterThan">
      <formula>120</formula>
    </cfRule>
  </conditionalFormatting>
  <conditionalFormatting sqref="W23">
    <cfRule type="cellIs" dxfId="80" priority="8" operator="greaterThan">
      <formula>120</formula>
    </cfRule>
  </conditionalFormatting>
  <conditionalFormatting sqref="X23">
    <cfRule type="cellIs" dxfId="79" priority="7" operator="greaterThan">
      <formula>120</formula>
    </cfRule>
  </conditionalFormatting>
  <conditionalFormatting sqref="Z23">
    <cfRule type="cellIs" dxfId="78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5B29D4-CC8B-4B78-BA25-65EC4F0E8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7" priority="19" operator="greaterThan">
      <formula>120</formula>
    </cfRule>
  </conditionalFormatting>
  <conditionalFormatting sqref="N23">
    <cfRule type="cellIs" dxfId="76" priority="18" operator="between">
      <formula>0.000001</formula>
      <formula>25</formula>
    </cfRule>
  </conditionalFormatting>
  <conditionalFormatting sqref="V1 V25:V28 V30:V1048576">
    <cfRule type="cellIs" dxfId="7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74" priority="14" operator="greaterThan">
      <formula>120</formula>
    </cfRule>
  </conditionalFormatting>
  <conditionalFormatting sqref="Q23">
    <cfRule type="cellIs" dxfId="73" priority="13" operator="greaterThan">
      <formula>120</formula>
    </cfRule>
  </conditionalFormatting>
  <conditionalFormatting sqref="R23">
    <cfRule type="cellIs" dxfId="72" priority="12" operator="greaterThan">
      <formula>120</formula>
    </cfRule>
  </conditionalFormatting>
  <conditionalFormatting sqref="S23">
    <cfRule type="cellIs" dxfId="71" priority="11" operator="greaterThan">
      <formula>120</formula>
    </cfRule>
  </conditionalFormatting>
  <conditionalFormatting sqref="T23">
    <cfRule type="cellIs" dxfId="70" priority="10" operator="greaterThan">
      <formula>120</formula>
    </cfRule>
  </conditionalFormatting>
  <conditionalFormatting sqref="U23">
    <cfRule type="cellIs" dxfId="69" priority="9" operator="greaterThan">
      <formula>120</formula>
    </cfRule>
  </conditionalFormatting>
  <conditionalFormatting sqref="V23">
    <cfRule type="cellIs" dxfId="68" priority="8" operator="greaterThan">
      <formula>120</formula>
    </cfRule>
  </conditionalFormatting>
  <conditionalFormatting sqref="W23">
    <cfRule type="cellIs" dxfId="67" priority="7" operator="greaterThan">
      <formula>120</formula>
    </cfRule>
  </conditionalFormatting>
  <conditionalFormatting sqref="X23">
    <cfRule type="cellIs" dxfId="66" priority="6" operator="greaterThan">
      <formula>120</formula>
    </cfRule>
  </conditionalFormatting>
  <conditionalFormatting sqref="Z23">
    <cfRule type="cellIs" dxfId="6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4" priority="19" operator="greaterThan">
      <formula>120</formula>
    </cfRule>
  </conditionalFormatting>
  <conditionalFormatting sqref="N23">
    <cfRule type="cellIs" dxfId="63" priority="18" operator="between">
      <formula>0.000001</formula>
      <formula>25</formula>
    </cfRule>
  </conditionalFormatting>
  <conditionalFormatting sqref="V1 V25:V28 V30:V1048576">
    <cfRule type="cellIs" dxfId="6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61" priority="14" operator="greaterThan">
      <formula>120</formula>
    </cfRule>
  </conditionalFormatting>
  <conditionalFormatting sqref="Q23">
    <cfRule type="cellIs" dxfId="60" priority="13" operator="greaterThan">
      <formula>120</formula>
    </cfRule>
  </conditionalFormatting>
  <conditionalFormatting sqref="R23">
    <cfRule type="cellIs" dxfId="59" priority="12" operator="greaterThan">
      <formula>120</formula>
    </cfRule>
  </conditionalFormatting>
  <conditionalFormatting sqref="S23">
    <cfRule type="cellIs" dxfId="58" priority="11" operator="greaterThan">
      <formula>120</formula>
    </cfRule>
  </conditionalFormatting>
  <conditionalFormatting sqref="T23">
    <cfRule type="cellIs" dxfId="57" priority="10" operator="greaterThan">
      <formula>120</formula>
    </cfRule>
  </conditionalFormatting>
  <conditionalFormatting sqref="U23">
    <cfRule type="cellIs" dxfId="56" priority="9" operator="greaterThan">
      <formula>120</formula>
    </cfRule>
  </conditionalFormatting>
  <conditionalFormatting sqref="V23">
    <cfRule type="cellIs" dxfId="55" priority="8" operator="greaterThan">
      <formula>120</formula>
    </cfRule>
  </conditionalFormatting>
  <conditionalFormatting sqref="W23">
    <cfRule type="cellIs" dxfId="54" priority="7" operator="greaterThan">
      <formula>120</formula>
    </cfRule>
  </conditionalFormatting>
  <conditionalFormatting sqref="X23">
    <cfRule type="cellIs" dxfId="53" priority="6" operator="greaterThan">
      <formula>120</formula>
    </cfRule>
  </conditionalFormatting>
  <conditionalFormatting sqref="Z23">
    <cfRule type="cellIs" dxfId="5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1" priority="17" operator="greaterThan">
      <formula>120</formula>
    </cfRule>
  </conditionalFormatting>
  <conditionalFormatting sqref="N23">
    <cfRule type="cellIs" dxfId="50" priority="16" operator="between">
      <formula>0.000001</formula>
      <formula>25</formula>
    </cfRule>
  </conditionalFormatting>
  <conditionalFormatting sqref="V1 V25:V28 V30:V1048576">
    <cfRule type="cellIs" dxfId="49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48" priority="12" operator="greaterThan">
      <formula>120</formula>
    </cfRule>
  </conditionalFormatting>
  <conditionalFormatting sqref="Q23">
    <cfRule type="cellIs" dxfId="47" priority="11" operator="greaterThan">
      <formula>120</formula>
    </cfRule>
  </conditionalFormatting>
  <conditionalFormatting sqref="R23">
    <cfRule type="cellIs" dxfId="46" priority="10" operator="greaterThan">
      <formula>120</formula>
    </cfRule>
  </conditionalFormatting>
  <conditionalFormatting sqref="S23">
    <cfRule type="cellIs" dxfId="45" priority="9" operator="greaterThan">
      <formula>120</formula>
    </cfRule>
  </conditionalFormatting>
  <conditionalFormatting sqref="T23">
    <cfRule type="cellIs" dxfId="44" priority="8" operator="greaterThan">
      <formula>120</formula>
    </cfRule>
  </conditionalFormatting>
  <conditionalFormatting sqref="U23">
    <cfRule type="cellIs" dxfId="43" priority="7" operator="greaterThan">
      <formula>120</formula>
    </cfRule>
  </conditionalFormatting>
  <conditionalFormatting sqref="V23">
    <cfRule type="cellIs" dxfId="42" priority="6" operator="greaterThan">
      <formula>120</formula>
    </cfRule>
  </conditionalFormatting>
  <conditionalFormatting sqref="W23">
    <cfRule type="cellIs" dxfId="41" priority="5" operator="greaterThan">
      <formula>120</formula>
    </cfRule>
  </conditionalFormatting>
  <conditionalFormatting sqref="X23">
    <cfRule type="cellIs" dxfId="40" priority="4" operator="greaterThan">
      <formula>120</formula>
    </cfRule>
  </conditionalFormatting>
  <conditionalFormatting sqref="Z23">
    <cfRule type="cellIs" dxfId="39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8" priority="26" operator="greaterThan">
      <formula>120</formula>
    </cfRule>
  </conditionalFormatting>
  <conditionalFormatting sqref="N23">
    <cfRule type="cellIs" dxfId="37" priority="25" operator="between">
      <formula>0.000001</formula>
      <formula>25</formula>
    </cfRule>
  </conditionalFormatting>
  <conditionalFormatting sqref="V1 V25:V28 V30:V1048576">
    <cfRule type="cellIs" dxfId="36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35" priority="21" operator="greaterThan">
      <formula>120</formula>
    </cfRule>
  </conditionalFormatting>
  <conditionalFormatting sqref="Q23">
    <cfRule type="cellIs" dxfId="34" priority="20" operator="greaterThan">
      <formula>120</formula>
    </cfRule>
  </conditionalFormatting>
  <conditionalFormatting sqref="R23">
    <cfRule type="cellIs" dxfId="33" priority="19" operator="greaterThan">
      <formula>120</formula>
    </cfRule>
  </conditionalFormatting>
  <conditionalFormatting sqref="S23">
    <cfRule type="cellIs" dxfId="32" priority="18" operator="greaterThan">
      <formula>120</formula>
    </cfRule>
  </conditionalFormatting>
  <conditionalFormatting sqref="T23">
    <cfRule type="cellIs" dxfId="31" priority="17" operator="greaterThan">
      <formula>120</formula>
    </cfRule>
  </conditionalFormatting>
  <conditionalFormatting sqref="U23">
    <cfRule type="cellIs" dxfId="30" priority="16" operator="greaterThan">
      <formula>120</formula>
    </cfRule>
  </conditionalFormatting>
  <conditionalFormatting sqref="V23">
    <cfRule type="cellIs" dxfId="29" priority="15" operator="greaterThan">
      <formula>120</formula>
    </cfRule>
  </conditionalFormatting>
  <conditionalFormatting sqref="W23">
    <cfRule type="cellIs" dxfId="28" priority="14" operator="greaterThan">
      <formula>120</formula>
    </cfRule>
  </conditionalFormatting>
  <conditionalFormatting sqref="X23">
    <cfRule type="cellIs" dxfId="27" priority="13" operator="greaterThan">
      <formula>120</formula>
    </cfRule>
  </conditionalFormatting>
  <conditionalFormatting sqref="Z23">
    <cfRule type="cellIs" dxfId="26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5" priority="19" operator="greaterThan">
      <formula>120</formula>
    </cfRule>
  </conditionalFormatting>
  <conditionalFormatting sqref="N23">
    <cfRule type="cellIs" dxfId="24" priority="18" operator="between">
      <formula>0.000001</formula>
      <formula>25</formula>
    </cfRule>
  </conditionalFormatting>
  <conditionalFormatting sqref="V1 V25:V28 V30:V1048576">
    <cfRule type="cellIs" dxfId="2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22" priority="14" operator="greaterThan">
      <formula>120</formula>
    </cfRule>
  </conditionalFormatting>
  <conditionalFormatting sqref="Q23">
    <cfRule type="cellIs" dxfId="21" priority="13" operator="greaterThan">
      <formula>120</formula>
    </cfRule>
  </conditionalFormatting>
  <conditionalFormatting sqref="R23">
    <cfRule type="cellIs" dxfId="20" priority="12" operator="greaterThan">
      <formula>120</formula>
    </cfRule>
  </conditionalFormatting>
  <conditionalFormatting sqref="S23">
    <cfRule type="cellIs" dxfId="19" priority="11" operator="greaterThan">
      <formula>120</formula>
    </cfRule>
  </conditionalFormatting>
  <conditionalFormatting sqref="T23">
    <cfRule type="cellIs" dxfId="18" priority="10" operator="greaterThan">
      <formula>120</formula>
    </cfRule>
  </conditionalFormatting>
  <conditionalFormatting sqref="U23">
    <cfRule type="cellIs" dxfId="17" priority="9" operator="greaterThan">
      <formula>120</formula>
    </cfRule>
  </conditionalFormatting>
  <conditionalFormatting sqref="V23">
    <cfRule type="cellIs" dxfId="16" priority="8" operator="greaterThan">
      <formula>120</formula>
    </cfRule>
  </conditionalFormatting>
  <conditionalFormatting sqref="W23">
    <cfRule type="cellIs" dxfId="15" priority="7" operator="greaterThan">
      <formula>120</formula>
    </cfRule>
  </conditionalFormatting>
  <conditionalFormatting sqref="X23">
    <cfRule type="cellIs" dxfId="14" priority="6" operator="greaterThan">
      <formula>120</formula>
    </cfRule>
  </conditionalFormatting>
  <conditionalFormatting sqref="Z23">
    <cfRule type="cellIs" dxfId="1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" priority="19" operator="greaterThan">
      <formula>120</formula>
    </cfRule>
  </conditionalFormatting>
  <conditionalFormatting sqref="N23">
    <cfRule type="cellIs" dxfId="11" priority="18" operator="between">
      <formula>0.000001</formula>
      <formula>25</formula>
    </cfRule>
  </conditionalFormatting>
  <conditionalFormatting sqref="V1 V25:V28 V30:V1048576">
    <cfRule type="cellIs" dxfId="1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9" priority="14" operator="greaterThan">
      <formula>120</formula>
    </cfRule>
  </conditionalFormatting>
  <conditionalFormatting sqref="Q23">
    <cfRule type="cellIs" dxfId="8" priority="13" operator="greaterThan">
      <formula>120</formula>
    </cfRule>
  </conditionalFormatting>
  <conditionalFormatting sqref="R23">
    <cfRule type="cellIs" dxfId="7" priority="12" operator="greaterThan">
      <formula>120</formula>
    </cfRule>
  </conditionalFormatting>
  <conditionalFormatting sqref="S23">
    <cfRule type="cellIs" dxfId="6" priority="11" operator="greaterThan">
      <formula>120</formula>
    </cfRule>
  </conditionalFormatting>
  <conditionalFormatting sqref="T23">
    <cfRule type="cellIs" dxfId="5" priority="10" operator="greaterThan">
      <formula>120</formula>
    </cfRule>
  </conditionalFormatting>
  <conditionalFormatting sqref="U23">
    <cfRule type="cellIs" dxfId="4" priority="9" operator="greaterThan">
      <formula>120</formula>
    </cfRule>
  </conditionalFormatting>
  <conditionalFormatting sqref="V23">
    <cfRule type="cellIs" dxfId="3" priority="8" operator="greaterThan">
      <formula>120</formula>
    </cfRule>
  </conditionalFormatting>
  <conditionalFormatting sqref="W23">
    <cfRule type="cellIs" dxfId="2" priority="7" operator="greaterThan">
      <formula>120</formula>
    </cfRule>
  </conditionalFormatting>
  <conditionalFormatting sqref="X23">
    <cfRule type="cellIs" dxfId="1" priority="6" operator="greaterThan">
      <formula>120</formula>
    </cfRule>
  </conditionalFormatting>
  <conditionalFormatting sqref="Z23">
    <cfRule type="cellIs" dxfId="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727-005E-487A-83C7-9B30BB6EB859}">
  <dimension ref="A1"/>
  <sheetViews>
    <sheetView workbookViewId="0">
      <selection activeCell="I15" sqref="I15"/>
    </sheetView>
  </sheetViews>
  <sheetFormatPr defaultRowHeight="14.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sheetPr filterMode="1"/>
  <dimension ref="A1:P1165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2694</v>
      </c>
      <c r="B2" s="176">
        <v>46083</v>
      </c>
      <c r="C2" s="172" t="s">
        <v>92</v>
      </c>
      <c r="D2" s="172" t="s">
        <v>96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46077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2694</v>
      </c>
      <c r="B3" s="176">
        <v>46083</v>
      </c>
      <c r="C3" s="172" t="s">
        <v>92</v>
      </c>
      <c r="D3" s="172" t="s">
        <v>97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46077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2694</v>
      </c>
      <c r="B4" s="176">
        <v>46083</v>
      </c>
      <c r="C4" s="172" t="s">
        <v>2695</v>
      </c>
      <c r="D4" s="172" t="s">
        <v>98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46077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2694</v>
      </c>
      <c r="B5" s="176">
        <v>46083</v>
      </c>
      <c r="C5" s="172" t="s">
        <v>92</v>
      </c>
      <c r="D5" s="172" t="s">
        <v>24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46077</v>
      </c>
      <c r="K5" s="172" t="s">
        <v>93</v>
      </c>
      <c r="L5" s="172" t="s">
        <v>94</v>
      </c>
      <c r="M5" s="179">
        <v>0</v>
      </c>
      <c r="N5" s="177"/>
      <c r="O5" s="177">
        <v>36</v>
      </c>
      <c r="P5" s="180">
        <v>-46.77</v>
      </c>
    </row>
    <row r="6" spans="1:16" ht="19.5" hidden="1" customHeight="1">
      <c r="A6" s="172" t="s">
        <v>2694</v>
      </c>
      <c r="B6" s="176">
        <v>46083</v>
      </c>
      <c r="C6" s="172" t="s">
        <v>2695</v>
      </c>
      <c r="D6" s="172" t="s">
        <v>95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46077</v>
      </c>
      <c r="K6" s="172" t="s">
        <v>93</v>
      </c>
      <c r="L6" s="172" t="s">
        <v>94</v>
      </c>
      <c r="M6" s="179">
        <v>0</v>
      </c>
      <c r="N6" s="177"/>
      <c r="O6" s="177"/>
      <c r="P6" s="180">
        <v>-25</v>
      </c>
    </row>
    <row r="7" spans="1:16" ht="19.5" hidden="1" customHeight="1">
      <c r="A7" s="172" t="s">
        <v>2696</v>
      </c>
      <c r="B7" s="176">
        <v>46083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46074</v>
      </c>
      <c r="K7" s="172" t="s">
        <v>93</v>
      </c>
      <c r="L7" s="172" t="s">
        <v>94</v>
      </c>
      <c r="M7" s="179">
        <v>0</v>
      </c>
      <c r="N7" s="177"/>
      <c r="O7" s="177">
        <v>38</v>
      </c>
      <c r="P7" s="180">
        <v>-46.77</v>
      </c>
    </row>
    <row r="8" spans="1:16" ht="19.5" hidden="1" customHeight="1">
      <c r="A8" s="172" t="s">
        <v>2696</v>
      </c>
      <c r="B8" s="176">
        <v>46083</v>
      </c>
      <c r="C8" s="172" t="s">
        <v>2695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46074</v>
      </c>
      <c r="K8" s="172" t="s">
        <v>93</v>
      </c>
      <c r="L8" s="172" t="s">
        <v>94</v>
      </c>
      <c r="M8" s="179">
        <v>0</v>
      </c>
      <c r="N8" s="177"/>
      <c r="O8" s="177"/>
      <c r="P8" s="180">
        <v>-12.59</v>
      </c>
    </row>
    <row r="9" spans="1:16" ht="19.5" hidden="1" customHeight="1">
      <c r="A9" s="172" t="s">
        <v>2696</v>
      </c>
      <c r="B9" s="176">
        <v>46083</v>
      </c>
      <c r="C9" s="172" t="s">
        <v>92</v>
      </c>
      <c r="D9" s="172" t="s">
        <v>96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46074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2696</v>
      </c>
      <c r="B10" s="176">
        <v>46083</v>
      </c>
      <c r="C10" s="172" t="s">
        <v>92</v>
      </c>
      <c r="D10" s="172" t="s">
        <v>97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0</v>
      </c>
      <c r="J10" s="176">
        <v>46074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2696</v>
      </c>
      <c r="B11" s="176">
        <v>46083</v>
      </c>
      <c r="C11" s="172" t="s">
        <v>2695</v>
      </c>
      <c r="D11" s="172" t="s">
        <v>98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0</v>
      </c>
      <c r="J11" s="176">
        <v>46074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85</v>
      </c>
      <c r="B12" s="176">
        <v>46083</v>
      </c>
      <c r="C12" s="172" t="s">
        <v>109</v>
      </c>
      <c r="D12" s="172" t="s">
        <v>110</v>
      </c>
      <c r="E12" s="172" t="s">
        <v>85</v>
      </c>
      <c r="F12" s="172" t="s">
        <v>85</v>
      </c>
      <c r="G12" s="172" t="s">
        <v>2697</v>
      </c>
      <c r="H12" s="177">
        <v>0</v>
      </c>
      <c r="I12" s="178">
        <v>0</v>
      </c>
      <c r="J12" s="176">
        <v>46083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-150</v>
      </c>
    </row>
    <row r="13" spans="1:16" ht="19.5" hidden="1" customHeight="1">
      <c r="A13" s="172" t="s">
        <v>2698</v>
      </c>
      <c r="B13" s="176">
        <v>46083</v>
      </c>
      <c r="C13" s="172" t="s">
        <v>2695</v>
      </c>
      <c r="D13" s="172" t="s">
        <v>82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46083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-10.61</v>
      </c>
    </row>
    <row r="14" spans="1:16" ht="19.5" hidden="1" customHeight="1">
      <c r="A14" s="172" t="s">
        <v>2699</v>
      </c>
      <c r="B14" s="176">
        <v>46083</v>
      </c>
      <c r="C14" s="172" t="s">
        <v>2695</v>
      </c>
      <c r="D14" s="172" t="s">
        <v>82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46083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-16.48</v>
      </c>
    </row>
    <row r="15" spans="1:16" ht="19.5" hidden="1" customHeight="1">
      <c r="A15" s="172" t="s">
        <v>2700</v>
      </c>
      <c r="B15" s="176">
        <v>46083</v>
      </c>
      <c r="C15" s="172" t="s">
        <v>92</v>
      </c>
      <c r="D15" s="172" t="s">
        <v>24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2400</v>
      </c>
      <c r="J15" s="176">
        <v>46074</v>
      </c>
      <c r="K15" s="172" t="s">
        <v>93</v>
      </c>
      <c r="L15" s="172" t="s">
        <v>94</v>
      </c>
      <c r="M15" s="179">
        <v>0.43</v>
      </c>
      <c r="N15" s="177"/>
      <c r="O15" s="177">
        <v>38</v>
      </c>
      <c r="P15" s="180">
        <v>-134.79</v>
      </c>
    </row>
    <row r="16" spans="1:16" ht="19.5" hidden="1" customHeight="1">
      <c r="A16" s="172" t="s">
        <v>2700</v>
      </c>
      <c r="B16" s="176">
        <v>46083</v>
      </c>
      <c r="C16" s="172" t="s">
        <v>100</v>
      </c>
      <c r="D16" s="172" t="s">
        <v>101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2400</v>
      </c>
      <c r="J16" s="176">
        <v>46074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1060</v>
      </c>
    </row>
    <row r="17" spans="1:16" ht="19.5" hidden="1" customHeight="1">
      <c r="A17" s="172" t="s">
        <v>2700</v>
      </c>
      <c r="B17" s="176">
        <v>46083</v>
      </c>
      <c r="C17" s="172" t="s">
        <v>100</v>
      </c>
      <c r="D17" s="172" t="s">
        <v>102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2400</v>
      </c>
      <c r="J17" s="176">
        <v>46074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2700</v>
      </c>
      <c r="B18" s="176">
        <v>46083</v>
      </c>
      <c r="C18" s="172" t="s">
        <v>100</v>
      </c>
      <c r="D18" s="172" t="s">
        <v>103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2400</v>
      </c>
      <c r="J18" s="176">
        <v>46074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1340</v>
      </c>
    </row>
    <row r="19" spans="1:16" ht="19.5" hidden="1" customHeight="1">
      <c r="A19" s="172" t="s">
        <v>2700</v>
      </c>
      <c r="B19" s="176">
        <v>46083</v>
      </c>
      <c r="C19" s="172" t="s">
        <v>104</v>
      </c>
      <c r="D19" s="172" t="s">
        <v>105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2400</v>
      </c>
      <c r="J19" s="176">
        <v>46074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-1032</v>
      </c>
    </row>
    <row r="20" spans="1:16" ht="19.5" hidden="1" customHeight="1">
      <c r="A20" s="172" t="s">
        <v>2700</v>
      </c>
      <c r="B20" s="176">
        <v>46083</v>
      </c>
      <c r="C20" s="172" t="s">
        <v>2695</v>
      </c>
      <c r="D20" s="172" t="s">
        <v>95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2400</v>
      </c>
      <c r="J20" s="176">
        <v>46074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-13.57</v>
      </c>
    </row>
    <row r="21" spans="1:16" ht="19.5" hidden="1" customHeight="1">
      <c r="A21" s="172" t="s">
        <v>2701</v>
      </c>
      <c r="B21" s="176">
        <v>46083</v>
      </c>
      <c r="C21" s="172" t="s">
        <v>2695</v>
      </c>
      <c r="D21" s="172" t="s">
        <v>82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46083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-16.510000000000002</v>
      </c>
    </row>
    <row r="22" spans="1:16" ht="19.5" hidden="1" customHeight="1">
      <c r="A22" s="172" t="s">
        <v>2700</v>
      </c>
      <c r="B22" s="176">
        <v>46083</v>
      </c>
      <c r="C22" s="172" t="s">
        <v>2695</v>
      </c>
      <c r="D22" s="172" t="s">
        <v>82</v>
      </c>
      <c r="E22" s="172" t="s">
        <v>57</v>
      </c>
      <c r="F22" s="172" t="s">
        <v>1263</v>
      </c>
      <c r="G22" s="172" t="s">
        <v>84</v>
      </c>
      <c r="H22" s="177">
        <v>1</v>
      </c>
      <c r="I22" s="178">
        <v>0</v>
      </c>
      <c r="J22" s="176">
        <v>46074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-12.19</v>
      </c>
    </row>
    <row r="23" spans="1:16" ht="19.5" hidden="1" customHeight="1">
      <c r="A23" s="172" t="s">
        <v>2702</v>
      </c>
      <c r="B23" s="176">
        <v>46083</v>
      </c>
      <c r="C23" s="172" t="s">
        <v>2695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46083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-19.329999999999998</v>
      </c>
    </row>
    <row r="24" spans="1:16" ht="19.5" hidden="1" customHeight="1">
      <c r="A24" s="172" t="s">
        <v>2703</v>
      </c>
      <c r="B24" s="176">
        <v>46083</v>
      </c>
      <c r="C24" s="172" t="s">
        <v>92</v>
      </c>
      <c r="D24" s="172" t="s">
        <v>24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2470</v>
      </c>
      <c r="J24" s="176">
        <v>46081</v>
      </c>
      <c r="K24" s="172" t="s">
        <v>93</v>
      </c>
      <c r="L24" s="172" t="s">
        <v>94</v>
      </c>
      <c r="M24" s="179">
        <v>0.43</v>
      </c>
      <c r="N24" s="177"/>
      <c r="O24" s="177">
        <v>35</v>
      </c>
      <c r="P24" s="180">
        <v>-101.26</v>
      </c>
    </row>
    <row r="25" spans="1:16" ht="19.5" hidden="1" customHeight="1">
      <c r="A25" s="172" t="s">
        <v>2703</v>
      </c>
      <c r="B25" s="176">
        <v>46083</v>
      </c>
      <c r="C25" s="172" t="s">
        <v>100</v>
      </c>
      <c r="D25" s="172" t="s">
        <v>101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2470</v>
      </c>
      <c r="J25" s="176">
        <v>46081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1013.33</v>
      </c>
    </row>
    <row r="26" spans="1:16" ht="19.5" hidden="1" customHeight="1">
      <c r="A26" s="172" t="s">
        <v>2703</v>
      </c>
      <c r="B26" s="176">
        <v>46083</v>
      </c>
      <c r="C26" s="172" t="s">
        <v>100</v>
      </c>
      <c r="D26" s="172" t="s">
        <v>102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2470</v>
      </c>
      <c r="J26" s="176">
        <v>46081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10.130000000000001</v>
      </c>
    </row>
    <row r="27" spans="1:16" ht="19.5" hidden="1" customHeight="1">
      <c r="A27" s="172" t="s">
        <v>2703</v>
      </c>
      <c r="B27" s="176">
        <v>46083</v>
      </c>
      <c r="C27" s="172" t="s">
        <v>100</v>
      </c>
      <c r="D27" s="172" t="s">
        <v>103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2470</v>
      </c>
      <c r="J27" s="176">
        <v>46081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1446.54</v>
      </c>
    </row>
    <row r="28" spans="1:16" ht="19.5" hidden="1" customHeight="1">
      <c r="A28" s="172" t="s">
        <v>2703</v>
      </c>
      <c r="B28" s="176">
        <v>46083</v>
      </c>
      <c r="C28" s="172" t="s">
        <v>104</v>
      </c>
      <c r="D28" s="172" t="s">
        <v>105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2470</v>
      </c>
      <c r="J28" s="176">
        <v>46081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-1062.0999999999999</v>
      </c>
    </row>
    <row r="29" spans="1:16" ht="19.5" hidden="1" customHeight="1">
      <c r="A29" s="172" t="s">
        <v>2703</v>
      </c>
      <c r="B29" s="176">
        <v>46083</v>
      </c>
      <c r="C29" s="172" t="s">
        <v>2695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2470</v>
      </c>
      <c r="J29" s="176">
        <v>46081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-12.43</v>
      </c>
    </row>
    <row r="30" spans="1:16" ht="19.5" hidden="1" customHeight="1">
      <c r="A30" s="172" t="s">
        <v>2704</v>
      </c>
      <c r="B30" s="176">
        <v>46083</v>
      </c>
      <c r="C30" s="172" t="s">
        <v>92</v>
      </c>
      <c r="D30" s="172" t="s">
        <v>24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46073</v>
      </c>
      <c r="K30" s="172" t="s">
        <v>93</v>
      </c>
      <c r="L30" s="172" t="s">
        <v>94</v>
      </c>
      <c r="M30" s="179">
        <v>0</v>
      </c>
      <c r="N30" s="177"/>
      <c r="O30" s="177">
        <v>38</v>
      </c>
      <c r="P30" s="180">
        <v>-56.94</v>
      </c>
    </row>
    <row r="31" spans="1:16" ht="19.5" hidden="1" customHeight="1">
      <c r="A31" s="172" t="s">
        <v>2704</v>
      </c>
      <c r="B31" s="176">
        <v>46083</v>
      </c>
      <c r="C31" s="172" t="s">
        <v>2695</v>
      </c>
      <c r="D31" s="172" t="s">
        <v>95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0</v>
      </c>
      <c r="J31" s="176">
        <v>46073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-9.8699999999999992</v>
      </c>
    </row>
    <row r="32" spans="1:16" ht="19.5" hidden="1" customHeight="1">
      <c r="A32" s="172" t="s">
        <v>2704</v>
      </c>
      <c r="B32" s="176">
        <v>46083</v>
      </c>
      <c r="C32" s="172" t="s">
        <v>92</v>
      </c>
      <c r="D32" s="172" t="s">
        <v>96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0</v>
      </c>
      <c r="J32" s="176">
        <v>46073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2704</v>
      </c>
      <c r="B33" s="176">
        <v>46083</v>
      </c>
      <c r="C33" s="172" t="s">
        <v>92</v>
      </c>
      <c r="D33" s="172" t="s">
        <v>97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0</v>
      </c>
      <c r="J33" s="176">
        <v>46073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hidden="1" customHeight="1">
      <c r="A34" s="172" t="s">
        <v>2704</v>
      </c>
      <c r="B34" s="176">
        <v>46083</v>
      </c>
      <c r="C34" s="172" t="s">
        <v>2695</v>
      </c>
      <c r="D34" s="172" t="s">
        <v>98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46073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2705</v>
      </c>
      <c r="B35" s="176">
        <v>46083</v>
      </c>
      <c r="C35" s="172" t="s">
        <v>92</v>
      </c>
      <c r="D35" s="172" t="s">
        <v>24</v>
      </c>
      <c r="E35" s="172" t="s">
        <v>41</v>
      </c>
      <c r="F35" s="172" t="s">
        <v>83</v>
      </c>
      <c r="G35" s="172" t="s">
        <v>84</v>
      </c>
      <c r="H35" s="177">
        <v>1</v>
      </c>
      <c r="I35" s="178">
        <v>2500</v>
      </c>
      <c r="J35" s="176">
        <v>46079</v>
      </c>
      <c r="K35" s="172" t="s">
        <v>93</v>
      </c>
      <c r="L35" s="172" t="s">
        <v>94</v>
      </c>
      <c r="M35" s="179">
        <v>0.43</v>
      </c>
      <c r="N35" s="177"/>
      <c r="O35" s="177">
        <v>37</v>
      </c>
      <c r="P35" s="180">
        <v>-115.48</v>
      </c>
    </row>
    <row r="36" spans="1:16" ht="19.5" hidden="1" customHeight="1">
      <c r="A36" s="172" t="s">
        <v>2705</v>
      </c>
      <c r="B36" s="176">
        <v>46083</v>
      </c>
      <c r="C36" s="172" t="s">
        <v>100</v>
      </c>
      <c r="D36" s="172" t="s">
        <v>101</v>
      </c>
      <c r="E36" s="172" t="s">
        <v>41</v>
      </c>
      <c r="F36" s="172" t="s">
        <v>83</v>
      </c>
      <c r="G36" s="172" t="s">
        <v>84</v>
      </c>
      <c r="H36" s="177">
        <v>1</v>
      </c>
      <c r="I36" s="178">
        <v>2500</v>
      </c>
      <c r="J36" s="176">
        <v>46079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978.1</v>
      </c>
    </row>
    <row r="37" spans="1:16" ht="19.5" hidden="1" customHeight="1">
      <c r="A37" s="172" t="s">
        <v>2705</v>
      </c>
      <c r="B37" s="176">
        <v>46083</v>
      </c>
      <c r="C37" s="172" t="s">
        <v>100</v>
      </c>
      <c r="D37" s="172" t="s">
        <v>102</v>
      </c>
      <c r="E37" s="172" t="s">
        <v>41</v>
      </c>
      <c r="F37" s="172" t="s">
        <v>83</v>
      </c>
      <c r="G37" s="172" t="s">
        <v>84</v>
      </c>
      <c r="H37" s="177">
        <v>1</v>
      </c>
      <c r="I37" s="178">
        <v>2500</v>
      </c>
      <c r="J37" s="176">
        <v>46079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9.7799999999999994</v>
      </c>
    </row>
    <row r="38" spans="1:16" ht="19.5" hidden="1" customHeight="1">
      <c r="A38" s="172" t="s">
        <v>2705</v>
      </c>
      <c r="B38" s="176">
        <v>46083</v>
      </c>
      <c r="C38" s="172" t="s">
        <v>100</v>
      </c>
      <c r="D38" s="172" t="s">
        <v>103</v>
      </c>
      <c r="E38" s="172" t="s">
        <v>41</v>
      </c>
      <c r="F38" s="172" t="s">
        <v>83</v>
      </c>
      <c r="G38" s="172" t="s">
        <v>84</v>
      </c>
      <c r="H38" s="177">
        <v>1</v>
      </c>
      <c r="I38" s="178">
        <v>2500</v>
      </c>
      <c r="J38" s="176">
        <v>46079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1512.12</v>
      </c>
    </row>
    <row r="39" spans="1:16" ht="19.5" hidden="1" customHeight="1">
      <c r="A39" s="172" t="s">
        <v>2705</v>
      </c>
      <c r="B39" s="176">
        <v>46083</v>
      </c>
      <c r="C39" s="172" t="s">
        <v>104</v>
      </c>
      <c r="D39" s="172" t="s">
        <v>105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2500</v>
      </c>
      <c r="J39" s="176">
        <v>46079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-1075</v>
      </c>
    </row>
    <row r="40" spans="1:16" ht="19.5" hidden="1" customHeight="1">
      <c r="A40" s="172" t="s">
        <v>2705</v>
      </c>
      <c r="B40" s="176">
        <v>46083</v>
      </c>
      <c r="C40" s="172" t="s">
        <v>2695</v>
      </c>
      <c r="D40" s="172" t="s">
        <v>95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2500</v>
      </c>
      <c r="J40" s="176">
        <v>46079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-24.44</v>
      </c>
    </row>
    <row r="41" spans="1:16" ht="19.5" hidden="1" customHeight="1">
      <c r="A41" s="172" t="s">
        <v>2706</v>
      </c>
      <c r="B41" s="176">
        <v>46083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2500</v>
      </c>
      <c r="J41" s="176">
        <v>46079</v>
      </c>
      <c r="K41" s="172" t="s">
        <v>93</v>
      </c>
      <c r="L41" s="172" t="s">
        <v>94</v>
      </c>
      <c r="M41" s="179">
        <v>0.43</v>
      </c>
      <c r="N41" s="177"/>
      <c r="O41" s="177">
        <v>37</v>
      </c>
      <c r="P41" s="180">
        <v>-115.48</v>
      </c>
    </row>
    <row r="42" spans="1:16" ht="19.5" hidden="1" customHeight="1">
      <c r="A42" s="172" t="s">
        <v>2706</v>
      </c>
      <c r="B42" s="176">
        <v>46083</v>
      </c>
      <c r="C42" s="172" t="s">
        <v>100</v>
      </c>
      <c r="D42" s="172" t="s">
        <v>101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2500</v>
      </c>
      <c r="J42" s="176">
        <v>46079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1172.3800000000001</v>
      </c>
    </row>
    <row r="43" spans="1:16" ht="19.5" hidden="1" customHeight="1">
      <c r="A43" s="172" t="s">
        <v>2706</v>
      </c>
      <c r="B43" s="176">
        <v>46083</v>
      </c>
      <c r="C43" s="172" t="s">
        <v>100</v>
      </c>
      <c r="D43" s="172" t="s">
        <v>102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2500</v>
      </c>
      <c r="J43" s="176">
        <v>46079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11.72</v>
      </c>
    </row>
    <row r="44" spans="1:16" ht="19.5" hidden="1" customHeight="1">
      <c r="A44" s="172" t="s">
        <v>2706</v>
      </c>
      <c r="B44" s="176">
        <v>46083</v>
      </c>
      <c r="C44" s="172" t="s">
        <v>100</v>
      </c>
      <c r="D44" s="172" t="s">
        <v>103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2500</v>
      </c>
      <c r="J44" s="176">
        <v>46079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1315.9</v>
      </c>
    </row>
    <row r="45" spans="1:16" ht="19.5" hidden="1" customHeight="1">
      <c r="A45" s="172" t="s">
        <v>2706</v>
      </c>
      <c r="B45" s="176">
        <v>46083</v>
      </c>
      <c r="C45" s="172" t="s">
        <v>104</v>
      </c>
      <c r="D45" s="172" t="s">
        <v>105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2500</v>
      </c>
      <c r="J45" s="176">
        <v>46079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-1075</v>
      </c>
    </row>
    <row r="46" spans="1:16" ht="19.5" hidden="1" customHeight="1">
      <c r="A46" s="172" t="s">
        <v>2706</v>
      </c>
      <c r="B46" s="176">
        <v>46083</v>
      </c>
      <c r="C46" s="172" t="s">
        <v>2695</v>
      </c>
      <c r="D46" s="172" t="s">
        <v>95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2500</v>
      </c>
      <c r="J46" s="176">
        <v>46079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-14.6</v>
      </c>
    </row>
    <row r="47" spans="1:16" ht="19.5" hidden="1" customHeight="1">
      <c r="A47" s="172" t="s">
        <v>2583</v>
      </c>
      <c r="B47" s="176">
        <v>46083</v>
      </c>
      <c r="C47" s="172" t="s">
        <v>92</v>
      </c>
      <c r="D47" s="172" t="s">
        <v>272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46078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2583</v>
      </c>
      <c r="B48" s="176">
        <v>46083</v>
      </c>
      <c r="C48" s="172" t="s">
        <v>92</v>
      </c>
      <c r="D48" s="172" t="s">
        <v>97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46078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2583</v>
      </c>
      <c r="B49" s="176">
        <v>46083</v>
      </c>
      <c r="C49" s="172" t="s">
        <v>2695</v>
      </c>
      <c r="D49" s="172" t="s">
        <v>98</v>
      </c>
      <c r="E49" s="172" t="s">
        <v>38</v>
      </c>
      <c r="F49" s="172" t="s">
        <v>87</v>
      </c>
      <c r="G49" s="172" t="s">
        <v>84</v>
      </c>
      <c r="H49" s="177">
        <v>1</v>
      </c>
      <c r="I49" s="178">
        <v>0</v>
      </c>
      <c r="J49" s="176">
        <v>46078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2706</v>
      </c>
      <c r="B50" s="176">
        <v>46083</v>
      </c>
      <c r="C50" s="172" t="s">
        <v>2695</v>
      </c>
      <c r="D50" s="172" t="s">
        <v>82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46079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-22.28</v>
      </c>
    </row>
    <row r="51" spans="1:16" ht="19.5" hidden="1" customHeight="1">
      <c r="A51" s="172" t="s">
        <v>2495</v>
      </c>
      <c r="B51" s="176">
        <v>46083</v>
      </c>
      <c r="C51" s="172" t="s">
        <v>92</v>
      </c>
      <c r="D51" s="172" t="s">
        <v>272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46075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2495</v>
      </c>
      <c r="B52" s="176">
        <v>46083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46075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-81.34</v>
      </c>
    </row>
    <row r="53" spans="1:16" ht="19.5" hidden="1" customHeight="1">
      <c r="A53" s="172" t="s">
        <v>2495</v>
      </c>
      <c r="B53" s="176">
        <v>46083</v>
      </c>
      <c r="C53" s="172" t="s">
        <v>2695</v>
      </c>
      <c r="D53" s="172" t="s">
        <v>98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0</v>
      </c>
      <c r="J53" s="176">
        <v>46075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2638</v>
      </c>
      <c r="B54" s="176">
        <v>46083</v>
      </c>
      <c r="C54" s="172" t="s">
        <v>2695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46081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19.25</v>
      </c>
    </row>
    <row r="55" spans="1:16" ht="19.5" hidden="1" customHeight="1">
      <c r="A55" s="172" t="s">
        <v>2707</v>
      </c>
      <c r="B55" s="176">
        <v>46083</v>
      </c>
      <c r="C55" s="172" t="s">
        <v>92</v>
      </c>
      <c r="D55" s="172" t="s">
        <v>24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0</v>
      </c>
      <c r="J55" s="176">
        <v>46077</v>
      </c>
      <c r="K55" s="172" t="s">
        <v>93</v>
      </c>
      <c r="L55" s="172" t="s">
        <v>94</v>
      </c>
      <c r="M55" s="179">
        <v>0</v>
      </c>
      <c r="N55" s="177"/>
      <c r="O55" s="177">
        <v>36</v>
      </c>
      <c r="P55" s="180">
        <v>-56.94</v>
      </c>
    </row>
    <row r="56" spans="1:16" ht="19.5" hidden="1" customHeight="1">
      <c r="A56" s="172" t="s">
        <v>2707</v>
      </c>
      <c r="B56" s="176">
        <v>46083</v>
      </c>
      <c r="C56" s="172" t="s">
        <v>2695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0</v>
      </c>
      <c r="J56" s="176">
        <v>46077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-19.71</v>
      </c>
    </row>
    <row r="57" spans="1:16" ht="19.5" hidden="1" customHeight="1">
      <c r="A57" s="172" t="s">
        <v>2707</v>
      </c>
      <c r="B57" s="176">
        <v>46083</v>
      </c>
      <c r="C57" s="172" t="s">
        <v>92</v>
      </c>
      <c r="D57" s="172" t="s">
        <v>96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0</v>
      </c>
      <c r="J57" s="176">
        <v>46077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2707</v>
      </c>
      <c r="B58" s="176">
        <v>46083</v>
      </c>
      <c r="C58" s="172" t="s">
        <v>92</v>
      </c>
      <c r="D58" s="172" t="s">
        <v>97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0</v>
      </c>
      <c r="J58" s="176">
        <v>46077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-56.94</v>
      </c>
    </row>
    <row r="59" spans="1:16" ht="19.5" hidden="1" customHeight="1">
      <c r="A59" s="172" t="s">
        <v>2707</v>
      </c>
      <c r="B59" s="176">
        <v>46083</v>
      </c>
      <c r="C59" s="172" t="s">
        <v>2695</v>
      </c>
      <c r="D59" s="172" t="s">
        <v>98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0</v>
      </c>
      <c r="J59" s="176">
        <v>46077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2708</v>
      </c>
      <c r="B60" s="176">
        <v>46083</v>
      </c>
      <c r="C60" s="172" t="s">
        <v>92</v>
      </c>
      <c r="D60" s="172" t="s">
        <v>24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2600</v>
      </c>
      <c r="J60" s="176">
        <v>46081</v>
      </c>
      <c r="K60" s="172" t="s">
        <v>93</v>
      </c>
      <c r="L60" s="172" t="s">
        <v>94</v>
      </c>
      <c r="M60" s="179">
        <v>0.43</v>
      </c>
      <c r="N60" s="177"/>
      <c r="O60" s="177">
        <v>35</v>
      </c>
      <c r="P60" s="180">
        <v>-103.34</v>
      </c>
    </row>
    <row r="61" spans="1:16" ht="19.5" hidden="1" customHeight="1">
      <c r="A61" s="172" t="s">
        <v>2708</v>
      </c>
      <c r="B61" s="176">
        <v>46083</v>
      </c>
      <c r="C61" s="172" t="s">
        <v>100</v>
      </c>
      <c r="D61" s="172" t="s">
        <v>101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2600</v>
      </c>
      <c r="J61" s="176">
        <v>46081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1157.3499999999999</v>
      </c>
    </row>
    <row r="62" spans="1:16" ht="19.5" hidden="1" customHeight="1">
      <c r="A62" s="172" t="s">
        <v>2708</v>
      </c>
      <c r="B62" s="176">
        <v>46083</v>
      </c>
      <c r="C62" s="172" t="s">
        <v>100</v>
      </c>
      <c r="D62" s="172" t="s">
        <v>102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2600</v>
      </c>
      <c r="J62" s="176">
        <v>46081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0</v>
      </c>
    </row>
    <row r="63" spans="1:16" ht="19.5" hidden="1" customHeight="1">
      <c r="A63" s="172" t="s">
        <v>2708</v>
      </c>
      <c r="B63" s="176">
        <v>46083</v>
      </c>
      <c r="C63" s="172" t="s">
        <v>100</v>
      </c>
      <c r="D63" s="172" t="s">
        <v>103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2600</v>
      </c>
      <c r="J63" s="176">
        <v>46081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1442.65</v>
      </c>
    </row>
    <row r="64" spans="1:16" ht="19.5" hidden="1" customHeight="1">
      <c r="A64" s="172" t="s">
        <v>2708</v>
      </c>
      <c r="B64" s="176">
        <v>46083</v>
      </c>
      <c r="C64" s="172" t="s">
        <v>104</v>
      </c>
      <c r="D64" s="172" t="s">
        <v>105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2600</v>
      </c>
      <c r="J64" s="176">
        <v>46081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-1118</v>
      </c>
    </row>
    <row r="65" spans="1:16" ht="19.5" hidden="1" customHeight="1">
      <c r="A65" s="172" t="s">
        <v>2708</v>
      </c>
      <c r="B65" s="176">
        <v>46083</v>
      </c>
      <c r="C65" s="172" t="s">
        <v>2695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2600</v>
      </c>
      <c r="J65" s="176">
        <v>46081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-15.28</v>
      </c>
    </row>
    <row r="66" spans="1:16" ht="19.5" hidden="1" customHeight="1">
      <c r="A66" s="172" t="s">
        <v>2709</v>
      </c>
      <c r="B66" s="176">
        <v>46083</v>
      </c>
      <c r="C66" s="172" t="s">
        <v>2695</v>
      </c>
      <c r="D66" s="172" t="s">
        <v>82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46083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-16.41</v>
      </c>
    </row>
    <row r="67" spans="1:16" ht="19.5" hidden="1" customHeight="1">
      <c r="A67" s="172" t="s">
        <v>2710</v>
      </c>
      <c r="B67" s="176">
        <v>46083</v>
      </c>
      <c r="C67" s="172" t="s">
        <v>92</v>
      </c>
      <c r="D67" s="172" t="s">
        <v>24</v>
      </c>
      <c r="E67" s="172" t="s">
        <v>55</v>
      </c>
      <c r="F67" s="172" t="s">
        <v>1272</v>
      </c>
      <c r="G67" s="172" t="s">
        <v>84</v>
      </c>
      <c r="H67" s="177">
        <v>1</v>
      </c>
      <c r="I67" s="178">
        <v>2600</v>
      </c>
      <c r="J67" s="176">
        <v>46082</v>
      </c>
      <c r="K67" s="172" t="s">
        <v>93</v>
      </c>
      <c r="L67" s="172" t="s">
        <v>94</v>
      </c>
      <c r="M67" s="179">
        <v>0.43</v>
      </c>
      <c r="N67" s="177"/>
      <c r="O67" s="177">
        <v>35</v>
      </c>
      <c r="P67" s="180">
        <v>-116.76</v>
      </c>
    </row>
    <row r="68" spans="1:16" ht="19.5" hidden="1" customHeight="1">
      <c r="A68" s="172" t="s">
        <v>2710</v>
      </c>
      <c r="B68" s="176">
        <v>46083</v>
      </c>
      <c r="C68" s="172" t="s">
        <v>100</v>
      </c>
      <c r="D68" s="172" t="s">
        <v>101</v>
      </c>
      <c r="E68" s="172" t="s">
        <v>55</v>
      </c>
      <c r="F68" s="172" t="s">
        <v>1272</v>
      </c>
      <c r="G68" s="172" t="s">
        <v>84</v>
      </c>
      <c r="H68" s="177">
        <v>1</v>
      </c>
      <c r="I68" s="178">
        <v>2600</v>
      </c>
      <c r="J68" s="176">
        <v>46082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1241.9000000000001</v>
      </c>
    </row>
    <row r="69" spans="1:16" ht="19.5" hidden="1" customHeight="1">
      <c r="A69" s="172" t="s">
        <v>2710</v>
      </c>
      <c r="B69" s="176">
        <v>46083</v>
      </c>
      <c r="C69" s="172" t="s">
        <v>100</v>
      </c>
      <c r="D69" s="172" t="s">
        <v>102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2600</v>
      </c>
      <c r="J69" s="176">
        <v>46082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2710</v>
      </c>
      <c r="B70" s="176">
        <v>46083</v>
      </c>
      <c r="C70" s="172" t="s">
        <v>100</v>
      </c>
      <c r="D70" s="172" t="s">
        <v>103</v>
      </c>
      <c r="E70" s="172" t="s">
        <v>55</v>
      </c>
      <c r="F70" s="172" t="s">
        <v>1272</v>
      </c>
      <c r="G70" s="172" t="s">
        <v>84</v>
      </c>
      <c r="H70" s="177">
        <v>1</v>
      </c>
      <c r="I70" s="178">
        <v>2600</v>
      </c>
      <c r="J70" s="176">
        <v>46082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1358.1</v>
      </c>
    </row>
    <row r="71" spans="1:16" ht="19.5" hidden="1" customHeight="1">
      <c r="A71" s="172" t="s">
        <v>2710</v>
      </c>
      <c r="B71" s="176">
        <v>46083</v>
      </c>
      <c r="C71" s="172" t="s">
        <v>104</v>
      </c>
      <c r="D71" s="172" t="s">
        <v>105</v>
      </c>
      <c r="E71" s="172" t="s">
        <v>55</v>
      </c>
      <c r="F71" s="172" t="s">
        <v>1272</v>
      </c>
      <c r="G71" s="172" t="s">
        <v>84</v>
      </c>
      <c r="H71" s="177">
        <v>1</v>
      </c>
      <c r="I71" s="178">
        <v>2600</v>
      </c>
      <c r="J71" s="176">
        <v>46082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-1118</v>
      </c>
    </row>
    <row r="72" spans="1:16" ht="19.5" hidden="1" customHeight="1">
      <c r="A72" s="172" t="s">
        <v>2710</v>
      </c>
      <c r="B72" s="176">
        <v>46083</v>
      </c>
      <c r="C72" s="172" t="s">
        <v>2695</v>
      </c>
      <c r="D72" s="172" t="s">
        <v>95</v>
      </c>
      <c r="E72" s="172" t="s">
        <v>55</v>
      </c>
      <c r="F72" s="172" t="s">
        <v>1272</v>
      </c>
      <c r="G72" s="172" t="s">
        <v>84</v>
      </c>
      <c r="H72" s="177">
        <v>1</v>
      </c>
      <c r="I72" s="178">
        <v>2600</v>
      </c>
      <c r="J72" s="176">
        <v>46082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-19.48</v>
      </c>
    </row>
    <row r="73" spans="1:16" ht="19.5" hidden="1" customHeight="1">
      <c r="A73" s="172" t="s">
        <v>2711</v>
      </c>
      <c r="B73" s="176">
        <v>46083</v>
      </c>
      <c r="C73" s="172" t="s">
        <v>2695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46083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-19.41</v>
      </c>
    </row>
    <row r="74" spans="1:16" ht="19.5" hidden="1" customHeight="1">
      <c r="A74" s="172" t="s">
        <v>2711</v>
      </c>
      <c r="B74" s="176">
        <v>46083</v>
      </c>
      <c r="C74" s="172" t="s">
        <v>2695</v>
      </c>
      <c r="D74" s="172" t="s">
        <v>82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46083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19.41</v>
      </c>
    </row>
    <row r="75" spans="1:16" ht="19.5" hidden="1" customHeight="1">
      <c r="A75" s="172" t="s">
        <v>2712</v>
      </c>
      <c r="B75" s="176">
        <v>46083</v>
      </c>
      <c r="C75" s="172" t="s">
        <v>2695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46083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-15.79</v>
      </c>
    </row>
    <row r="76" spans="1:16" ht="19.5" hidden="1" customHeight="1">
      <c r="A76" s="172" t="s">
        <v>2713</v>
      </c>
      <c r="B76" s="176">
        <v>46083</v>
      </c>
      <c r="C76" s="172" t="s">
        <v>2695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46083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-18.239999999999998</v>
      </c>
    </row>
    <row r="77" spans="1:16" ht="19.5" hidden="1" customHeight="1">
      <c r="A77" s="172" t="s">
        <v>2714</v>
      </c>
      <c r="B77" s="176">
        <v>46083</v>
      </c>
      <c r="C77" s="172" t="s">
        <v>92</v>
      </c>
      <c r="D77" s="172" t="s">
        <v>24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2600</v>
      </c>
      <c r="J77" s="176">
        <v>46081</v>
      </c>
      <c r="K77" s="172" t="s">
        <v>93</v>
      </c>
      <c r="L77" s="172" t="s">
        <v>94</v>
      </c>
      <c r="M77" s="179">
        <v>0.43</v>
      </c>
      <c r="N77" s="177"/>
      <c r="O77" s="177">
        <v>35</v>
      </c>
      <c r="P77" s="180">
        <v>-103.34</v>
      </c>
    </row>
    <row r="78" spans="1:16" ht="19.5" hidden="1" customHeight="1">
      <c r="A78" s="172" t="s">
        <v>2714</v>
      </c>
      <c r="B78" s="176">
        <v>46083</v>
      </c>
      <c r="C78" s="172" t="s">
        <v>100</v>
      </c>
      <c r="D78" s="172" t="s">
        <v>101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2600</v>
      </c>
      <c r="J78" s="176">
        <v>46081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1045.71</v>
      </c>
    </row>
    <row r="79" spans="1:16" ht="19.5" hidden="1" customHeight="1">
      <c r="A79" s="172" t="s">
        <v>2714</v>
      </c>
      <c r="B79" s="176">
        <v>46083</v>
      </c>
      <c r="C79" s="172" t="s">
        <v>100</v>
      </c>
      <c r="D79" s="172" t="s">
        <v>102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2600</v>
      </c>
      <c r="J79" s="176">
        <v>46081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57.79</v>
      </c>
    </row>
    <row r="80" spans="1:16" ht="19.5" hidden="1" customHeight="1">
      <c r="A80" s="172" t="s">
        <v>2714</v>
      </c>
      <c r="B80" s="176">
        <v>46083</v>
      </c>
      <c r="C80" s="172" t="s">
        <v>100</v>
      </c>
      <c r="D80" s="172" t="s">
        <v>103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2600</v>
      </c>
      <c r="J80" s="176">
        <v>46081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1496.5</v>
      </c>
    </row>
    <row r="81" spans="1:16" ht="19.5" hidden="1" customHeight="1">
      <c r="A81" s="172" t="s">
        <v>2714</v>
      </c>
      <c r="B81" s="176">
        <v>46083</v>
      </c>
      <c r="C81" s="172" t="s">
        <v>104</v>
      </c>
      <c r="D81" s="172" t="s">
        <v>105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2600</v>
      </c>
      <c r="J81" s="176">
        <v>46081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-1118</v>
      </c>
    </row>
    <row r="82" spans="1:16" ht="19.5" hidden="1" customHeight="1">
      <c r="A82" s="172" t="s">
        <v>2714</v>
      </c>
      <c r="B82" s="176">
        <v>46083</v>
      </c>
      <c r="C82" s="172" t="s">
        <v>2695</v>
      </c>
      <c r="D82" s="172" t="s">
        <v>95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2600</v>
      </c>
      <c r="J82" s="176">
        <v>46081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-10.02</v>
      </c>
    </row>
    <row r="83" spans="1:16" ht="19.5" hidden="1" customHeight="1">
      <c r="A83" s="172" t="s">
        <v>2715</v>
      </c>
      <c r="B83" s="176">
        <v>46083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0.43</v>
      </c>
      <c r="N83" s="177"/>
      <c r="O83" s="177">
        <v>36</v>
      </c>
      <c r="P83" s="180">
        <v>-124.24</v>
      </c>
    </row>
    <row r="84" spans="1:16" ht="19.5" hidden="1" customHeight="1">
      <c r="A84" s="172" t="s">
        <v>2715</v>
      </c>
      <c r="B84" s="176">
        <v>46083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1133.6500000000001</v>
      </c>
    </row>
    <row r="85" spans="1:16" ht="19.5" hidden="1" customHeight="1">
      <c r="A85" s="172" t="s">
        <v>2715</v>
      </c>
      <c r="B85" s="176">
        <v>46083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11.34</v>
      </c>
    </row>
    <row r="86" spans="1:16" ht="19.5" hidden="1" customHeight="1">
      <c r="A86" s="172" t="s">
        <v>2715</v>
      </c>
      <c r="B86" s="176">
        <v>46083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1455.01</v>
      </c>
    </row>
    <row r="87" spans="1:16" ht="19.5" hidden="1" customHeight="1">
      <c r="A87" s="172" t="s">
        <v>2715</v>
      </c>
      <c r="B87" s="176">
        <v>46083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-1118</v>
      </c>
    </row>
    <row r="88" spans="1:16" ht="19.5" hidden="1" customHeight="1">
      <c r="A88" s="172" t="s">
        <v>2715</v>
      </c>
      <c r="B88" s="176">
        <v>46083</v>
      </c>
      <c r="C88" s="172" t="s">
        <v>2695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2600</v>
      </c>
      <c r="J88" s="176">
        <v>46080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-18.829999999999998</v>
      </c>
    </row>
    <row r="89" spans="1:16" ht="19.5" hidden="1" customHeight="1">
      <c r="A89" s="172" t="s">
        <v>2714</v>
      </c>
      <c r="B89" s="176">
        <v>46083</v>
      </c>
      <c r="C89" s="172" t="s">
        <v>2695</v>
      </c>
      <c r="D89" s="172" t="s">
        <v>82</v>
      </c>
      <c r="E89" s="172" t="s">
        <v>42</v>
      </c>
      <c r="F89" s="172" t="s">
        <v>89</v>
      </c>
      <c r="G89" s="172" t="s">
        <v>84</v>
      </c>
      <c r="H89" s="177">
        <v>1</v>
      </c>
      <c r="I89" s="178">
        <v>0</v>
      </c>
      <c r="J89" s="176">
        <v>46081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-13.39</v>
      </c>
    </row>
    <row r="90" spans="1:16" ht="19.5" hidden="1" customHeight="1">
      <c r="A90" s="172" t="s">
        <v>2715</v>
      </c>
      <c r="B90" s="176">
        <v>46083</v>
      </c>
      <c r="C90" s="172" t="s">
        <v>2695</v>
      </c>
      <c r="D90" s="172" t="s">
        <v>82</v>
      </c>
      <c r="E90" s="172" t="s">
        <v>56</v>
      </c>
      <c r="F90" s="172" t="s">
        <v>1213</v>
      </c>
      <c r="G90" s="172" t="s">
        <v>84</v>
      </c>
      <c r="H90" s="177">
        <v>1</v>
      </c>
      <c r="I90" s="178">
        <v>0</v>
      </c>
      <c r="J90" s="176">
        <v>46080</v>
      </c>
      <c r="K90" s="172" t="s">
        <v>85</v>
      </c>
      <c r="L90" s="172" t="s">
        <v>85</v>
      </c>
      <c r="M90" s="179">
        <v>0</v>
      </c>
      <c r="N90" s="177"/>
      <c r="O90" s="177"/>
      <c r="P90" s="180">
        <v>-21.54</v>
      </c>
    </row>
    <row r="91" spans="1:16" ht="19.5" hidden="1" customHeight="1">
      <c r="A91" s="172" t="s">
        <v>2716</v>
      </c>
      <c r="B91" s="176">
        <v>46083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46076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2716</v>
      </c>
      <c r="B92" s="176">
        <v>46083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46076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-56.94</v>
      </c>
    </row>
    <row r="93" spans="1:16" ht="19.5" hidden="1" customHeight="1">
      <c r="A93" s="172" t="s">
        <v>2716</v>
      </c>
      <c r="B93" s="176">
        <v>46083</v>
      </c>
      <c r="C93" s="172" t="s">
        <v>92</v>
      </c>
      <c r="D93" s="172" t="s">
        <v>24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46076</v>
      </c>
      <c r="K93" s="172" t="s">
        <v>93</v>
      </c>
      <c r="L93" s="172" t="s">
        <v>94</v>
      </c>
      <c r="M93" s="179">
        <v>0</v>
      </c>
      <c r="N93" s="177"/>
      <c r="O93" s="177">
        <v>37</v>
      </c>
      <c r="P93" s="180">
        <v>-56.94</v>
      </c>
    </row>
    <row r="94" spans="1:16" ht="19.5" hidden="1" customHeight="1">
      <c r="A94" s="172" t="s">
        <v>2717</v>
      </c>
      <c r="B94" s="176">
        <v>46083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>
        <v>37</v>
      </c>
      <c r="P94" s="180">
        <v>-46.77</v>
      </c>
    </row>
    <row r="95" spans="1:16" ht="19.5" hidden="1" customHeight="1">
      <c r="A95" s="172" t="s">
        <v>2717</v>
      </c>
      <c r="B95" s="176">
        <v>46083</v>
      </c>
      <c r="C95" s="172" t="s">
        <v>2695</v>
      </c>
      <c r="D95" s="172" t="s">
        <v>95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-12.35</v>
      </c>
    </row>
    <row r="96" spans="1:16" ht="19.5" hidden="1" customHeight="1">
      <c r="A96" s="172" t="s">
        <v>2717</v>
      </c>
      <c r="B96" s="176">
        <v>46083</v>
      </c>
      <c r="C96" s="172" t="s">
        <v>92</v>
      </c>
      <c r="D96" s="172" t="s">
        <v>96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0</v>
      </c>
      <c r="J96" s="176">
        <v>46075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0</v>
      </c>
    </row>
    <row r="97" spans="1:16" ht="19.5" hidden="1" customHeight="1">
      <c r="A97" s="172" t="s">
        <v>2717</v>
      </c>
      <c r="B97" s="176">
        <v>46083</v>
      </c>
      <c r="C97" s="172" t="s">
        <v>92</v>
      </c>
      <c r="D97" s="172" t="s">
        <v>97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0</v>
      </c>
      <c r="J97" s="176">
        <v>46075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-46.77</v>
      </c>
    </row>
    <row r="98" spans="1:16" ht="19.5" hidden="1" customHeight="1">
      <c r="A98" s="172" t="s">
        <v>2718</v>
      </c>
      <c r="B98" s="176">
        <v>46083</v>
      </c>
      <c r="C98" s="172" t="s">
        <v>2695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46083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-22.56</v>
      </c>
    </row>
    <row r="99" spans="1:16" ht="19.5" hidden="1" customHeight="1">
      <c r="A99" s="172" t="s">
        <v>2718</v>
      </c>
      <c r="B99" s="176">
        <v>46083</v>
      </c>
      <c r="C99" s="172" t="s">
        <v>2695</v>
      </c>
      <c r="D99" s="172" t="s">
        <v>82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0</v>
      </c>
      <c r="J99" s="176">
        <v>46083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-20.88</v>
      </c>
    </row>
    <row r="100" spans="1:16" ht="19.5" hidden="1" customHeight="1">
      <c r="A100" s="172" t="s">
        <v>2420</v>
      </c>
      <c r="B100" s="176">
        <v>46083</v>
      </c>
      <c r="C100" s="172" t="s">
        <v>2695</v>
      </c>
      <c r="D100" s="172" t="s">
        <v>82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0</v>
      </c>
      <c r="J100" s="176">
        <v>46076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20.07</v>
      </c>
    </row>
    <row r="101" spans="1:16" ht="19.5" hidden="1" customHeight="1">
      <c r="A101" s="172" t="s">
        <v>2719</v>
      </c>
      <c r="B101" s="176">
        <v>46083</v>
      </c>
      <c r="C101" s="172" t="s">
        <v>92</v>
      </c>
      <c r="D101" s="172" t="s">
        <v>24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2600</v>
      </c>
      <c r="J101" s="176">
        <v>46080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-110.41</v>
      </c>
    </row>
    <row r="102" spans="1:16" ht="19.5" hidden="1" customHeight="1">
      <c r="A102" s="172" t="s">
        <v>2719</v>
      </c>
      <c r="B102" s="176">
        <v>46083</v>
      </c>
      <c r="C102" s="172" t="s">
        <v>100</v>
      </c>
      <c r="D102" s="172" t="s">
        <v>101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2600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1089.02</v>
      </c>
    </row>
    <row r="103" spans="1:16" ht="19.5" hidden="1" customHeight="1">
      <c r="A103" s="172" t="s">
        <v>2719</v>
      </c>
      <c r="B103" s="176">
        <v>46083</v>
      </c>
      <c r="C103" s="172" t="s">
        <v>100</v>
      </c>
      <c r="D103" s="172" t="s">
        <v>102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2600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10.89</v>
      </c>
    </row>
    <row r="104" spans="1:16" ht="19.5" hidden="1" customHeight="1">
      <c r="A104" s="172" t="s">
        <v>2719</v>
      </c>
      <c r="B104" s="176">
        <v>46083</v>
      </c>
      <c r="C104" s="172" t="s">
        <v>100</v>
      </c>
      <c r="D104" s="172" t="s">
        <v>103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2600</v>
      </c>
      <c r="J104" s="176">
        <v>46080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1500.09</v>
      </c>
    </row>
    <row r="105" spans="1:16" ht="19.5" hidden="1" customHeight="1">
      <c r="A105" s="172" t="s">
        <v>2719</v>
      </c>
      <c r="B105" s="176">
        <v>46083</v>
      </c>
      <c r="C105" s="172" t="s">
        <v>104</v>
      </c>
      <c r="D105" s="172" t="s">
        <v>105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2600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-1118</v>
      </c>
    </row>
    <row r="106" spans="1:16" ht="19.5" hidden="1" customHeight="1">
      <c r="A106" s="172" t="s">
        <v>2719</v>
      </c>
      <c r="B106" s="176">
        <v>46083</v>
      </c>
      <c r="C106" s="172" t="s">
        <v>2695</v>
      </c>
      <c r="D106" s="172" t="s">
        <v>95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2600</v>
      </c>
      <c r="J106" s="176">
        <v>46080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-12.76</v>
      </c>
    </row>
    <row r="107" spans="1:16" ht="19.5" hidden="1" customHeight="1">
      <c r="A107" s="172" t="s">
        <v>2720</v>
      </c>
      <c r="B107" s="176">
        <v>46083</v>
      </c>
      <c r="C107" s="172" t="s">
        <v>2695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46083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-17.84</v>
      </c>
    </row>
    <row r="108" spans="1:16" ht="19.5" hidden="1" customHeight="1">
      <c r="A108" s="172" t="s">
        <v>2721</v>
      </c>
      <c r="B108" s="176">
        <v>46083</v>
      </c>
      <c r="C108" s="172" t="s">
        <v>92</v>
      </c>
      <c r="D108" s="172" t="s">
        <v>24</v>
      </c>
      <c r="E108" s="172" t="s">
        <v>39</v>
      </c>
      <c r="F108" s="172" t="s">
        <v>117</v>
      </c>
      <c r="G108" s="172" t="s">
        <v>84</v>
      </c>
      <c r="H108" s="177">
        <v>1</v>
      </c>
      <c r="I108" s="178">
        <v>0</v>
      </c>
      <c r="J108" s="176">
        <v>46075</v>
      </c>
      <c r="K108" s="172" t="s">
        <v>93</v>
      </c>
      <c r="L108" s="172" t="s">
        <v>94</v>
      </c>
      <c r="M108" s="179">
        <v>0</v>
      </c>
      <c r="N108" s="177"/>
      <c r="O108" s="177">
        <v>37</v>
      </c>
      <c r="P108" s="180">
        <v>-46.77</v>
      </c>
    </row>
    <row r="109" spans="1:16" ht="19.5" hidden="1" customHeight="1">
      <c r="A109" s="172" t="s">
        <v>2721</v>
      </c>
      <c r="B109" s="176">
        <v>46083</v>
      </c>
      <c r="C109" s="172" t="s">
        <v>2695</v>
      </c>
      <c r="D109" s="172" t="s">
        <v>95</v>
      </c>
      <c r="E109" s="172" t="s">
        <v>39</v>
      </c>
      <c r="F109" s="172" t="s">
        <v>117</v>
      </c>
      <c r="G109" s="172" t="s">
        <v>84</v>
      </c>
      <c r="H109" s="177">
        <v>1</v>
      </c>
      <c r="I109" s="178">
        <v>0</v>
      </c>
      <c r="J109" s="176">
        <v>46075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-11.23</v>
      </c>
    </row>
    <row r="110" spans="1:16" ht="19.5" hidden="1" customHeight="1">
      <c r="A110" s="172" t="s">
        <v>2721</v>
      </c>
      <c r="B110" s="176">
        <v>46083</v>
      </c>
      <c r="C110" s="172" t="s">
        <v>92</v>
      </c>
      <c r="D110" s="172" t="s">
        <v>96</v>
      </c>
      <c r="E110" s="172" t="s">
        <v>39</v>
      </c>
      <c r="F110" s="172" t="s">
        <v>117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2721</v>
      </c>
      <c r="B111" s="176">
        <v>46083</v>
      </c>
      <c r="C111" s="172" t="s">
        <v>92</v>
      </c>
      <c r="D111" s="172" t="s">
        <v>97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46075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2721</v>
      </c>
      <c r="B112" s="176">
        <v>46083</v>
      </c>
      <c r="C112" s="172" t="s">
        <v>2695</v>
      </c>
      <c r="D112" s="172" t="s">
        <v>98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46075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2722</v>
      </c>
      <c r="B113" s="176">
        <v>46083</v>
      </c>
      <c r="C113" s="172" t="s">
        <v>2695</v>
      </c>
      <c r="D113" s="172" t="s">
        <v>82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0</v>
      </c>
      <c r="J113" s="176">
        <v>46083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-8.77</v>
      </c>
    </row>
    <row r="114" spans="1:16" ht="19.5" hidden="1" customHeight="1">
      <c r="A114" s="172" t="s">
        <v>2723</v>
      </c>
      <c r="B114" s="176">
        <v>46083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46077</v>
      </c>
      <c r="K114" s="172" t="s">
        <v>93</v>
      </c>
      <c r="L114" s="172" t="s">
        <v>94</v>
      </c>
      <c r="M114" s="179">
        <v>0</v>
      </c>
      <c r="N114" s="177"/>
      <c r="O114" s="177">
        <v>36</v>
      </c>
      <c r="P114" s="180">
        <v>-56.94</v>
      </c>
    </row>
    <row r="115" spans="1:16" ht="19.5" hidden="1" customHeight="1">
      <c r="A115" s="172" t="s">
        <v>2723</v>
      </c>
      <c r="B115" s="176">
        <v>46083</v>
      </c>
      <c r="C115" s="172" t="s">
        <v>2695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46077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-12.42</v>
      </c>
    </row>
    <row r="116" spans="1:16" ht="19.5" hidden="1" customHeight="1">
      <c r="A116" s="172" t="s">
        <v>2723</v>
      </c>
      <c r="B116" s="176">
        <v>46083</v>
      </c>
      <c r="C116" s="172" t="s">
        <v>92</v>
      </c>
      <c r="D116" s="172" t="s">
        <v>96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46077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0</v>
      </c>
    </row>
    <row r="117" spans="1:16" ht="19.5" hidden="1" customHeight="1">
      <c r="A117" s="172" t="s">
        <v>2723</v>
      </c>
      <c r="B117" s="176">
        <v>46083</v>
      </c>
      <c r="C117" s="172" t="s">
        <v>92</v>
      </c>
      <c r="D117" s="172" t="s">
        <v>97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46077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-56.94</v>
      </c>
    </row>
    <row r="118" spans="1:16" ht="19.5" hidden="1" customHeight="1">
      <c r="A118" s="172" t="s">
        <v>2723</v>
      </c>
      <c r="B118" s="176">
        <v>46083</v>
      </c>
      <c r="C118" s="172" t="s">
        <v>2695</v>
      </c>
      <c r="D118" s="172" t="s">
        <v>98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46077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-15</v>
      </c>
    </row>
    <row r="119" spans="1:16" ht="19.5" hidden="1" customHeight="1">
      <c r="A119" s="172" t="s">
        <v>2724</v>
      </c>
      <c r="B119" s="176">
        <v>46083</v>
      </c>
      <c r="C119" s="172" t="s">
        <v>2695</v>
      </c>
      <c r="D119" s="172" t="s">
        <v>82</v>
      </c>
      <c r="E119" s="172" t="s">
        <v>57</v>
      </c>
      <c r="F119" s="172" t="s">
        <v>1263</v>
      </c>
      <c r="G119" s="172" t="s">
        <v>84</v>
      </c>
      <c r="H119" s="177">
        <v>1</v>
      </c>
      <c r="I119" s="178">
        <v>0</v>
      </c>
      <c r="J119" s="176">
        <v>46083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-19.850000000000001</v>
      </c>
    </row>
    <row r="120" spans="1:16" ht="19.5" hidden="1" customHeight="1">
      <c r="A120" s="172" t="s">
        <v>2725</v>
      </c>
      <c r="B120" s="176">
        <v>46083</v>
      </c>
      <c r="C120" s="172" t="s">
        <v>92</v>
      </c>
      <c r="D120" s="172" t="s">
        <v>96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46076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0</v>
      </c>
    </row>
    <row r="121" spans="1:16" ht="19.5" hidden="1" customHeight="1">
      <c r="A121" s="172" t="s">
        <v>2725</v>
      </c>
      <c r="B121" s="176">
        <v>46083</v>
      </c>
      <c r="C121" s="172" t="s">
        <v>92</v>
      </c>
      <c r="D121" s="172" t="s">
        <v>97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46076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-46.77</v>
      </c>
    </row>
    <row r="122" spans="1:16" ht="19.5" hidden="1" customHeight="1">
      <c r="A122" s="172" t="s">
        <v>2725</v>
      </c>
      <c r="B122" s="176">
        <v>46083</v>
      </c>
      <c r="C122" s="172" t="s">
        <v>2695</v>
      </c>
      <c r="D122" s="172" t="s">
        <v>98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46076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-15</v>
      </c>
    </row>
    <row r="123" spans="1:16" ht="19.5" hidden="1" customHeight="1">
      <c r="A123" s="172" t="s">
        <v>2725</v>
      </c>
      <c r="B123" s="176">
        <v>46083</v>
      </c>
      <c r="C123" s="172" t="s">
        <v>92</v>
      </c>
      <c r="D123" s="172" t="s">
        <v>24</v>
      </c>
      <c r="E123" s="172" t="s">
        <v>40</v>
      </c>
      <c r="F123" s="172" t="s">
        <v>197</v>
      </c>
      <c r="G123" s="172" t="s">
        <v>84</v>
      </c>
      <c r="H123" s="177">
        <v>1</v>
      </c>
      <c r="I123" s="178">
        <v>0</v>
      </c>
      <c r="J123" s="176">
        <v>46076</v>
      </c>
      <c r="K123" s="172" t="s">
        <v>93</v>
      </c>
      <c r="L123" s="172" t="s">
        <v>94</v>
      </c>
      <c r="M123" s="179">
        <v>0</v>
      </c>
      <c r="N123" s="177"/>
      <c r="O123" s="177">
        <v>37</v>
      </c>
      <c r="P123" s="180">
        <v>-46.77</v>
      </c>
    </row>
    <row r="124" spans="1:16" ht="19.5" hidden="1" customHeight="1">
      <c r="A124" s="172" t="s">
        <v>2725</v>
      </c>
      <c r="B124" s="176">
        <v>46083</v>
      </c>
      <c r="C124" s="172" t="s">
        <v>2695</v>
      </c>
      <c r="D124" s="172" t="s">
        <v>95</v>
      </c>
      <c r="E124" s="172" t="s">
        <v>40</v>
      </c>
      <c r="F124" s="172" t="s">
        <v>197</v>
      </c>
      <c r="G124" s="172" t="s">
        <v>84</v>
      </c>
      <c r="H124" s="177">
        <v>1</v>
      </c>
      <c r="I124" s="178">
        <v>0</v>
      </c>
      <c r="J124" s="176">
        <v>46076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-10.58</v>
      </c>
    </row>
    <row r="125" spans="1:16" ht="19.5" hidden="1" customHeight="1">
      <c r="A125" s="172" t="s">
        <v>85</v>
      </c>
      <c r="B125" s="176">
        <v>46083</v>
      </c>
      <c r="C125" s="172" t="s">
        <v>109</v>
      </c>
      <c r="D125" s="172" t="s">
        <v>2499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46083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-732</v>
      </c>
    </row>
    <row r="126" spans="1:16" ht="19.5" hidden="1" customHeight="1">
      <c r="A126" s="172" t="s">
        <v>2726</v>
      </c>
      <c r="B126" s="176">
        <v>46083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46083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-282.99</v>
      </c>
    </row>
    <row r="127" spans="1:16" ht="19.5" hidden="1" customHeight="1">
      <c r="A127" s="172" t="s">
        <v>2727</v>
      </c>
      <c r="B127" s="176">
        <v>46083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46083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-287.14999999999998</v>
      </c>
    </row>
    <row r="128" spans="1:16" ht="19.5" hidden="1" customHeight="1">
      <c r="A128" s="172" t="s">
        <v>2728</v>
      </c>
      <c r="B128" s="176">
        <v>46083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46083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-276.24</v>
      </c>
    </row>
    <row r="129" spans="1:16" ht="19.5" hidden="1" customHeight="1">
      <c r="A129" s="172" t="s">
        <v>2729</v>
      </c>
      <c r="B129" s="176">
        <v>46083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46083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-291.10000000000002</v>
      </c>
    </row>
    <row r="130" spans="1:16" ht="19.5" hidden="1" customHeight="1">
      <c r="A130" s="172" t="s">
        <v>2460</v>
      </c>
      <c r="B130" s="176">
        <v>46083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46083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-750</v>
      </c>
    </row>
    <row r="131" spans="1:16" ht="19.5" hidden="1" customHeight="1">
      <c r="A131" s="172" t="s">
        <v>2264</v>
      </c>
      <c r="B131" s="176">
        <v>46083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46083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-98.08</v>
      </c>
    </row>
    <row r="132" spans="1:16" ht="19.5" hidden="1" customHeight="1">
      <c r="A132" s="172" t="s">
        <v>2257</v>
      </c>
      <c r="B132" s="176">
        <v>46083</v>
      </c>
      <c r="C132" s="172" t="s">
        <v>109</v>
      </c>
      <c r="D132" s="172" t="s">
        <v>139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46083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-486.52</v>
      </c>
    </row>
    <row r="133" spans="1:16" ht="19.5" hidden="1" customHeight="1">
      <c r="A133" s="172" t="s">
        <v>2263</v>
      </c>
      <c r="B133" s="176">
        <v>46083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46083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-91.39</v>
      </c>
    </row>
    <row r="134" spans="1:16" ht="19.5" hidden="1" customHeight="1">
      <c r="A134" s="172" t="s">
        <v>2261</v>
      </c>
      <c r="B134" s="176">
        <v>46083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46083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-91.28</v>
      </c>
    </row>
    <row r="135" spans="1:16" ht="19.5" hidden="1" customHeight="1">
      <c r="A135" s="172" t="s">
        <v>1553</v>
      </c>
      <c r="B135" s="176">
        <v>46083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46083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-1064.31</v>
      </c>
    </row>
    <row r="136" spans="1:16" ht="19.5" hidden="1" customHeight="1">
      <c r="A136" s="172" t="s">
        <v>141</v>
      </c>
      <c r="B136" s="176">
        <v>46083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46083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-576.29</v>
      </c>
    </row>
    <row r="137" spans="1:16" ht="19.5" hidden="1" customHeight="1">
      <c r="A137" s="172" t="s">
        <v>145</v>
      </c>
      <c r="B137" s="176">
        <v>46083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46083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-546.54</v>
      </c>
    </row>
    <row r="138" spans="1:16" ht="19.5" hidden="1" customHeight="1">
      <c r="A138" s="172" t="s">
        <v>144</v>
      </c>
      <c r="B138" s="176">
        <v>46083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46083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-1182.8900000000001</v>
      </c>
    </row>
    <row r="139" spans="1:16" ht="19.5" hidden="1" customHeight="1">
      <c r="A139" s="172" t="s">
        <v>138</v>
      </c>
      <c r="B139" s="176">
        <v>46083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46083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-197.02</v>
      </c>
    </row>
    <row r="140" spans="1:16" ht="19.5" hidden="1" customHeight="1">
      <c r="A140" s="172" t="s">
        <v>142</v>
      </c>
      <c r="B140" s="176">
        <v>46083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46083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-4377</v>
      </c>
    </row>
    <row r="141" spans="1:16" ht="19.5" hidden="1" customHeight="1">
      <c r="A141" s="172" t="s">
        <v>2730</v>
      </c>
      <c r="B141" s="176">
        <v>46084</v>
      </c>
      <c r="C141" s="172" t="s">
        <v>92</v>
      </c>
      <c r="D141" s="172" t="s">
        <v>96</v>
      </c>
      <c r="E141" s="172" t="s">
        <v>38</v>
      </c>
      <c r="F141" s="172" t="s">
        <v>87</v>
      </c>
      <c r="G141" s="172" t="s">
        <v>84</v>
      </c>
      <c r="H141" s="177">
        <v>1</v>
      </c>
      <c r="I141" s="178">
        <v>0</v>
      </c>
      <c r="J141" s="176">
        <v>46080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2730</v>
      </c>
      <c r="B142" s="176">
        <v>46084</v>
      </c>
      <c r="C142" s="172" t="s">
        <v>92</v>
      </c>
      <c r="D142" s="172" t="s">
        <v>97</v>
      </c>
      <c r="E142" s="172" t="s">
        <v>38</v>
      </c>
      <c r="F142" s="172" t="s">
        <v>87</v>
      </c>
      <c r="G142" s="172" t="s">
        <v>84</v>
      </c>
      <c r="H142" s="177">
        <v>1</v>
      </c>
      <c r="I142" s="178">
        <v>0</v>
      </c>
      <c r="J142" s="176">
        <v>46080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2730</v>
      </c>
      <c r="B143" s="176">
        <v>46084</v>
      </c>
      <c r="C143" s="172" t="s">
        <v>2695</v>
      </c>
      <c r="D143" s="172" t="s">
        <v>98</v>
      </c>
      <c r="E143" s="172" t="s">
        <v>38</v>
      </c>
      <c r="F143" s="172" t="s">
        <v>87</v>
      </c>
      <c r="G143" s="172" t="s">
        <v>84</v>
      </c>
      <c r="H143" s="177">
        <v>1</v>
      </c>
      <c r="I143" s="178">
        <v>0</v>
      </c>
      <c r="J143" s="176">
        <v>46080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2730</v>
      </c>
      <c r="B144" s="176">
        <v>46084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46080</v>
      </c>
      <c r="K144" s="172" t="s">
        <v>93</v>
      </c>
      <c r="L144" s="172" t="s">
        <v>94</v>
      </c>
      <c r="M144" s="179">
        <v>0</v>
      </c>
      <c r="N144" s="177"/>
      <c r="O144" s="177">
        <v>36</v>
      </c>
      <c r="P144" s="180">
        <v>-46.77</v>
      </c>
    </row>
    <row r="145" spans="1:16" ht="19.5" hidden="1" customHeight="1">
      <c r="A145" s="172" t="s">
        <v>2730</v>
      </c>
      <c r="B145" s="176">
        <v>46084</v>
      </c>
      <c r="C145" s="172" t="s">
        <v>2695</v>
      </c>
      <c r="D145" s="172" t="s">
        <v>95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46080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-13.58</v>
      </c>
    </row>
    <row r="146" spans="1:16" ht="19.5" hidden="1" customHeight="1">
      <c r="A146" s="172" t="s">
        <v>2731</v>
      </c>
      <c r="B146" s="176">
        <v>46084</v>
      </c>
      <c r="C146" s="172" t="s">
        <v>92</v>
      </c>
      <c r="D146" s="172" t="s">
        <v>24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46076</v>
      </c>
      <c r="K146" s="172" t="s">
        <v>93</v>
      </c>
      <c r="L146" s="172" t="s">
        <v>94</v>
      </c>
      <c r="M146" s="179">
        <v>0</v>
      </c>
      <c r="N146" s="177"/>
      <c r="O146" s="177">
        <v>37</v>
      </c>
      <c r="P146" s="180">
        <v>-46.77</v>
      </c>
    </row>
    <row r="147" spans="1:16" ht="19.5" hidden="1" customHeight="1">
      <c r="A147" s="172" t="s">
        <v>2731</v>
      </c>
      <c r="B147" s="176">
        <v>46084</v>
      </c>
      <c r="C147" s="172" t="s">
        <v>2695</v>
      </c>
      <c r="D147" s="172" t="s">
        <v>95</v>
      </c>
      <c r="E147" s="172" t="s">
        <v>38</v>
      </c>
      <c r="F147" s="172" t="s">
        <v>87</v>
      </c>
      <c r="G147" s="172" t="s">
        <v>84</v>
      </c>
      <c r="H147" s="177">
        <v>1</v>
      </c>
      <c r="I147" s="178">
        <v>0</v>
      </c>
      <c r="J147" s="176">
        <v>46076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-13.74</v>
      </c>
    </row>
    <row r="148" spans="1:16" ht="19.5" hidden="1" customHeight="1">
      <c r="A148" s="172" t="s">
        <v>2731</v>
      </c>
      <c r="B148" s="176">
        <v>46084</v>
      </c>
      <c r="C148" s="172" t="s">
        <v>92</v>
      </c>
      <c r="D148" s="172" t="s">
        <v>96</v>
      </c>
      <c r="E148" s="172" t="s">
        <v>38</v>
      </c>
      <c r="F148" s="172" t="s">
        <v>87</v>
      </c>
      <c r="G148" s="172" t="s">
        <v>84</v>
      </c>
      <c r="H148" s="177">
        <v>1</v>
      </c>
      <c r="I148" s="178">
        <v>0</v>
      </c>
      <c r="J148" s="176">
        <v>46076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2731</v>
      </c>
      <c r="B149" s="176">
        <v>46084</v>
      </c>
      <c r="C149" s="172" t="s">
        <v>92</v>
      </c>
      <c r="D149" s="172" t="s">
        <v>97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0</v>
      </c>
      <c r="J149" s="176">
        <v>46076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-46.77</v>
      </c>
    </row>
    <row r="150" spans="1:16" ht="19.5" hidden="1" customHeight="1">
      <c r="A150" s="172" t="s">
        <v>2731</v>
      </c>
      <c r="B150" s="176">
        <v>46084</v>
      </c>
      <c r="C150" s="172" t="s">
        <v>2695</v>
      </c>
      <c r="D150" s="172" t="s">
        <v>98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0</v>
      </c>
      <c r="J150" s="176">
        <v>46076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2732</v>
      </c>
      <c r="B151" s="176">
        <v>46084</v>
      </c>
      <c r="C151" s="172" t="s">
        <v>92</v>
      </c>
      <c r="D151" s="172" t="s">
        <v>24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46075</v>
      </c>
      <c r="K151" s="172" t="s">
        <v>93</v>
      </c>
      <c r="L151" s="172" t="s">
        <v>94</v>
      </c>
      <c r="M151" s="179">
        <v>0</v>
      </c>
      <c r="N151" s="177"/>
      <c r="O151" s="177">
        <v>37</v>
      </c>
      <c r="P151" s="180">
        <v>-56.94</v>
      </c>
    </row>
    <row r="152" spans="1:16" ht="19.5" hidden="1" customHeight="1">
      <c r="A152" s="172" t="s">
        <v>2732</v>
      </c>
      <c r="B152" s="176">
        <v>46084</v>
      </c>
      <c r="C152" s="172" t="s">
        <v>2695</v>
      </c>
      <c r="D152" s="172" t="s">
        <v>95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46075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-11.17</v>
      </c>
    </row>
    <row r="153" spans="1:16" ht="19.5" hidden="1" customHeight="1">
      <c r="A153" s="172" t="s">
        <v>2732</v>
      </c>
      <c r="B153" s="176">
        <v>46084</v>
      </c>
      <c r="C153" s="172" t="s">
        <v>92</v>
      </c>
      <c r="D153" s="172" t="s">
        <v>96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46075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2732</v>
      </c>
      <c r="B154" s="176">
        <v>46084</v>
      </c>
      <c r="C154" s="172" t="s">
        <v>92</v>
      </c>
      <c r="D154" s="172" t="s">
        <v>97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46075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-56.94</v>
      </c>
    </row>
    <row r="155" spans="1:16" ht="19.5" hidden="1" customHeight="1">
      <c r="A155" s="172" t="s">
        <v>2732</v>
      </c>
      <c r="B155" s="176">
        <v>46084</v>
      </c>
      <c r="C155" s="172" t="s">
        <v>2695</v>
      </c>
      <c r="D155" s="172" t="s">
        <v>98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46075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2733</v>
      </c>
      <c r="B156" s="176">
        <v>46084</v>
      </c>
      <c r="C156" s="172" t="s">
        <v>2695</v>
      </c>
      <c r="D156" s="172" t="s">
        <v>82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46084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-18.87</v>
      </c>
    </row>
    <row r="157" spans="1:16" ht="19.5" hidden="1" customHeight="1">
      <c r="A157" s="172" t="s">
        <v>2734</v>
      </c>
      <c r="B157" s="176">
        <v>46084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46067</v>
      </c>
      <c r="K157" s="172" t="s">
        <v>93</v>
      </c>
      <c r="L157" s="172" t="s">
        <v>94</v>
      </c>
      <c r="M157" s="179">
        <v>0</v>
      </c>
      <c r="N157" s="177"/>
      <c r="O157" s="177">
        <v>36</v>
      </c>
      <c r="P157" s="180">
        <v>-46.77</v>
      </c>
    </row>
    <row r="158" spans="1:16" ht="19.5" hidden="1" customHeight="1">
      <c r="A158" s="172" t="s">
        <v>2734</v>
      </c>
      <c r="B158" s="176">
        <v>46084</v>
      </c>
      <c r="C158" s="172" t="s">
        <v>2695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46067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-11.53</v>
      </c>
    </row>
    <row r="159" spans="1:16" ht="19.5" hidden="1" customHeight="1">
      <c r="A159" s="172" t="s">
        <v>2734</v>
      </c>
      <c r="B159" s="176">
        <v>46084</v>
      </c>
      <c r="C159" s="172" t="s">
        <v>92</v>
      </c>
      <c r="D159" s="172" t="s">
        <v>96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46067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2734</v>
      </c>
      <c r="B160" s="176">
        <v>46084</v>
      </c>
      <c r="C160" s="172" t="s">
        <v>92</v>
      </c>
      <c r="D160" s="172" t="s">
        <v>97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46067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-46.77</v>
      </c>
    </row>
    <row r="161" spans="1:16" ht="19.5" hidden="1" customHeight="1">
      <c r="A161" s="172" t="s">
        <v>2734</v>
      </c>
      <c r="B161" s="176">
        <v>46084</v>
      </c>
      <c r="C161" s="172" t="s">
        <v>2695</v>
      </c>
      <c r="D161" s="172" t="s">
        <v>98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46067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2735</v>
      </c>
      <c r="B162" s="176">
        <v>46084</v>
      </c>
      <c r="C162" s="172" t="s">
        <v>92</v>
      </c>
      <c r="D162" s="172" t="s">
        <v>24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>
        <v>37</v>
      </c>
      <c r="P162" s="180">
        <v>-56.94</v>
      </c>
    </row>
    <row r="163" spans="1:16" ht="19.5" hidden="1" customHeight="1">
      <c r="A163" s="172" t="s">
        <v>2735</v>
      </c>
      <c r="B163" s="176">
        <v>46084</v>
      </c>
      <c r="C163" s="172" t="s">
        <v>2695</v>
      </c>
      <c r="D163" s="172" t="s">
        <v>95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-12.65</v>
      </c>
    </row>
    <row r="164" spans="1:16" ht="19.5" hidden="1" customHeight="1">
      <c r="A164" s="172" t="s">
        <v>2735</v>
      </c>
      <c r="B164" s="176">
        <v>46084</v>
      </c>
      <c r="C164" s="172" t="s">
        <v>92</v>
      </c>
      <c r="D164" s="172" t="s">
        <v>96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46079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0</v>
      </c>
    </row>
    <row r="165" spans="1:16" ht="19.5" hidden="1" customHeight="1">
      <c r="A165" s="172" t="s">
        <v>2735</v>
      </c>
      <c r="B165" s="176">
        <v>46084</v>
      </c>
      <c r="C165" s="172" t="s">
        <v>92</v>
      </c>
      <c r="D165" s="172" t="s">
        <v>97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0</v>
      </c>
      <c r="J165" s="176">
        <v>46079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-56.94</v>
      </c>
    </row>
    <row r="166" spans="1:16" ht="19.5" customHeight="1">
      <c r="A166" s="172" t="s">
        <v>85</v>
      </c>
      <c r="B166" s="176">
        <v>46084</v>
      </c>
      <c r="C166" s="172" t="s">
        <v>109</v>
      </c>
      <c r="D166" s="172" t="s">
        <v>110</v>
      </c>
      <c r="E166" s="172" t="s">
        <v>85</v>
      </c>
      <c r="F166" s="172" t="s">
        <v>85</v>
      </c>
      <c r="G166" s="172" t="s">
        <v>2736</v>
      </c>
      <c r="H166" s="177">
        <v>0</v>
      </c>
      <c r="I166" s="178">
        <v>0</v>
      </c>
      <c r="J166" s="176">
        <v>46084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-150</v>
      </c>
    </row>
    <row r="167" spans="1:16" ht="19.5" hidden="1" customHeight="1">
      <c r="A167" s="172" t="s">
        <v>2737</v>
      </c>
      <c r="B167" s="176">
        <v>46084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0</v>
      </c>
      <c r="J167" s="176">
        <v>46078</v>
      </c>
      <c r="K167" s="172" t="s">
        <v>93</v>
      </c>
      <c r="L167" s="172" t="s">
        <v>94</v>
      </c>
      <c r="M167" s="179">
        <v>0</v>
      </c>
      <c r="N167" s="177"/>
      <c r="O167" s="177">
        <v>37</v>
      </c>
      <c r="P167" s="180">
        <v>-56.94</v>
      </c>
    </row>
    <row r="168" spans="1:16" ht="19.5" hidden="1" customHeight="1">
      <c r="A168" s="172" t="s">
        <v>2737</v>
      </c>
      <c r="B168" s="176">
        <v>46084</v>
      </c>
      <c r="C168" s="172" t="s">
        <v>2695</v>
      </c>
      <c r="D168" s="172" t="s">
        <v>95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0</v>
      </c>
      <c r="J168" s="176">
        <v>46078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-11.67</v>
      </c>
    </row>
    <row r="169" spans="1:16" ht="19.5" hidden="1" customHeight="1">
      <c r="A169" s="172" t="s">
        <v>2737</v>
      </c>
      <c r="B169" s="176">
        <v>46084</v>
      </c>
      <c r="C169" s="172" t="s">
        <v>92</v>
      </c>
      <c r="D169" s="172" t="s">
        <v>96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0</v>
      </c>
      <c r="J169" s="176">
        <v>46078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0</v>
      </c>
    </row>
    <row r="170" spans="1:16" ht="19.5" hidden="1" customHeight="1">
      <c r="A170" s="172" t="s">
        <v>2737</v>
      </c>
      <c r="B170" s="176">
        <v>46084</v>
      </c>
      <c r="C170" s="172" t="s">
        <v>92</v>
      </c>
      <c r="D170" s="172" t="s">
        <v>97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0</v>
      </c>
      <c r="J170" s="176">
        <v>46078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-56.94</v>
      </c>
    </row>
    <row r="171" spans="1:16" ht="19.5" hidden="1" customHeight="1">
      <c r="A171" s="172" t="s">
        <v>2737</v>
      </c>
      <c r="B171" s="176">
        <v>46084</v>
      </c>
      <c r="C171" s="172" t="s">
        <v>2695</v>
      </c>
      <c r="D171" s="172" t="s">
        <v>98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46078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-15</v>
      </c>
    </row>
    <row r="172" spans="1:16" ht="19.5" hidden="1" customHeight="1">
      <c r="A172" s="172" t="s">
        <v>2738</v>
      </c>
      <c r="B172" s="176">
        <v>46084</v>
      </c>
      <c r="C172" s="172" t="s">
        <v>2695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46084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-20.52</v>
      </c>
    </row>
    <row r="173" spans="1:16" ht="19.5" hidden="1" customHeight="1">
      <c r="A173" s="172" t="s">
        <v>2739</v>
      </c>
      <c r="B173" s="176">
        <v>46084</v>
      </c>
      <c r="C173" s="172" t="s">
        <v>92</v>
      </c>
      <c r="D173" s="172" t="s">
        <v>24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2470</v>
      </c>
      <c r="J173" s="176">
        <v>46082</v>
      </c>
      <c r="K173" s="172" t="s">
        <v>93</v>
      </c>
      <c r="L173" s="172" t="s">
        <v>94</v>
      </c>
      <c r="M173" s="179">
        <v>0.43</v>
      </c>
      <c r="N173" s="177"/>
      <c r="O173" s="177">
        <v>35</v>
      </c>
      <c r="P173" s="180">
        <v>-114.68</v>
      </c>
    </row>
    <row r="174" spans="1:16" ht="19.5" hidden="1" customHeight="1">
      <c r="A174" s="172" t="s">
        <v>2739</v>
      </c>
      <c r="B174" s="176">
        <v>46084</v>
      </c>
      <c r="C174" s="172" t="s">
        <v>100</v>
      </c>
      <c r="D174" s="172" t="s">
        <v>101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2470</v>
      </c>
      <c r="J174" s="176">
        <v>46082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971.43</v>
      </c>
    </row>
    <row r="175" spans="1:16" ht="19.5" hidden="1" customHeight="1">
      <c r="A175" s="172" t="s">
        <v>2739</v>
      </c>
      <c r="B175" s="176">
        <v>46084</v>
      </c>
      <c r="C175" s="172" t="s">
        <v>100</v>
      </c>
      <c r="D175" s="172" t="s">
        <v>102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2470</v>
      </c>
      <c r="J175" s="176">
        <v>46082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9.7100000000000009</v>
      </c>
    </row>
    <row r="176" spans="1:16" ht="19.5" hidden="1" customHeight="1">
      <c r="A176" s="172" t="s">
        <v>2739</v>
      </c>
      <c r="B176" s="176">
        <v>46084</v>
      </c>
      <c r="C176" s="172" t="s">
        <v>100</v>
      </c>
      <c r="D176" s="172" t="s">
        <v>103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2470</v>
      </c>
      <c r="J176" s="176">
        <v>46082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1488.86</v>
      </c>
    </row>
    <row r="177" spans="1:16" ht="19.5" hidden="1" customHeight="1">
      <c r="A177" s="172" t="s">
        <v>2739</v>
      </c>
      <c r="B177" s="176">
        <v>46084</v>
      </c>
      <c r="C177" s="172" t="s">
        <v>104</v>
      </c>
      <c r="D177" s="172" t="s">
        <v>105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2470</v>
      </c>
      <c r="J177" s="176">
        <v>46082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-1062.0999999999999</v>
      </c>
    </row>
    <row r="178" spans="1:16" ht="19.5" hidden="1" customHeight="1">
      <c r="A178" s="172" t="s">
        <v>2739</v>
      </c>
      <c r="B178" s="176">
        <v>46084</v>
      </c>
      <c r="C178" s="172" t="s">
        <v>2695</v>
      </c>
      <c r="D178" s="172" t="s">
        <v>95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2470</v>
      </c>
      <c r="J178" s="176">
        <v>46082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-25</v>
      </c>
    </row>
    <row r="179" spans="1:16" ht="19.5" hidden="1" customHeight="1">
      <c r="A179" s="172" t="s">
        <v>2739</v>
      </c>
      <c r="B179" s="176">
        <v>46084</v>
      </c>
      <c r="C179" s="172" t="s">
        <v>2695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-18.46</v>
      </c>
    </row>
    <row r="180" spans="1:16" ht="19.5" hidden="1" customHeight="1">
      <c r="A180" s="172" t="s">
        <v>2629</v>
      </c>
      <c r="B180" s="176">
        <v>46084</v>
      </c>
      <c r="C180" s="172" t="s">
        <v>2695</v>
      </c>
      <c r="D180" s="172" t="s">
        <v>82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46081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20.37</v>
      </c>
    </row>
    <row r="181" spans="1:16" ht="19.5" hidden="1" customHeight="1">
      <c r="A181" s="172" t="s">
        <v>2740</v>
      </c>
      <c r="B181" s="176">
        <v>46084</v>
      </c>
      <c r="C181" s="172" t="s">
        <v>92</v>
      </c>
      <c r="D181" s="172" t="s">
        <v>24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46074</v>
      </c>
      <c r="K181" s="172" t="s">
        <v>93</v>
      </c>
      <c r="L181" s="172" t="s">
        <v>94</v>
      </c>
      <c r="M181" s="179">
        <v>0</v>
      </c>
      <c r="N181" s="177"/>
      <c r="O181" s="177">
        <v>38</v>
      </c>
      <c r="P181" s="180">
        <v>-46.77</v>
      </c>
    </row>
    <row r="182" spans="1:16" ht="19.5" hidden="1" customHeight="1">
      <c r="A182" s="172" t="s">
        <v>2740</v>
      </c>
      <c r="B182" s="176">
        <v>46084</v>
      </c>
      <c r="C182" s="172" t="s">
        <v>2695</v>
      </c>
      <c r="D182" s="172" t="s">
        <v>95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46074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-23.44</v>
      </c>
    </row>
    <row r="183" spans="1:16" ht="19.5" hidden="1" customHeight="1">
      <c r="A183" s="172" t="s">
        <v>2740</v>
      </c>
      <c r="B183" s="176">
        <v>46084</v>
      </c>
      <c r="C183" s="172" t="s">
        <v>92</v>
      </c>
      <c r="D183" s="172" t="s">
        <v>96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46074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0</v>
      </c>
    </row>
    <row r="184" spans="1:16" ht="19.5" hidden="1" customHeight="1">
      <c r="A184" s="172" t="s">
        <v>2740</v>
      </c>
      <c r="B184" s="176">
        <v>46084</v>
      </c>
      <c r="C184" s="172" t="s">
        <v>92</v>
      </c>
      <c r="D184" s="172" t="s">
        <v>97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46074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-46.77</v>
      </c>
    </row>
    <row r="185" spans="1:16" ht="19.5" hidden="1" customHeight="1">
      <c r="A185" s="172" t="s">
        <v>2740</v>
      </c>
      <c r="B185" s="176">
        <v>46084</v>
      </c>
      <c r="C185" s="172" t="s">
        <v>2695</v>
      </c>
      <c r="D185" s="172" t="s">
        <v>98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46074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</v>
      </c>
    </row>
    <row r="186" spans="1:16" ht="19.5" hidden="1" customHeight="1">
      <c r="A186" s="172" t="s">
        <v>2741</v>
      </c>
      <c r="B186" s="176">
        <v>46084</v>
      </c>
      <c r="C186" s="172" t="s">
        <v>2695</v>
      </c>
      <c r="D186" s="172" t="s">
        <v>82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0</v>
      </c>
      <c r="J186" s="176">
        <v>46084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-8.99</v>
      </c>
    </row>
    <row r="187" spans="1:16" ht="19.5" hidden="1" customHeight="1">
      <c r="A187" s="172" t="s">
        <v>2742</v>
      </c>
      <c r="B187" s="176">
        <v>46084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2470</v>
      </c>
      <c r="J187" s="176">
        <v>46082</v>
      </c>
      <c r="K187" s="172" t="s">
        <v>93</v>
      </c>
      <c r="L187" s="172" t="s">
        <v>94</v>
      </c>
      <c r="M187" s="179">
        <v>0.43</v>
      </c>
      <c r="N187" s="177"/>
      <c r="O187" s="177">
        <v>35</v>
      </c>
      <c r="P187" s="180">
        <v>-114.68</v>
      </c>
    </row>
    <row r="188" spans="1:16" ht="19.5" hidden="1" customHeight="1">
      <c r="A188" s="172" t="s">
        <v>2742</v>
      </c>
      <c r="B188" s="176">
        <v>46084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2470</v>
      </c>
      <c r="J188" s="176">
        <v>46082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994.3</v>
      </c>
    </row>
    <row r="189" spans="1:16" ht="19.5" hidden="1" customHeight="1">
      <c r="A189" s="172" t="s">
        <v>2742</v>
      </c>
      <c r="B189" s="176">
        <v>46084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2470</v>
      </c>
      <c r="J189" s="176">
        <v>46082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9.94</v>
      </c>
    </row>
    <row r="190" spans="1:16" ht="19.5" hidden="1" customHeight="1">
      <c r="A190" s="172" t="s">
        <v>2742</v>
      </c>
      <c r="B190" s="176">
        <v>46084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2470</v>
      </c>
      <c r="J190" s="176">
        <v>46082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1465.76</v>
      </c>
    </row>
    <row r="191" spans="1:16" ht="19.5" hidden="1" customHeight="1">
      <c r="A191" s="172" t="s">
        <v>2742</v>
      </c>
      <c r="B191" s="176">
        <v>46084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2470</v>
      </c>
      <c r="J191" s="176">
        <v>46082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-1062.0999999999999</v>
      </c>
    </row>
    <row r="192" spans="1:16" ht="19.5" hidden="1" customHeight="1">
      <c r="A192" s="172" t="s">
        <v>2743</v>
      </c>
      <c r="B192" s="176">
        <v>46084</v>
      </c>
      <c r="C192" s="172" t="s">
        <v>92</v>
      </c>
      <c r="D192" s="172" t="s">
        <v>24</v>
      </c>
      <c r="E192" s="172" t="s">
        <v>53</v>
      </c>
      <c r="F192" s="172" t="s">
        <v>120</v>
      </c>
      <c r="G192" s="172" t="s">
        <v>84</v>
      </c>
      <c r="H192" s="177">
        <v>1</v>
      </c>
      <c r="I192" s="178">
        <v>2470</v>
      </c>
      <c r="J192" s="176">
        <v>46081</v>
      </c>
      <c r="K192" s="172" t="s">
        <v>93</v>
      </c>
      <c r="L192" s="172" t="s">
        <v>94</v>
      </c>
      <c r="M192" s="179">
        <v>0.43</v>
      </c>
      <c r="N192" s="177"/>
      <c r="O192" s="177">
        <v>35</v>
      </c>
      <c r="P192" s="180">
        <v>-114.68</v>
      </c>
    </row>
    <row r="193" spans="1:16" ht="19.5" hidden="1" customHeight="1">
      <c r="A193" s="172" t="s">
        <v>2743</v>
      </c>
      <c r="B193" s="176">
        <v>46084</v>
      </c>
      <c r="C193" s="172" t="s">
        <v>100</v>
      </c>
      <c r="D193" s="172" t="s">
        <v>101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2470</v>
      </c>
      <c r="J193" s="176">
        <v>46081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1077</v>
      </c>
    </row>
    <row r="194" spans="1:16" ht="19.5" hidden="1" customHeight="1">
      <c r="A194" s="172" t="s">
        <v>2743</v>
      </c>
      <c r="B194" s="176">
        <v>46084</v>
      </c>
      <c r="C194" s="172" t="s">
        <v>100</v>
      </c>
      <c r="D194" s="172" t="s">
        <v>102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2470</v>
      </c>
      <c r="J194" s="176">
        <v>46081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10.77</v>
      </c>
    </row>
    <row r="195" spans="1:16" ht="19.5" hidden="1" customHeight="1">
      <c r="A195" s="172" t="s">
        <v>2743</v>
      </c>
      <c r="B195" s="176">
        <v>46084</v>
      </c>
      <c r="C195" s="172" t="s">
        <v>100</v>
      </c>
      <c r="D195" s="172" t="s">
        <v>103</v>
      </c>
      <c r="E195" s="172" t="s">
        <v>53</v>
      </c>
      <c r="F195" s="172" t="s">
        <v>120</v>
      </c>
      <c r="G195" s="172" t="s">
        <v>84</v>
      </c>
      <c r="H195" s="177">
        <v>1</v>
      </c>
      <c r="I195" s="178">
        <v>2470</v>
      </c>
      <c r="J195" s="176">
        <v>46081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1382.23</v>
      </c>
    </row>
    <row r="196" spans="1:16" ht="19.5" hidden="1" customHeight="1">
      <c r="A196" s="172" t="s">
        <v>2743</v>
      </c>
      <c r="B196" s="176">
        <v>46084</v>
      </c>
      <c r="C196" s="172" t="s">
        <v>104</v>
      </c>
      <c r="D196" s="172" t="s">
        <v>105</v>
      </c>
      <c r="E196" s="172" t="s">
        <v>53</v>
      </c>
      <c r="F196" s="172" t="s">
        <v>120</v>
      </c>
      <c r="G196" s="172" t="s">
        <v>84</v>
      </c>
      <c r="H196" s="177">
        <v>1</v>
      </c>
      <c r="I196" s="178">
        <v>2470</v>
      </c>
      <c r="J196" s="176">
        <v>46081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-1062.0999999999999</v>
      </c>
    </row>
    <row r="197" spans="1:16" ht="19.5" hidden="1" customHeight="1">
      <c r="A197" s="172" t="s">
        <v>2743</v>
      </c>
      <c r="B197" s="176">
        <v>46084</v>
      </c>
      <c r="C197" s="172" t="s">
        <v>2695</v>
      </c>
      <c r="D197" s="172" t="s">
        <v>95</v>
      </c>
      <c r="E197" s="172" t="s">
        <v>53</v>
      </c>
      <c r="F197" s="172" t="s">
        <v>120</v>
      </c>
      <c r="G197" s="172" t="s">
        <v>84</v>
      </c>
      <c r="H197" s="177">
        <v>1</v>
      </c>
      <c r="I197" s="178">
        <v>2470</v>
      </c>
      <c r="J197" s="176">
        <v>46081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-16.510000000000002</v>
      </c>
    </row>
    <row r="198" spans="1:16" ht="19.5" hidden="1" customHeight="1">
      <c r="A198" s="172" t="s">
        <v>2744</v>
      </c>
      <c r="B198" s="176">
        <v>46084</v>
      </c>
      <c r="C198" s="172" t="s">
        <v>92</v>
      </c>
      <c r="D198" s="172" t="s">
        <v>24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2500</v>
      </c>
      <c r="J198" s="176">
        <v>46079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-115.48</v>
      </c>
    </row>
    <row r="199" spans="1:16" ht="19.5" hidden="1" customHeight="1">
      <c r="A199" s="172" t="s">
        <v>2744</v>
      </c>
      <c r="B199" s="176">
        <v>46084</v>
      </c>
      <c r="C199" s="172" t="s">
        <v>100</v>
      </c>
      <c r="D199" s="172" t="s">
        <v>101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2500</v>
      </c>
      <c r="J199" s="176">
        <v>46079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967.68</v>
      </c>
    </row>
    <row r="200" spans="1:16" ht="19.5" hidden="1" customHeight="1">
      <c r="A200" s="172" t="s">
        <v>2744</v>
      </c>
      <c r="B200" s="176">
        <v>46084</v>
      </c>
      <c r="C200" s="172" t="s">
        <v>100</v>
      </c>
      <c r="D200" s="172" t="s">
        <v>102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2500</v>
      </c>
      <c r="J200" s="176">
        <v>46079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9.68</v>
      </c>
    </row>
    <row r="201" spans="1:16" ht="19.5" hidden="1" customHeight="1">
      <c r="A201" s="172" t="s">
        <v>2744</v>
      </c>
      <c r="B201" s="176">
        <v>46084</v>
      </c>
      <c r="C201" s="172" t="s">
        <v>100</v>
      </c>
      <c r="D201" s="172" t="s">
        <v>103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2500</v>
      </c>
      <c r="J201" s="176">
        <v>46079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1522.64</v>
      </c>
    </row>
    <row r="202" spans="1:16" ht="19.5" hidden="1" customHeight="1">
      <c r="A202" s="172" t="s">
        <v>2744</v>
      </c>
      <c r="B202" s="176">
        <v>46084</v>
      </c>
      <c r="C202" s="172" t="s">
        <v>104</v>
      </c>
      <c r="D202" s="172" t="s">
        <v>105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2500</v>
      </c>
      <c r="J202" s="176">
        <v>46079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-1075</v>
      </c>
    </row>
    <row r="203" spans="1:16" ht="19.5" hidden="1" customHeight="1">
      <c r="A203" s="172" t="s">
        <v>2744</v>
      </c>
      <c r="B203" s="176">
        <v>46084</v>
      </c>
      <c r="C203" s="172" t="s">
        <v>2695</v>
      </c>
      <c r="D203" s="172" t="s">
        <v>95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2500</v>
      </c>
      <c r="J203" s="176">
        <v>46079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-25</v>
      </c>
    </row>
    <row r="204" spans="1:16" ht="19.5" hidden="1" customHeight="1">
      <c r="A204" s="172" t="s">
        <v>2744</v>
      </c>
      <c r="B204" s="176">
        <v>46084</v>
      </c>
      <c r="C204" s="172" t="s">
        <v>2695</v>
      </c>
      <c r="D204" s="172" t="s">
        <v>82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0</v>
      </c>
      <c r="J204" s="176">
        <v>46079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-18.39</v>
      </c>
    </row>
    <row r="205" spans="1:16" ht="19.5" hidden="1" customHeight="1">
      <c r="A205" s="172" t="s">
        <v>2745</v>
      </c>
      <c r="B205" s="176">
        <v>46084</v>
      </c>
      <c r="C205" s="172" t="s">
        <v>92</v>
      </c>
      <c r="D205" s="172" t="s">
        <v>24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2350</v>
      </c>
      <c r="J205" s="176">
        <v>46072</v>
      </c>
      <c r="K205" s="172" t="s">
        <v>93</v>
      </c>
      <c r="L205" s="172" t="s">
        <v>94</v>
      </c>
      <c r="M205" s="179">
        <v>0.43</v>
      </c>
      <c r="N205" s="177"/>
      <c r="O205" s="177">
        <v>38</v>
      </c>
      <c r="P205" s="180">
        <v>-119.05</v>
      </c>
    </row>
    <row r="206" spans="1:16" ht="19.5" hidden="1" customHeight="1">
      <c r="A206" s="172" t="s">
        <v>2745</v>
      </c>
      <c r="B206" s="176">
        <v>46084</v>
      </c>
      <c r="C206" s="172" t="s">
        <v>100</v>
      </c>
      <c r="D206" s="172" t="s">
        <v>101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2350</v>
      </c>
      <c r="J206" s="176">
        <v>46072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1049.43</v>
      </c>
    </row>
    <row r="207" spans="1:16" ht="19.5" hidden="1" customHeight="1">
      <c r="A207" s="172" t="s">
        <v>2745</v>
      </c>
      <c r="B207" s="176">
        <v>46084</v>
      </c>
      <c r="C207" s="172" t="s">
        <v>100</v>
      </c>
      <c r="D207" s="172" t="s">
        <v>102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2350</v>
      </c>
      <c r="J207" s="176">
        <v>46072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10.49</v>
      </c>
    </row>
    <row r="208" spans="1:16" ht="19.5" hidden="1" customHeight="1">
      <c r="A208" s="172" t="s">
        <v>2745</v>
      </c>
      <c r="B208" s="176">
        <v>46084</v>
      </c>
      <c r="C208" s="172" t="s">
        <v>100</v>
      </c>
      <c r="D208" s="172" t="s">
        <v>103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2350</v>
      </c>
      <c r="J208" s="176">
        <v>46072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1290.08</v>
      </c>
    </row>
    <row r="209" spans="1:16" ht="19.5" hidden="1" customHeight="1">
      <c r="A209" s="172" t="s">
        <v>2745</v>
      </c>
      <c r="B209" s="176">
        <v>46084</v>
      </c>
      <c r="C209" s="172" t="s">
        <v>104</v>
      </c>
      <c r="D209" s="172" t="s">
        <v>105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2350</v>
      </c>
      <c r="J209" s="176">
        <v>46072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-1010.5</v>
      </c>
    </row>
    <row r="210" spans="1:16" ht="19.5" hidden="1" customHeight="1">
      <c r="A210" s="172" t="s">
        <v>2745</v>
      </c>
      <c r="B210" s="176">
        <v>46084</v>
      </c>
      <c r="C210" s="172" t="s">
        <v>2695</v>
      </c>
      <c r="D210" s="172" t="s">
        <v>95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2350</v>
      </c>
      <c r="J210" s="176">
        <v>46072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-12.45</v>
      </c>
    </row>
    <row r="211" spans="1:16" ht="19.5" hidden="1" customHeight="1">
      <c r="A211" s="172" t="s">
        <v>2745</v>
      </c>
      <c r="B211" s="176">
        <v>46084</v>
      </c>
      <c r="C211" s="172" t="s">
        <v>2695</v>
      </c>
      <c r="D211" s="172" t="s">
        <v>82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0</v>
      </c>
      <c r="J211" s="176">
        <v>46072</v>
      </c>
      <c r="K211" s="172" t="s">
        <v>85</v>
      </c>
      <c r="L211" s="172" t="s">
        <v>85</v>
      </c>
      <c r="M211" s="179">
        <v>0</v>
      </c>
      <c r="N211" s="177"/>
      <c r="O211" s="177"/>
      <c r="P211" s="180">
        <v>-19.940000000000001</v>
      </c>
    </row>
    <row r="212" spans="1:16" ht="19.5" hidden="1" customHeight="1">
      <c r="A212" s="172" t="s">
        <v>2746</v>
      </c>
      <c r="B212" s="176">
        <v>46084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2500</v>
      </c>
      <c r="J212" s="176">
        <v>46080</v>
      </c>
      <c r="K212" s="172" t="s">
        <v>93</v>
      </c>
      <c r="L212" s="172" t="s">
        <v>94</v>
      </c>
      <c r="M212" s="179">
        <v>0.43</v>
      </c>
      <c r="N212" s="177"/>
      <c r="O212" s="177">
        <v>36</v>
      </c>
      <c r="P212" s="180">
        <v>-108.61</v>
      </c>
    </row>
    <row r="213" spans="1:16" ht="19.5" hidden="1" customHeight="1">
      <c r="A213" s="172" t="s">
        <v>2746</v>
      </c>
      <c r="B213" s="176">
        <v>46084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2500</v>
      </c>
      <c r="J213" s="176">
        <v>46080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1155.8900000000001</v>
      </c>
    </row>
    <row r="214" spans="1:16" ht="19.5" hidden="1" customHeight="1">
      <c r="A214" s="172" t="s">
        <v>2746</v>
      </c>
      <c r="B214" s="176">
        <v>46084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2500</v>
      </c>
      <c r="J214" s="176">
        <v>46080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2746</v>
      </c>
      <c r="B215" s="176">
        <v>46084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2500</v>
      </c>
      <c r="J215" s="176">
        <v>46080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1344.11</v>
      </c>
    </row>
    <row r="216" spans="1:16" ht="19.5" hidden="1" customHeight="1">
      <c r="A216" s="172" t="s">
        <v>2746</v>
      </c>
      <c r="B216" s="176">
        <v>46084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2500</v>
      </c>
      <c r="J216" s="176">
        <v>46080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-1075</v>
      </c>
    </row>
    <row r="217" spans="1:16" ht="19.5" hidden="1" customHeight="1">
      <c r="A217" s="172" t="s">
        <v>2746</v>
      </c>
      <c r="B217" s="176">
        <v>46084</v>
      </c>
      <c r="C217" s="172" t="s">
        <v>2695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46080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-25</v>
      </c>
    </row>
    <row r="218" spans="1:16" ht="19.5" hidden="1" customHeight="1">
      <c r="A218" s="172" t="s">
        <v>2747</v>
      </c>
      <c r="B218" s="176">
        <v>46084</v>
      </c>
      <c r="C218" s="172" t="s">
        <v>2695</v>
      </c>
      <c r="D218" s="172" t="s">
        <v>82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-9.7100000000000009</v>
      </c>
    </row>
    <row r="219" spans="1:16" ht="19.5" hidden="1" customHeight="1">
      <c r="A219" s="172" t="s">
        <v>2748</v>
      </c>
      <c r="B219" s="176">
        <v>46084</v>
      </c>
      <c r="C219" s="172" t="s">
        <v>2695</v>
      </c>
      <c r="D219" s="172" t="s">
        <v>82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46084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-18.489999999999998</v>
      </c>
    </row>
    <row r="220" spans="1:16" ht="19.5" hidden="1" customHeight="1">
      <c r="A220" s="172" t="s">
        <v>2749</v>
      </c>
      <c r="B220" s="176">
        <v>46084</v>
      </c>
      <c r="C220" s="172" t="s">
        <v>1748</v>
      </c>
      <c r="D220" s="172" t="s">
        <v>2750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0</v>
      </c>
      <c r="J220" s="176">
        <v>46081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-5</v>
      </c>
    </row>
    <row r="221" spans="1:16" ht="19.5" hidden="1" customHeight="1">
      <c r="A221" s="172" t="s">
        <v>2749</v>
      </c>
      <c r="B221" s="176">
        <v>46084</v>
      </c>
      <c r="C221" s="172" t="s">
        <v>2695</v>
      </c>
      <c r="D221" s="172" t="s">
        <v>2751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0</v>
      </c>
      <c r="J221" s="176">
        <v>46081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</v>
      </c>
    </row>
    <row r="222" spans="1:16" ht="19.5" hidden="1" customHeight="1">
      <c r="A222" s="172" t="s">
        <v>2752</v>
      </c>
      <c r="B222" s="176">
        <v>46084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2470</v>
      </c>
      <c r="J222" s="176">
        <v>46082</v>
      </c>
      <c r="K222" s="172" t="s">
        <v>93</v>
      </c>
      <c r="L222" s="172" t="s">
        <v>94</v>
      </c>
      <c r="M222" s="179">
        <v>0.43</v>
      </c>
      <c r="N222" s="177"/>
      <c r="O222" s="177">
        <v>35</v>
      </c>
      <c r="P222" s="180">
        <v>-114.68</v>
      </c>
    </row>
    <row r="223" spans="1:16" ht="19.5" hidden="1" customHeight="1">
      <c r="A223" s="172" t="s">
        <v>2752</v>
      </c>
      <c r="B223" s="176">
        <v>46084</v>
      </c>
      <c r="C223" s="172" t="s">
        <v>100</v>
      </c>
      <c r="D223" s="172" t="s">
        <v>101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2470</v>
      </c>
      <c r="J223" s="176">
        <v>46082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863.81</v>
      </c>
    </row>
    <row r="224" spans="1:16" ht="19.5" hidden="1" customHeight="1">
      <c r="A224" s="172" t="s">
        <v>2752</v>
      </c>
      <c r="B224" s="176">
        <v>46084</v>
      </c>
      <c r="C224" s="172" t="s">
        <v>100</v>
      </c>
      <c r="D224" s="172" t="s">
        <v>102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2470</v>
      </c>
      <c r="J224" s="176">
        <v>46082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8.64</v>
      </c>
    </row>
    <row r="225" spans="1:16" ht="19.5" hidden="1" customHeight="1">
      <c r="A225" s="172" t="s">
        <v>2752</v>
      </c>
      <c r="B225" s="176">
        <v>46084</v>
      </c>
      <c r="C225" s="172" t="s">
        <v>100</v>
      </c>
      <c r="D225" s="172" t="s">
        <v>103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2470</v>
      </c>
      <c r="J225" s="176">
        <v>46082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1597.55</v>
      </c>
    </row>
    <row r="226" spans="1:16" ht="19.5" hidden="1" customHeight="1">
      <c r="A226" s="172" t="s">
        <v>2752</v>
      </c>
      <c r="B226" s="176">
        <v>46084</v>
      </c>
      <c r="C226" s="172" t="s">
        <v>104</v>
      </c>
      <c r="D226" s="172" t="s">
        <v>105</v>
      </c>
      <c r="E226" s="172" t="s">
        <v>58</v>
      </c>
      <c r="F226" s="172" t="s">
        <v>1300</v>
      </c>
      <c r="G226" s="172" t="s">
        <v>84</v>
      </c>
      <c r="H226" s="177">
        <v>1</v>
      </c>
      <c r="I226" s="178">
        <v>2470</v>
      </c>
      <c r="J226" s="176">
        <v>46082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-1062.0999999999999</v>
      </c>
    </row>
    <row r="227" spans="1:16" ht="19.5" hidden="1" customHeight="1">
      <c r="A227" s="172" t="s">
        <v>2752</v>
      </c>
      <c r="B227" s="176">
        <v>46084</v>
      </c>
      <c r="C227" s="172" t="s">
        <v>2695</v>
      </c>
      <c r="D227" s="172" t="s">
        <v>95</v>
      </c>
      <c r="E227" s="172" t="s">
        <v>58</v>
      </c>
      <c r="F227" s="172" t="s">
        <v>1300</v>
      </c>
      <c r="G227" s="172" t="s">
        <v>84</v>
      </c>
      <c r="H227" s="177">
        <v>1</v>
      </c>
      <c r="I227" s="178">
        <v>2470</v>
      </c>
      <c r="J227" s="176">
        <v>46082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-12.57</v>
      </c>
    </row>
    <row r="228" spans="1:16" ht="19.5" hidden="1" customHeight="1">
      <c r="A228" s="172" t="s">
        <v>2753</v>
      </c>
      <c r="B228" s="176">
        <v>46084</v>
      </c>
      <c r="C228" s="172" t="s">
        <v>92</v>
      </c>
      <c r="D228" s="172" t="s">
        <v>24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46081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-46.77</v>
      </c>
    </row>
    <row r="229" spans="1:16" ht="19.5" hidden="1" customHeight="1">
      <c r="A229" s="172" t="s">
        <v>2753</v>
      </c>
      <c r="B229" s="176">
        <v>46084</v>
      </c>
      <c r="C229" s="172" t="s">
        <v>2695</v>
      </c>
      <c r="D229" s="172" t="s">
        <v>95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0</v>
      </c>
      <c r="J229" s="176">
        <v>46081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-13.34</v>
      </c>
    </row>
    <row r="230" spans="1:16" ht="19.5" hidden="1" customHeight="1">
      <c r="A230" s="172" t="s">
        <v>2753</v>
      </c>
      <c r="B230" s="176">
        <v>46084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46081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2753</v>
      </c>
      <c r="B231" s="176">
        <v>46084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46081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2753</v>
      </c>
      <c r="B232" s="176">
        <v>46084</v>
      </c>
      <c r="C232" s="172" t="s">
        <v>2695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46081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2754</v>
      </c>
      <c r="B233" s="176">
        <v>46084</v>
      </c>
      <c r="C233" s="172" t="s">
        <v>92</v>
      </c>
      <c r="D233" s="172" t="s">
        <v>24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46082</v>
      </c>
      <c r="K233" s="172" t="s">
        <v>93</v>
      </c>
      <c r="L233" s="172" t="s">
        <v>94</v>
      </c>
      <c r="M233" s="179">
        <v>0</v>
      </c>
      <c r="N233" s="177"/>
      <c r="O233" s="177">
        <v>35</v>
      </c>
      <c r="P233" s="180">
        <v>-116.76</v>
      </c>
    </row>
    <row r="234" spans="1:16" ht="19.5" hidden="1" customHeight="1">
      <c r="A234" s="172" t="s">
        <v>2755</v>
      </c>
      <c r="B234" s="176">
        <v>46084</v>
      </c>
      <c r="C234" s="172" t="s">
        <v>92</v>
      </c>
      <c r="D234" s="172" t="s">
        <v>24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2470</v>
      </c>
      <c r="J234" s="176">
        <v>46083</v>
      </c>
      <c r="K234" s="172" t="s">
        <v>93</v>
      </c>
      <c r="L234" s="172" t="s">
        <v>94</v>
      </c>
      <c r="M234" s="179">
        <v>0.43</v>
      </c>
      <c r="N234" s="177"/>
      <c r="O234" s="177">
        <v>35</v>
      </c>
      <c r="P234" s="180">
        <v>-101.26</v>
      </c>
    </row>
    <row r="235" spans="1:16" ht="19.5" hidden="1" customHeight="1">
      <c r="A235" s="172" t="s">
        <v>2755</v>
      </c>
      <c r="B235" s="176">
        <v>46084</v>
      </c>
      <c r="C235" s="172" t="s">
        <v>100</v>
      </c>
      <c r="D235" s="172" t="s">
        <v>101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2470</v>
      </c>
      <c r="J235" s="176">
        <v>46083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868.82</v>
      </c>
    </row>
    <row r="236" spans="1:16" ht="19.5" hidden="1" customHeight="1">
      <c r="A236" s="172" t="s">
        <v>2755</v>
      </c>
      <c r="B236" s="176">
        <v>46084</v>
      </c>
      <c r="C236" s="172" t="s">
        <v>100</v>
      </c>
      <c r="D236" s="172" t="s">
        <v>102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2470</v>
      </c>
      <c r="J236" s="176">
        <v>46083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8.69</v>
      </c>
    </row>
    <row r="237" spans="1:16" ht="19.5" hidden="1" customHeight="1">
      <c r="A237" s="172" t="s">
        <v>2755</v>
      </c>
      <c r="B237" s="176">
        <v>46084</v>
      </c>
      <c r="C237" s="172" t="s">
        <v>100</v>
      </c>
      <c r="D237" s="172" t="s">
        <v>103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2470</v>
      </c>
      <c r="J237" s="176">
        <v>46083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1592.49</v>
      </c>
    </row>
    <row r="238" spans="1:16" ht="19.5" hidden="1" customHeight="1">
      <c r="A238" s="172" t="s">
        <v>2755</v>
      </c>
      <c r="B238" s="176">
        <v>46084</v>
      </c>
      <c r="C238" s="172" t="s">
        <v>104</v>
      </c>
      <c r="D238" s="172" t="s">
        <v>105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2470</v>
      </c>
      <c r="J238" s="176">
        <v>46083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-1062.0999999999999</v>
      </c>
    </row>
    <row r="239" spans="1:16" ht="19.5" hidden="1" customHeight="1">
      <c r="A239" s="172" t="s">
        <v>2755</v>
      </c>
      <c r="B239" s="176">
        <v>46084</v>
      </c>
      <c r="C239" s="172" t="s">
        <v>2695</v>
      </c>
      <c r="D239" s="172" t="s">
        <v>95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2470</v>
      </c>
      <c r="J239" s="176">
        <v>46083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-14.55</v>
      </c>
    </row>
    <row r="240" spans="1:16" ht="19.5" hidden="1" customHeight="1">
      <c r="A240" s="172" t="s">
        <v>2756</v>
      </c>
      <c r="B240" s="176">
        <v>46084</v>
      </c>
      <c r="C240" s="172" t="s">
        <v>92</v>
      </c>
      <c r="D240" s="172" t="s">
        <v>24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2470</v>
      </c>
      <c r="J240" s="176">
        <v>46083</v>
      </c>
      <c r="K240" s="172" t="s">
        <v>93</v>
      </c>
      <c r="L240" s="172" t="s">
        <v>94</v>
      </c>
      <c r="M240" s="179">
        <v>0.43</v>
      </c>
      <c r="N240" s="177"/>
      <c r="O240" s="177">
        <v>35</v>
      </c>
      <c r="P240" s="180">
        <v>-114.68</v>
      </c>
    </row>
    <row r="241" spans="1:16" ht="19.5" hidden="1" customHeight="1">
      <c r="A241" s="172" t="s">
        <v>2756</v>
      </c>
      <c r="B241" s="176">
        <v>46084</v>
      </c>
      <c r="C241" s="172" t="s">
        <v>100</v>
      </c>
      <c r="D241" s="172" t="s">
        <v>101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2470</v>
      </c>
      <c r="J241" s="176">
        <v>46083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957.35</v>
      </c>
    </row>
    <row r="242" spans="1:16" ht="19.5" hidden="1" customHeight="1">
      <c r="A242" s="172" t="s">
        <v>2756</v>
      </c>
      <c r="B242" s="176">
        <v>46084</v>
      </c>
      <c r="C242" s="172" t="s">
        <v>100</v>
      </c>
      <c r="D242" s="172" t="s">
        <v>102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2470</v>
      </c>
      <c r="J242" s="176">
        <v>46083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9.57</v>
      </c>
    </row>
    <row r="243" spans="1:16" ht="19.5" hidden="1" customHeight="1">
      <c r="A243" s="172" t="s">
        <v>2756</v>
      </c>
      <c r="B243" s="176">
        <v>46084</v>
      </c>
      <c r="C243" s="172" t="s">
        <v>100</v>
      </c>
      <c r="D243" s="172" t="s">
        <v>103</v>
      </c>
      <c r="E243" s="172" t="s">
        <v>58</v>
      </c>
      <c r="F243" s="172" t="s">
        <v>1300</v>
      </c>
      <c r="G243" s="172" t="s">
        <v>84</v>
      </c>
      <c r="H243" s="177">
        <v>1</v>
      </c>
      <c r="I243" s="178">
        <v>2470</v>
      </c>
      <c r="J243" s="176">
        <v>46083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1503.08</v>
      </c>
    </row>
    <row r="244" spans="1:16" ht="19.5" hidden="1" customHeight="1">
      <c r="A244" s="172" t="s">
        <v>2756</v>
      </c>
      <c r="B244" s="176">
        <v>46084</v>
      </c>
      <c r="C244" s="172" t="s">
        <v>104</v>
      </c>
      <c r="D244" s="172" t="s">
        <v>105</v>
      </c>
      <c r="E244" s="172" t="s">
        <v>58</v>
      </c>
      <c r="F244" s="172" t="s">
        <v>1300</v>
      </c>
      <c r="G244" s="172" t="s">
        <v>84</v>
      </c>
      <c r="H244" s="177">
        <v>1</v>
      </c>
      <c r="I244" s="178">
        <v>2470</v>
      </c>
      <c r="J244" s="176">
        <v>46083</v>
      </c>
      <c r="K244" s="172" t="s">
        <v>93</v>
      </c>
      <c r="L244" s="172" t="s">
        <v>94</v>
      </c>
      <c r="M244" s="179">
        <v>0.43</v>
      </c>
      <c r="N244" s="177"/>
      <c r="O244" s="177"/>
      <c r="P244" s="180">
        <v>-1062.0999999999999</v>
      </c>
    </row>
    <row r="245" spans="1:16" ht="19.5" hidden="1" customHeight="1">
      <c r="A245" s="172" t="s">
        <v>2756</v>
      </c>
      <c r="B245" s="176">
        <v>46084</v>
      </c>
      <c r="C245" s="172" t="s">
        <v>2695</v>
      </c>
      <c r="D245" s="172" t="s">
        <v>95</v>
      </c>
      <c r="E245" s="172" t="s">
        <v>58</v>
      </c>
      <c r="F245" s="172" t="s">
        <v>1300</v>
      </c>
      <c r="G245" s="172" t="s">
        <v>84</v>
      </c>
      <c r="H245" s="177">
        <v>1</v>
      </c>
      <c r="I245" s="178">
        <v>2470</v>
      </c>
      <c r="J245" s="176">
        <v>46083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-12.47</v>
      </c>
    </row>
    <row r="246" spans="1:16" ht="19.5" hidden="1" customHeight="1">
      <c r="A246" s="172" t="s">
        <v>2756</v>
      </c>
      <c r="B246" s="176">
        <v>46084</v>
      </c>
      <c r="C246" s="172" t="s">
        <v>2695</v>
      </c>
      <c r="D246" s="172" t="s">
        <v>82</v>
      </c>
      <c r="E246" s="172" t="s">
        <v>58</v>
      </c>
      <c r="F246" s="172" t="s">
        <v>1300</v>
      </c>
      <c r="G246" s="172" t="s">
        <v>84</v>
      </c>
      <c r="H246" s="177">
        <v>1</v>
      </c>
      <c r="I246" s="178">
        <v>0</v>
      </c>
      <c r="J246" s="176">
        <v>46083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-18.190000000000001</v>
      </c>
    </row>
    <row r="247" spans="1:16" ht="19.5" hidden="1" customHeight="1">
      <c r="A247" s="172" t="s">
        <v>1762</v>
      </c>
      <c r="B247" s="176">
        <v>46084</v>
      </c>
      <c r="C247" s="172" t="s">
        <v>92</v>
      </c>
      <c r="D247" s="172" t="s">
        <v>272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0</v>
      </c>
      <c r="J247" s="176">
        <v>46059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0</v>
      </c>
    </row>
    <row r="248" spans="1:16" ht="19.5" hidden="1" customHeight="1">
      <c r="A248" s="172" t="s">
        <v>1762</v>
      </c>
      <c r="B248" s="176">
        <v>46084</v>
      </c>
      <c r="C248" s="172" t="s">
        <v>92</v>
      </c>
      <c r="D248" s="172" t="s">
        <v>97</v>
      </c>
      <c r="E248" s="172" t="s">
        <v>60</v>
      </c>
      <c r="F248" s="172" t="s">
        <v>1426</v>
      </c>
      <c r="G248" s="172" t="s">
        <v>84</v>
      </c>
      <c r="H248" s="177">
        <v>1</v>
      </c>
      <c r="I248" s="178">
        <v>0</v>
      </c>
      <c r="J248" s="176">
        <v>46059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-56.94</v>
      </c>
    </row>
    <row r="249" spans="1:16" ht="19.5" hidden="1" customHeight="1">
      <c r="A249" s="172" t="s">
        <v>1762</v>
      </c>
      <c r="B249" s="176">
        <v>46084</v>
      </c>
      <c r="C249" s="172" t="s">
        <v>2695</v>
      </c>
      <c r="D249" s="172" t="s">
        <v>98</v>
      </c>
      <c r="E249" s="172" t="s">
        <v>60</v>
      </c>
      <c r="F249" s="172" t="s">
        <v>1426</v>
      </c>
      <c r="G249" s="172" t="s">
        <v>84</v>
      </c>
      <c r="H249" s="177">
        <v>1</v>
      </c>
      <c r="I249" s="178">
        <v>0</v>
      </c>
      <c r="J249" s="176">
        <v>46059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</v>
      </c>
    </row>
    <row r="250" spans="1:16" ht="19.5" hidden="1" customHeight="1">
      <c r="A250" s="172" t="s">
        <v>2757</v>
      </c>
      <c r="B250" s="176">
        <v>46084</v>
      </c>
      <c r="C250" s="172" t="s">
        <v>92</v>
      </c>
      <c r="D250" s="172" t="s">
        <v>24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2600</v>
      </c>
      <c r="J250" s="176">
        <v>46080</v>
      </c>
      <c r="K250" s="172" t="s">
        <v>93</v>
      </c>
      <c r="L250" s="172" t="s">
        <v>94</v>
      </c>
      <c r="M250" s="179">
        <v>0.43</v>
      </c>
      <c r="N250" s="177"/>
      <c r="O250" s="177">
        <v>36</v>
      </c>
      <c r="P250" s="180">
        <v>-124.24</v>
      </c>
    </row>
    <row r="251" spans="1:16" ht="19.5" hidden="1" customHeight="1">
      <c r="A251" s="172" t="s">
        <v>2757</v>
      </c>
      <c r="B251" s="176">
        <v>46084</v>
      </c>
      <c r="C251" s="172" t="s">
        <v>100</v>
      </c>
      <c r="D251" s="172" t="s">
        <v>101</v>
      </c>
      <c r="E251" s="172" t="s">
        <v>58</v>
      </c>
      <c r="F251" s="172" t="s">
        <v>1300</v>
      </c>
      <c r="G251" s="172" t="s">
        <v>84</v>
      </c>
      <c r="H251" s="177">
        <v>1</v>
      </c>
      <c r="I251" s="178">
        <v>2600</v>
      </c>
      <c r="J251" s="176">
        <v>46080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1054.98</v>
      </c>
    </row>
    <row r="252" spans="1:16" ht="19.5" hidden="1" customHeight="1">
      <c r="A252" s="172" t="s">
        <v>2757</v>
      </c>
      <c r="B252" s="176">
        <v>46084</v>
      </c>
      <c r="C252" s="172" t="s">
        <v>100</v>
      </c>
      <c r="D252" s="172" t="s">
        <v>102</v>
      </c>
      <c r="E252" s="172" t="s">
        <v>58</v>
      </c>
      <c r="F252" s="172" t="s">
        <v>1300</v>
      </c>
      <c r="G252" s="172" t="s">
        <v>84</v>
      </c>
      <c r="H252" s="177">
        <v>1</v>
      </c>
      <c r="I252" s="178">
        <v>2600</v>
      </c>
      <c r="J252" s="176">
        <v>46080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10.55</v>
      </c>
    </row>
    <row r="253" spans="1:16" ht="19.5" hidden="1" customHeight="1">
      <c r="A253" s="172" t="s">
        <v>2757</v>
      </c>
      <c r="B253" s="176">
        <v>46084</v>
      </c>
      <c r="C253" s="172" t="s">
        <v>100</v>
      </c>
      <c r="D253" s="172" t="s">
        <v>103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2600</v>
      </c>
      <c r="J253" s="176">
        <v>46080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1534.47</v>
      </c>
    </row>
    <row r="254" spans="1:16" ht="19.5" hidden="1" customHeight="1">
      <c r="A254" s="172" t="s">
        <v>2757</v>
      </c>
      <c r="B254" s="176">
        <v>46084</v>
      </c>
      <c r="C254" s="172" t="s">
        <v>104</v>
      </c>
      <c r="D254" s="172" t="s">
        <v>105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2600</v>
      </c>
      <c r="J254" s="176">
        <v>46080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-1118</v>
      </c>
    </row>
    <row r="255" spans="1:16" ht="19.5" hidden="1" customHeight="1">
      <c r="A255" s="172" t="s">
        <v>2757</v>
      </c>
      <c r="B255" s="176">
        <v>46084</v>
      </c>
      <c r="C255" s="172" t="s">
        <v>2695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2600</v>
      </c>
      <c r="J255" s="176">
        <v>46080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-14.59</v>
      </c>
    </row>
    <row r="256" spans="1:16" ht="19.5" hidden="1" customHeight="1">
      <c r="A256" s="172" t="s">
        <v>2757</v>
      </c>
      <c r="B256" s="176">
        <v>46084</v>
      </c>
      <c r="C256" s="172" t="s">
        <v>2695</v>
      </c>
      <c r="D256" s="172" t="s">
        <v>82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46080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-20.04</v>
      </c>
    </row>
    <row r="257" spans="1:16" ht="19.5" hidden="1" customHeight="1">
      <c r="A257" s="172" t="s">
        <v>2758</v>
      </c>
      <c r="B257" s="176">
        <v>46084</v>
      </c>
      <c r="C257" s="172" t="s">
        <v>2695</v>
      </c>
      <c r="D257" s="172" t="s">
        <v>82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46084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-17.57</v>
      </c>
    </row>
    <row r="258" spans="1:16" ht="19.5" hidden="1" customHeight="1">
      <c r="A258" s="172" t="s">
        <v>2759</v>
      </c>
      <c r="B258" s="176">
        <v>46084</v>
      </c>
      <c r="C258" s="172" t="s">
        <v>92</v>
      </c>
      <c r="D258" s="172" t="s">
        <v>24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0</v>
      </c>
      <c r="J258" s="176">
        <v>46075</v>
      </c>
      <c r="K258" s="172" t="s">
        <v>93</v>
      </c>
      <c r="L258" s="172" t="s">
        <v>94</v>
      </c>
      <c r="M258" s="179">
        <v>0</v>
      </c>
      <c r="N258" s="177"/>
      <c r="O258" s="177">
        <v>37</v>
      </c>
      <c r="P258" s="180">
        <v>-56.94</v>
      </c>
    </row>
    <row r="259" spans="1:16" ht="19.5" hidden="1" customHeight="1">
      <c r="A259" s="172" t="s">
        <v>2759</v>
      </c>
      <c r="B259" s="176">
        <v>46084</v>
      </c>
      <c r="C259" s="172" t="s">
        <v>2695</v>
      </c>
      <c r="D259" s="172" t="s">
        <v>95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-17.2</v>
      </c>
    </row>
    <row r="260" spans="1:16" ht="19.5" hidden="1" customHeight="1">
      <c r="A260" s="172" t="s">
        <v>2759</v>
      </c>
      <c r="B260" s="176">
        <v>46084</v>
      </c>
      <c r="C260" s="172" t="s">
        <v>92</v>
      </c>
      <c r="D260" s="172" t="s">
        <v>96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0</v>
      </c>
    </row>
    <row r="261" spans="1:16" ht="19.5" hidden="1" customHeight="1">
      <c r="A261" s="172" t="s">
        <v>2759</v>
      </c>
      <c r="B261" s="176">
        <v>46084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46075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-56.94</v>
      </c>
    </row>
    <row r="262" spans="1:16" ht="19.5" hidden="1" customHeight="1">
      <c r="A262" s="172" t="s">
        <v>2759</v>
      </c>
      <c r="B262" s="176">
        <v>46084</v>
      </c>
      <c r="C262" s="172" t="s">
        <v>2695</v>
      </c>
      <c r="D262" s="172" t="s">
        <v>98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46075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-15</v>
      </c>
    </row>
    <row r="263" spans="1:16" ht="19.5" hidden="1" customHeight="1">
      <c r="A263" s="172" t="s">
        <v>2760</v>
      </c>
      <c r="B263" s="176">
        <v>46084</v>
      </c>
      <c r="C263" s="172" t="s">
        <v>92</v>
      </c>
      <c r="D263" s="172" t="s">
        <v>24</v>
      </c>
      <c r="E263" s="172" t="s">
        <v>59</v>
      </c>
      <c r="F263" s="172" t="s">
        <v>1386</v>
      </c>
      <c r="G263" s="172" t="s">
        <v>84</v>
      </c>
      <c r="H263" s="177">
        <v>1</v>
      </c>
      <c r="I263" s="178">
        <v>0</v>
      </c>
      <c r="J263" s="176">
        <v>46075</v>
      </c>
      <c r="K263" s="172" t="s">
        <v>93</v>
      </c>
      <c r="L263" s="172" t="s">
        <v>94</v>
      </c>
      <c r="M263" s="179">
        <v>0</v>
      </c>
      <c r="N263" s="177"/>
      <c r="O263" s="177">
        <v>37</v>
      </c>
      <c r="P263" s="180">
        <v>-56.94</v>
      </c>
    </row>
    <row r="264" spans="1:16" ht="19.5" hidden="1" customHeight="1">
      <c r="A264" s="172" t="s">
        <v>2760</v>
      </c>
      <c r="B264" s="176">
        <v>46084</v>
      </c>
      <c r="C264" s="172" t="s">
        <v>2695</v>
      </c>
      <c r="D264" s="172" t="s">
        <v>95</v>
      </c>
      <c r="E264" s="172" t="s">
        <v>59</v>
      </c>
      <c r="F264" s="172" t="s">
        <v>1386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-17.2</v>
      </c>
    </row>
    <row r="265" spans="1:16" ht="19.5" hidden="1" customHeight="1">
      <c r="A265" s="172" t="s">
        <v>2760</v>
      </c>
      <c r="B265" s="176">
        <v>46084</v>
      </c>
      <c r="C265" s="172" t="s">
        <v>92</v>
      </c>
      <c r="D265" s="172" t="s">
        <v>96</v>
      </c>
      <c r="E265" s="172" t="s">
        <v>59</v>
      </c>
      <c r="F265" s="172" t="s">
        <v>1386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0</v>
      </c>
    </row>
    <row r="266" spans="1:16" ht="19.5" hidden="1" customHeight="1">
      <c r="A266" s="172" t="s">
        <v>2760</v>
      </c>
      <c r="B266" s="176">
        <v>46084</v>
      </c>
      <c r="C266" s="172" t="s">
        <v>92</v>
      </c>
      <c r="D266" s="172" t="s">
        <v>97</v>
      </c>
      <c r="E266" s="172" t="s">
        <v>59</v>
      </c>
      <c r="F266" s="172" t="s">
        <v>1386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-56.94</v>
      </c>
    </row>
    <row r="267" spans="1:16" ht="19.5" hidden="1" customHeight="1">
      <c r="A267" s="172" t="s">
        <v>2760</v>
      </c>
      <c r="B267" s="176">
        <v>46084</v>
      </c>
      <c r="C267" s="172" t="s">
        <v>2695</v>
      </c>
      <c r="D267" s="172" t="s">
        <v>98</v>
      </c>
      <c r="E267" s="172" t="s">
        <v>59</v>
      </c>
      <c r="F267" s="172" t="s">
        <v>1386</v>
      </c>
      <c r="G267" s="172" t="s">
        <v>84</v>
      </c>
      <c r="H267" s="177">
        <v>1</v>
      </c>
      <c r="I267" s="178">
        <v>0</v>
      </c>
      <c r="J267" s="176">
        <v>46075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2673</v>
      </c>
      <c r="B268" s="176">
        <v>46084</v>
      </c>
      <c r="C268" s="172" t="s">
        <v>166</v>
      </c>
      <c r="D268" s="172" t="s">
        <v>167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-2470</v>
      </c>
      <c r="J268" s="176">
        <v>46081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-1006.62</v>
      </c>
    </row>
    <row r="269" spans="1:16" ht="19.5" hidden="1" customHeight="1">
      <c r="A269" s="172" t="s">
        <v>2673</v>
      </c>
      <c r="B269" s="176">
        <v>46084</v>
      </c>
      <c r="C269" s="172" t="s">
        <v>166</v>
      </c>
      <c r="D269" s="172" t="s">
        <v>102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-2470</v>
      </c>
      <c r="J269" s="176">
        <v>46081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-10.07</v>
      </c>
    </row>
    <row r="270" spans="1:16" ht="19.5" hidden="1" customHeight="1">
      <c r="A270" s="172" t="s">
        <v>2673</v>
      </c>
      <c r="B270" s="176">
        <v>46084</v>
      </c>
      <c r="C270" s="172" t="s">
        <v>166</v>
      </c>
      <c r="D270" s="172" t="s">
        <v>103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-2470</v>
      </c>
      <c r="J270" s="176">
        <v>46081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-1453.31</v>
      </c>
    </row>
    <row r="271" spans="1:16" ht="19.5" hidden="1" customHeight="1">
      <c r="A271" s="172" t="s">
        <v>2673</v>
      </c>
      <c r="B271" s="176">
        <v>46084</v>
      </c>
      <c r="C271" s="172" t="s">
        <v>104</v>
      </c>
      <c r="D271" s="172" t="s">
        <v>168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-2470</v>
      </c>
      <c r="J271" s="176">
        <v>46081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1062.0999999999999</v>
      </c>
    </row>
    <row r="272" spans="1:16" ht="19.5" hidden="1" customHeight="1">
      <c r="A272" s="172" t="s">
        <v>2761</v>
      </c>
      <c r="B272" s="176">
        <v>46084</v>
      </c>
      <c r="C272" s="172" t="s">
        <v>92</v>
      </c>
      <c r="D272" s="172" t="s">
        <v>24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2470</v>
      </c>
      <c r="J272" s="176">
        <v>46082</v>
      </c>
      <c r="K272" s="172" t="s">
        <v>93</v>
      </c>
      <c r="L272" s="172" t="s">
        <v>94</v>
      </c>
      <c r="M272" s="179">
        <v>0.43</v>
      </c>
      <c r="N272" s="177"/>
      <c r="O272" s="177">
        <v>35</v>
      </c>
      <c r="P272" s="180">
        <v>-114.68</v>
      </c>
    </row>
    <row r="273" spans="1:16" ht="19.5" hidden="1" customHeight="1">
      <c r="A273" s="172" t="s">
        <v>2761</v>
      </c>
      <c r="B273" s="176">
        <v>46084</v>
      </c>
      <c r="C273" s="172" t="s">
        <v>100</v>
      </c>
      <c r="D273" s="172" t="s">
        <v>101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2470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995.24</v>
      </c>
    </row>
    <row r="274" spans="1:16" ht="19.5" hidden="1" customHeight="1">
      <c r="A274" s="172" t="s">
        <v>2761</v>
      </c>
      <c r="B274" s="176">
        <v>46084</v>
      </c>
      <c r="C274" s="172" t="s">
        <v>100</v>
      </c>
      <c r="D274" s="172" t="s">
        <v>102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2470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9.9499999999999993</v>
      </c>
    </row>
    <row r="275" spans="1:16" ht="19.5" hidden="1" customHeight="1">
      <c r="A275" s="172" t="s">
        <v>2761</v>
      </c>
      <c r="B275" s="176">
        <v>46084</v>
      </c>
      <c r="C275" s="172" t="s">
        <v>100</v>
      </c>
      <c r="D275" s="172" t="s">
        <v>103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2470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1464.81</v>
      </c>
    </row>
    <row r="276" spans="1:16" ht="19.5" hidden="1" customHeight="1">
      <c r="A276" s="172" t="s">
        <v>2761</v>
      </c>
      <c r="B276" s="176">
        <v>46084</v>
      </c>
      <c r="C276" s="172" t="s">
        <v>104</v>
      </c>
      <c r="D276" s="172" t="s">
        <v>105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2470</v>
      </c>
      <c r="J276" s="176">
        <v>46082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-1062.0999999999999</v>
      </c>
    </row>
    <row r="277" spans="1:16" ht="19.5" hidden="1" customHeight="1">
      <c r="A277" s="172" t="s">
        <v>2761</v>
      </c>
      <c r="B277" s="176">
        <v>46084</v>
      </c>
      <c r="C277" s="172" t="s">
        <v>2695</v>
      </c>
      <c r="D277" s="172" t="s">
        <v>95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2470</v>
      </c>
      <c r="J277" s="176">
        <v>46082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-15.67</v>
      </c>
    </row>
    <row r="278" spans="1:16" ht="19.5" hidden="1" customHeight="1">
      <c r="A278" s="172" t="s">
        <v>2761</v>
      </c>
      <c r="B278" s="176">
        <v>46084</v>
      </c>
      <c r="C278" s="172" t="s">
        <v>2695</v>
      </c>
      <c r="D278" s="172" t="s">
        <v>82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0</v>
      </c>
      <c r="J278" s="176">
        <v>46082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-18.91</v>
      </c>
    </row>
    <row r="279" spans="1:16" ht="19.5" hidden="1" customHeight="1">
      <c r="A279" s="172" t="s">
        <v>2673</v>
      </c>
      <c r="B279" s="176">
        <v>46084</v>
      </c>
      <c r="C279" s="172" t="s">
        <v>2695</v>
      </c>
      <c r="D279" s="172" t="s">
        <v>82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0</v>
      </c>
      <c r="J279" s="176">
        <v>46081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19.13</v>
      </c>
    </row>
    <row r="280" spans="1:16" ht="19.5" hidden="1" customHeight="1">
      <c r="A280" s="172" t="s">
        <v>2762</v>
      </c>
      <c r="B280" s="176">
        <v>46084</v>
      </c>
      <c r="C280" s="172" t="s">
        <v>92</v>
      </c>
      <c r="D280" s="172" t="s">
        <v>24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46070</v>
      </c>
      <c r="K280" s="172" t="s">
        <v>93</v>
      </c>
      <c r="L280" s="172" t="s">
        <v>94</v>
      </c>
      <c r="M280" s="179">
        <v>0</v>
      </c>
      <c r="N280" s="177"/>
      <c r="O280" s="177">
        <v>39</v>
      </c>
      <c r="P280" s="180">
        <v>-46.77</v>
      </c>
    </row>
    <row r="281" spans="1:16" ht="19.5" hidden="1" customHeight="1">
      <c r="A281" s="172" t="s">
        <v>2762</v>
      </c>
      <c r="B281" s="176">
        <v>46084</v>
      </c>
      <c r="C281" s="172" t="s">
        <v>2695</v>
      </c>
      <c r="D281" s="172" t="s">
        <v>95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46070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-25</v>
      </c>
    </row>
    <row r="282" spans="1:16" ht="19.5" hidden="1" customHeight="1">
      <c r="A282" s="172" t="s">
        <v>2762</v>
      </c>
      <c r="B282" s="176">
        <v>46084</v>
      </c>
      <c r="C282" s="172" t="s">
        <v>92</v>
      </c>
      <c r="D282" s="172" t="s">
        <v>96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46070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2762</v>
      </c>
      <c r="B283" s="176">
        <v>46084</v>
      </c>
      <c r="C283" s="172" t="s">
        <v>92</v>
      </c>
      <c r="D283" s="172" t="s">
        <v>97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46070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2762</v>
      </c>
      <c r="B284" s="176">
        <v>46084</v>
      </c>
      <c r="C284" s="172" t="s">
        <v>2695</v>
      </c>
      <c r="D284" s="172" t="s">
        <v>98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46070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2763</v>
      </c>
      <c r="B285" s="176">
        <v>46084</v>
      </c>
      <c r="C285" s="172" t="s">
        <v>2695</v>
      </c>
      <c r="D285" s="172" t="s">
        <v>82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0</v>
      </c>
      <c r="J285" s="176">
        <v>46084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-20.41</v>
      </c>
    </row>
    <row r="286" spans="1:16" ht="19.5" hidden="1" customHeight="1">
      <c r="A286" s="172" t="s">
        <v>2764</v>
      </c>
      <c r="B286" s="176">
        <v>46084</v>
      </c>
      <c r="C286" s="172" t="s">
        <v>2695</v>
      </c>
      <c r="D286" s="172" t="s">
        <v>82</v>
      </c>
      <c r="E286" s="172" t="s">
        <v>56</v>
      </c>
      <c r="F286" s="172" t="s">
        <v>1213</v>
      </c>
      <c r="G286" s="172" t="s">
        <v>84</v>
      </c>
      <c r="H286" s="177">
        <v>1</v>
      </c>
      <c r="I286" s="178">
        <v>0</v>
      </c>
      <c r="J286" s="176">
        <v>46084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-21.15</v>
      </c>
    </row>
    <row r="287" spans="1:16" ht="19.5" hidden="1" customHeight="1">
      <c r="A287" s="172" t="s">
        <v>85</v>
      </c>
      <c r="B287" s="176">
        <v>46084</v>
      </c>
      <c r="C287" s="172" t="s">
        <v>109</v>
      </c>
      <c r="D287" s="172" t="s">
        <v>2499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46084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-292.8</v>
      </c>
    </row>
    <row r="288" spans="1:16" ht="19.5" hidden="1" customHeight="1">
      <c r="A288" s="172" t="s">
        <v>2726</v>
      </c>
      <c r="B288" s="176">
        <v>46084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46084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-268.97000000000003</v>
      </c>
    </row>
    <row r="289" spans="1:16" ht="19.5" hidden="1" customHeight="1">
      <c r="A289" s="172" t="s">
        <v>2728</v>
      </c>
      <c r="B289" s="176">
        <v>46084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46084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-618.73</v>
      </c>
    </row>
    <row r="290" spans="1:16" ht="19.5" hidden="1" customHeight="1">
      <c r="A290" s="172" t="s">
        <v>2727</v>
      </c>
      <c r="B290" s="176">
        <v>46084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46084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-769.38</v>
      </c>
    </row>
    <row r="291" spans="1:16" ht="19.5" hidden="1" customHeight="1">
      <c r="A291" s="172" t="s">
        <v>2729</v>
      </c>
      <c r="B291" s="176">
        <v>46084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46084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-272.27</v>
      </c>
    </row>
    <row r="292" spans="1:16" ht="19.5" hidden="1" customHeight="1">
      <c r="A292" s="172" t="s">
        <v>2460</v>
      </c>
      <c r="B292" s="176">
        <v>46084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46084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-399.51</v>
      </c>
    </row>
    <row r="293" spans="1:16" ht="19.5" hidden="1" customHeight="1">
      <c r="A293" s="172" t="s">
        <v>2257</v>
      </c>
      <c r="B293" s="176">
        <v>46084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46084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-477.63</v>
      </c>
    </row>
    <row r="294" spans="1:16" ht="19.5" hidden="1" customHeight="1">
      <c r="A294" s="172" t="s">
        <v>1553</v>
      </c>
      <c r="B294" s="176">
        <v>46084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46084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-1095.8</v>
      </c>
    </row>
    <row r="295" spans="1:16" ht="19.5" hidden="1" customHeight="1">
      <c r="A295" s="172" t="s">
        <v>141</v>
      </c>
      <c r="B295" s="176">
        <v>46084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46084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-573.38</v>
      </c>
    </row>
    <row r="296" spans="1:16" ht="19.5" hidden="1" customHeight="1">
      <c r="A296" s="172" t="s">
        <v>145</v>
      </c>
      <c r="B296" s="176">
        <v>46084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46084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-569.53</v>
      </c>
    </row>
    <row r="297" spans="1:16" ht="19.5" hidden="1" customHeight="1">
      <c r="A297" s="172" t="s">
        <v>144</v>
      </c>
      <c r="B297" s="176">
        <v>46084</v>
      </c>
      <c r="C297" s="172" t="s">
        <v>109</v>
      </c>
      <c r="D297" s="172" t="s">
        <v>139</v>
      </c>
      <c r="E297" s="172" t="s">
        <v>85</v>
      </c>
      <c r="F297" s="172" t="s">
        <v>85</v>
      </c>
      <c r="G297" s="172" t="s">
        <v>85</v>
      </c>
      <c r="H297" s="177">
        <v>0</v>
      </c>
      <c r="I297" s="178">
        <v>0</v>
      </c>
      <c r="J297" s="176">
        <v>46084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-787.83</v>
      </c>
    </row>
    <row r="298" spans="1:16" ht="19.5" hidden="1" customHeight="1">
      <c r="A298" s="172" t="s">
        <v>142</v>
      </c>
      <c r="B298" s="176">
        <v>46084</v>
      </c>
      <c r="C298" s="172" t="s">
        <v>109</v>
      </c>
      <c r="D298" s="172" t="s">
        <v>143</v>
      </c>
      <c r="E298" s="172" t="s">
        <v>85</v>
      </c>
      <c r="F298" s="172" t="s">
        <v>85</v>
      </c>
      <c r="G298" s="172" t="s">
        <v>85</v>
      </c>
      <c r="H298" s="177">
        <v>0</v>
      </c>
      <c r="I298" s="178">
        <v>0</v>
      </c>
      <c r="J298" s="176">
        <v>46084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-3228</v>
      </c>
    </row>
    <row r="299" spans="1:16" ht="19.5" hidden="1" customHeight="1">
      <c r="A299" s="172" t="s">
        <v>2765</v>
      </c>
      <c r="B299" s="176">
        <v>46085</v>
      </c>
      <c r="C299" s="172" t="s">
        <v>92</v>
      </c>
      <c r="D299" s="172" t="s">
        <v>24</v>
      </c>
      <c r="E299" s="172" t="s">
        <v>56</v>
      </c>
      <c r="F299" s="172" t="s">
        <v>1213</v>
      </c>
      <c r="G299" s="172" t="s">
        <v>84</v>
      </c>
      <c r="H299" s="177">
        <v>1</v>
      </c>
      <c r="I299" s="178">
        <v>0</v>
      </c>
      <c r="J299" s="176">
        <v>46077</v>
      </c>
      <c r="K299" s="172" t="s">
        <v>93</v>
      </c>
      <c r="L299" s="172" t="s">
        <v>94</v>
      </c>
      <c r="M299" s="179">
        <v>0</v>
      </c>
      <c r="N299" s="177"/>
      <c r="O299" s="177">
        <v>36</v>
      </c>
      <c r="P299" s="180">
        <v>-56.94</v>
      </c>
    </row>
    <row r="300" spans="1:16" ht="19.5" hidden="1" customHeight="1">
      <c r="A300" s="172" t="s">
        <v>2765</v>
      </c>
      <c r="B300" s="176">
        <v>46085</v>
      </c>
      <c r="C300" s="172" t="s">
        <v>2695</v>
      </c>
      <c r="D300" s="172" t="s">
        <v>95</v>
      </c>
      <c r="E300" s="172" t="s">
        <v>56</v>
      </c>
      <c r="F300" s="172" t="s">
        <v>1213</v>
      </c>
      <c r="G300" s="172" t="s">
        <v>84</v>
      </c>
      <c r="H300" s="177">
        <v>1</v>
      </c>
      <c r="I300" s="178">
        <v>0</v>
      </c>
      <c r="J300" s="176">
        <v>46077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-14.47</v>
      </c>
    </row>
    <row r="301" spans="1:16" ht="19.5" hidden="1" customHeight="1">
      <c r="A301" s="172" t="s">
        <v>2765</v>
      </c>
      <c r="B301" s="176">
        <v>46085</v>
      </c>
      <c r="C301" s="172" t="s">
        <v>92</v>
      </c>
      <c r="D301" s="172" t="s">
        <v>96</v>
      </c>
      <c r="E301" s="172" t="s">
        <v>56</v>
      </c>
      <c r="F301" s="172" t="s">
        <v>1213</v>
      </c>
      <c r="G301" s="172" t="s">
        <v>84</v>
      </c>
      <c r="H301" s="177">
        <v>1</v>
      </c>
      <c r="I301" s="178">
        <v>0</v>
      </c>
      <c r="J301" s="176">
        <v>46077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2765</v>
      </c>
      <c r="B302" s="176">
        <v>46085</v>
      </c>
      <c r="C302" s="172" t="s">
        <v>92</v>
      </c>
      <c r="D302" s="172" t="s">
        <v>97</v>
      </c>
      <c r="E302" s="172" t="s">
        <v>56</v>
      </c>
      <c r="F302" s="172" t="s">
        <v>1213</v>
      </c>
      <c r="G302" s="172" t="s">
        <v>84</v>
      </c>
      <c r="H302" s="177">
        <v>1</v>
      </c>
      <c r="I302" s="178">
        <v>0</v>
      </c>
      <c r="J302" s="176">
        <v>46077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2765</v>
      </c>
      <c r="B303" s="176">
        <v>46085</v>
      </c>
      <c r="C303" s="172" t="s">
        <v>2695</v>
      </c>
      <c r="D303" s="172" t="s">
        <v>98</v>
      </c>
      <c r="E303" s="172" t="s">
        <v>56</v>
      </c>
      <c r="F303" s="172" t="s">
        <v>1213</v>
      </c>
      <c r="G303" s="172" t="s">
        <v>84</v>
      </c>
      <c r="H303" s="177">
        <v>1</v>
      </c>
      <c r="I303" s="178">
        <v>0</v>
      </c>
      <c r="J303" s="176">
        <v>46077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2766</v>
      </c>
      <c r="B304" s="176">
        <v>46085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2500</v>
      </c>
      <c r="J304" s="176">
        <v>46072</v>
      </c>
      <c r="K304" s="172" t="s">
        <v>93</v>
      </c>
      <c r="L304" s="172" t="s">
        <v>94</v>
      </c>
      <c r="M304" s="179">
        <v>0.43</v>
      </c>
      <c r="N304" s="177"/>
      <c r="O304" s="177">
        <v>38</v>
      </c>
      <c r="P304" s="180">
        <v>-122.35</v>
      </c>
    </row>
    <row r="305" spans="1:16" ht="19.5" hidden="1" customHeight="1">
      <c r="A305" s="172" t="s">
        <v>2766</v>
      </c>
      <c r="B305" s="176">
        <v>46085</v>
      </c>
      <c r="C305" s="172" t="s">
        <v>100</v>
      </c>
      <c r="D305" s="172" t="s">
        <v>101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2500</v>
      </c>
      <c r="J305" s="176">
        <v>46072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1018.1</v>
      </c>
    </row>
    <row r="306" spans="1:16" ht="19.5" hidden="1" customHeight="1">
      <c r="A306" s="172" t="s">
        <v>2766</v>
      </c>
      <c r="B306" s="176">
        <v>46085</v>
      </c>
      <c r="C306" s="172" t="s">
        <v>100</v>
      </c>
      <c r="D306" s="172" t="s">
        <v>102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2500</v>
      </c>
      <c r="J306" s="176">
        <v>46072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10.18</v>
      </c>
    </row>
    <row r="307" spans="1:16" ht="19.5" hidden="1" customHeight="1">
      <c r="A307" s="172" t="s">
        <v>2766</v>
      </c>
      <c r="B307" s="176">
        <v>46085</v>
      </c>
      <c r="C307" s="172" t="s">
        <v>100</v>
      </c>
      <c r="D307" s="172" t="s">
        <v>103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2500</v>
      </c>
      <c r="J307" s="176">
        <v>46072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1471.72</v>
      </c>
    </row>
    <row r="308" spans="1:16" ht="19.5" hidden="1" customHeight="1">
      <c r="A308" s="172" t="s">
        <v>2766</v>
      </c>
      <c r="B308" s="176">
        <v>46085</v>
      </c>
      <c r="C308" s="172" t="s">
        <v>104</v>
      </c>
      <c r="D308" s="172" t="s">
        <v>105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2500</v>
      </c>
      <c r="J308" s="176">
        <v>46072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-1075</v>
      </c>
    </row>
    <row r="309" spans="1:16" ht="19.5" hidden="1" customHeight="1">
      <c r="A309" s="172" t="s">
        <v>2766</v>
      </c>
      <c r="B309" s="176">
        <v>46085</v>
      </c>
      <c r="C309" s="172" t="s">
        <v>2695</v>
      </c>
      <c r="D309" s="172" t="s">
        <v>95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2500</v>
      </c>
      <c r="J309" s="176">
        <v>46072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-9.6300000000000008</v>
      </c>
    </row>
    <row r="310" spans="1:16" ht="19.5" hidden="1" customHeight="1">
      <c r="A310" s="172" t="s">
        <v>2766</v>
      </c>
      <c r="B310" s="176">
        <v>46085</v>
      </c>
      <c r="C310" s="172" t="s">
        <v>2695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46072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-19.34</v>
      </c>
    </row>
    <row r="311" spans="1:16" ht="19.5" customHeight="1">
      <c r="A311" s="172" t="s">
        <v>85</v>
      </c>
      <c r="B311" s="176">
        <v>46085</v>
      </c>
      <c r="C311" s="172" t="s">
        <v>109</v>
      </c>
      <c r="D311" s="172" t="s">
        <v>110</v>
      </c>
      <c r="E311" s="172" t="s">
        <v>85</v>
      </c>
      <c r="F311" s="172" t="s">
        <v>85</v>
      </c>
      <c r="G311" s="172" t="s">
        <v>2767</v>
      </c>
      <c r="H311" s="177">
        <v>0</v>
      </c>
      <c r="I311" s="178">
        <v>0</v>
      </c>
      <c r="J311" s="176">
        <v>46085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-150</v>
      </c>
    </row>
    <row r="312" spans="1:16" ht="19.5" hidden="1" customHeight="1">
      <c r="A312" s="172" t="s">
        <v>2768</v>
      </c>
      <c r="B312" s="176">
        <v>46085</v>
      </c>
      <c r="C312" s="172" t="s">
        <v>92</v>
      </c>
      <c r="D312" s="172" t="s">
        <v>96</v>
      </c>
      <c r="E312" s="172" t="s">
        <v>57</v>
      </c>
      <c r="F312" s="172" t="s">
        <v>1263</v>
      </c>
      <c r="G312" s="172" t="s">
        <v>84</v>
      </c>
      <c r="H312" s="177">
        <v>1</v>
      </c>
      <c r="I312" s="178">
        <v>0</v>
      </c>
      <c r="J312" s="176">
        <v>46078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2768</v>
      </c>
      <c r="B313" s="176">
        <v>46085</v>
      </c>
      <c r="C313" s="172" t="s">
        <v>92</v>
      </c>
      <c r="D313" s="172" t="s">
        <v>97</v>
      </c>
      <c r="E313" s="172" t="s">
        <v>57</v>
      </c>
      <c r="F313" s="172" t="s">
        <v>1263</v>
      </c>
      <c r="G313" s="172" t="s">
        <v>84</v>
      </c>
      <c r="H313" s="177">
        <v>1</v>
      </c>
      <c r="I313" s="178">
        <v>0</v>
      </c>
      <c r="J313" s="176">
        <v>46078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-56.94</v>
      </c>
    </row>
    <row r="314" spans="1:16" ht="19.5" hidden="1" customHeight="1">
      <c r="A314" s="172" t="s">
        <v>2768</v>
      </c>
      <c r="B314" s="176">
        <v>46085</v>
      </c>
      <c r="C314" s="172" t="s">
        <v>2695</v>
      </c>
      <c r="D314" s="172" t="s">
        <v>98</v>
      </c>
      <c r="E314" s="172" t="s">
        <v>57</v>
      </c>
      <c r="F314" s="172" t="s">
        <v>1263</v>
      </c>
      <c r="G314" s="172" t="s">
        <v>84</v>
      </c>
      <c r="H314" s="177">
        <v>1</v>
      </c>
      <c r="I314" s="178">
        <v>0</v>
      </c>
      <c r="J314" s="176">
        <v>46078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2768</v>
      </c>
      <c r="B315" s="176">
        <v>46085</v>
      </c>
      <c r="C315" s="172" t="s">
        <v>92</v>
      </c>
      <c r="D315" s="172" t="s">
        <v>24</v>
      </c>
      <c r="E315" s="172" t="s">
        <v>57</v>
      </c>
      <c r="F315" s="172" t="s">
        <v>1263</v>
      </c>
      <c r="G315" s="172" t="s">
        <v>84</v>
      </c>
      <c r="H315" s="177">
        <v>1</v>
      </c>
      <c r="I315" s="178">
        <v>0</v>
      </c>
      <c r="J315" s="176">
        <v>46078</v>
      </c>
      <c r="K315" s="172" t="s">
        <v>93</v>
      </c>
      <c r="L315" s="172" t="s">
        <v>94</v>
      </c>
      <c r="M315" s="179">
        <v>0</v>
      </c>
      <c r="N315" s="177"/>
      <c r="O315" s="177">
        <v>37</v>
      </c>
      <c r="P315" s="180">
        <v>-56.94</v>
      </c>
    </row>
    <row r="316" spans="1:16" ht="19.5" hidden="1" customHeight="1">
      <c r="A316" s="172" t="s">
        <v>2768</v>
      </c>
      <c r="B316" s="176">
        <v>46085</v>
      </c>
      <c r="C316" s="172" t="s">
        <v>2695</v>
      </c>
      <c r="D316" s="172" t="s">
        <v>95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46078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-11.13</v>
      </c>
    </row>
    <row r="317" spans="1:16" ht="19.5" hidden="1" customHeight="1">
      <c r="A317" s="172" t="s">
        <v>2746</v>
      </c>
      <c r="B317" s="176">
        <v>46085</v>
      </c>
      <c r="C317" s="172" t="s">
        <v>166</v>
      </c>
      <c r="D317" s="172" t="s">
        <v>167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-2500</v>
      </c>
      <c r="J317" s="176">
        <v>46080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-1155.8900000000001</v>
      </c>
    </row>
    <row r="318" spans="1:16" ht="19.5" hidden="1" customHeight="1">
      <c r="A318" s="172" t="s">
        <v>2746</v>
      </c>
      <c r="B318" s="176">
        <v>46085</v>
      </c>
      <c r="C318" s="172" t="s">
        <v>166</v>
      </c>
      <c r="D318" s="172" t="s">
        <v>102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-2500</v>
      </c>
      <c r="J318" s="176">
        <v>46080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2746</v>
      </c>
      <c r="B319" s="176">
        <v>46085</v>
      </c>
      <c r="C319" s="172" t="s">
        <v>166</v>
      </c>
      <c r="D319" s="172" t="s">
        <v>103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-2500</v>
      </c>
      <c r="J319" s="176">
        <v>46080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-1344.11</v>
      </c>
    </row>
    <row r="320" spans="1:16" ht="19.5" hidden="1" customHeight="1">
      <c r="A320" s="172" t="s">
        <v>2746</v>
      </c>
      <c r="B320" s="176">
        <v>46085</v>
      </c>
      <c r="C320" s="172" t="s">
        <v>104</v>
      </c>
      <c r="D320" s="172" t="s">
        <v>168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-2500</v>
      </c>
      <c r="J320" s="176">
        <v>46080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1075</v>
      </c>
    </row>
    <row r="321" spans="1:16" ht="19.5" hidden="1" customHeight="1">
      <c r="A321" s="172" t="s">
        <v>2555</v>
      </c>
      <c r="B321" s="176">
        <v>46085</v>
      </c>
      <c r="C321" s="172" t="s">
        <v>2695</v>
      </c>
      <c r="D321" s="172" t="s">
        <v>82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46080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6.13</v>
      </c>
    </row>
    <row r="322" spans="1:16" ht="19.5" hidden="1" customHeight="1">
      <c r="A322" s="172" t="s">
        <v>2769</v>
      </c>
      <c r="B322" s="176">
        <v>46085</v>
      </c>
      <c r="C322" s="172" t="s">
        <v>92</v>
      </c>
      <c r="D322" s="172" t="s">
        <v>96</v>
      </c>
      <c r="E322" s="172" t="s">
        <v>56</v>
      </c>
      <c r="F322" s="172" t="s">
        <v>1213</v>
      </c>
      <c r="G322" s="172" t="s">
        <v>84</v>
      </c>
      <c r="H322" s="177">
        <v>1</v>
      </c>
      <c r="I322" s="178">
        <v>0</v>
      </c>
      <c r="J322" s="176">
        <v>46074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2769</v>
      </c>
      <c r="B323" s="176">
        <v>46085</v>
      </c>
      <c r="C323" s="172" t="s">
        <v>92</v>
      </c>
      <c r="D323" s="172" t="s">
        <v>97</v>
      </c>
      <c r="E323" s="172" t="s">
        <v>56</v>
      </c>
      <c r="F323" s="172" t="s">
        <v>1213</v>
      </c>
      <c r="G323" s="172" t="s">
        <v>84</v>
      </c>
      <c r="H323" s="177">
        <v>1</v>
      </c>
      <c r="I323" s="178">
        <v>0</v>
      </c>
      <c r="J323" s="176">
        <v>46074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-56.94</v>
      </c>
    </row>
    <row r="324" spans="1:16" ht="19.5" hidden="1" customHeight="1">
      <c r="A324" s="172" t="s">
        <v>2769</v>
      </c>
      <c r="B324" s="176">
        <v>46085</v>
      </c>
      <c r="C324" s="172" t="s">
        <v>2695</v>
      </c>
      <c r="D324" s="172" t="s">
        <v>98</v>
      </c>
      <c r="E324" s="172" t="s">
        <v>56</v>
      </c>
      <c r="F324" s="172" t="s">
        <v>1213</v>
      </c>
      <c r="G324" s="172" t="s">
        <v>84</v>
      </c>
      <c r="H324" s="177">
        <v>1</v>
      </c>
      <c r="I324" s="178">
        <v>0</v>
      </c>
      <c r="J324" s="176">
        <v>46074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2769</v>
      </c>
      <c r="B325" s="176">
        <v>46085</v>
      </c>
      <c r="C325" s="172" t="s">
        <v>92</v>
      </c>
      <c r="D325" s="172" t="s">
        <v>24</v>
      </c>
      <c r="E325" s="172" t="s">
        <v>56</v>
      </c>
      <c r="F325" s="172" t="s">
        <v>1213</v>
      </c>
      <c r="G325" s="172" t="s">
        <v>84</v>
      </c>
      <c r="H325" s="177">
        <v>1</v>
      </c>
      <c r="I325" s="178">
        <v>0</v>
      </c>
      <c r="J325" s="176">
        <v>46074</v>
      </c>
      <c r="K325" s="172" t="s">
        <v>93</v>
      </c>
      <c r="L325" s="172" t="s">
        <v>94</v>
      </c>
      <c r="M325" s="179">
        <v>0</v>
      </c>
      <c r="N325" s="177"/>
      <c r="O325" s="177">
        <v>38</v>
      </c>
      <c r="P325" s="180">
        <v>-56.94</v>
      </c>
    </row>
    <row r="326" spans="1:16" ht="19.5" hidden="1" customHeight="1">
      <c r="A326" s="172" t="s">
        <v>2769</v>
      </c>
      <c r="B326" s="176">
        <v>46085</v>
      </c>
      <c r="C326" s="172" t="s">
        <v>2695</v>
      </c>
      <c r="D326" s="172" t="s">
        <v>95</v>
      </c>
      <c r="E326" s="172" t="s">
        <v>56</v>
      </c>
      <c r="F326" s="172" t="s">
        <v>1213</v>
      </c>
      <c r="G326" s="172" t="s">
        <v>84</v>
      </c>
      <c r="H326" s="177">
        <v>1</v>
      </c>
      <c r="I326" s="178">
        <v>0</v>
      </c>
      <c r="J326" s="176">
        <v>46074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-10.48</v>
      </c>
    </row>
    <row r="327" spans="1:16" ht="19.5" hidden="1" customHeight="1">
      <c r="A327" s="172" t="s">
        <v>2770</v>
      </c>
      <c r="B327" s="176">
        <v>46085</v>
      </c>
      <c r="C327" s="172" t="s">
        <v>92</v>
      </c>
      <c r="D327" s="172" t="s">
        <v>24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0</v>
      </c>
      <c r="J327" s="176">
        <v>46081</v>
      </c>
      <c r="K327" s="172" t="s">
        <v>93</v>
      </c>
      <c r="L327" s="172" t="s">
        <v>94</v>
      </c>
      <c r="M327" s="179">
        <v>0</v>
      </c>
      <c r="N327" s="177"/>
      <c r="O327" s="177">
        <v>35</v>
      </c>
      <c r="P327" s="180">
        <v>-56.94</v>
      </c>
    </row>
    <row r="328" spans="1:16" ht="19.5" hidden="1" customHeight="1">
      <c r="A328" s="172" t="s">
        <v>2770</v>
      </c>
      <c r="B328" s="176">
        <v>46085</v>
      </c>
      <c r="C328" s="172" t="s">
        <v>2695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0</v>
      </c>
      <c r="J328" s="176">
        <v>46081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-12.38</v>
      </c>
    </row>
    <row r="329" spans="1:16" ht="19.5" hidden="1" customHeight="1">
      <c r="A329" s="172" t="s">
        <v>2770</v>
      </c>
      <c r="B329" s="176">
        <v>46085</v>
      </c>
      <c r="C329" s="172" t="s">
        <v>92</v>
      </c>
      <c r="D329" s="172" t="s">
        <v>96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46081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2770</v>
      </c>
      <c r="B330" s="176">
        <v>46085</v>
      </c>
      <c r="C330" s="172" t="s">
        <v>92</v>
      </c>
      <c r="D330" s="172" t="s">
        <v>97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2770</v>
      </c>
      <c r="B331" s="176">
        <v>46085</v>
      </c>
      <c r="C331" s="172" t="s">
        <v>2695</v>
      </c>
      <c r="D331" s="172" t="s">
        <v>98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2771</v>
      </c>
      <c r="B332" s="176">
        <v>46085</v>
      </c>
      <c r="C332" s="172" t="s">
        <v>92</v>
      </c>
      <c r="D332" s="172" t="s">
        <v>24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46081</v>
      </c>
      <c r="K332" s="172" t="s">
        <v>93</v>
      </c>
      <c r="L332" s="172" t="s">
        <v>94</v>
      </c>
      <c r="M332" s="179">
        <v>0</v>
      </c>
      <c r="N332" s="177"/>
      <c r="O332" s="177">
        <v>35</v>
      </c>
      <c r="P332" s="180">
        <v>-46.77</v>
      </c>
    </row>
    <row r="333" spans="1:16" ht="19.5" hidden="1" customHeight="1">
      <c r="A333" s="172" t="s">
        <v>2771</v>
      </c>
      <c r="B333" s="176">
        <v>46085</v>
      </c>
      <c r="C333" s="172" t="s">
        <v>2695</v>
      </c>
      <c r="D333" s="172" t="s">
        <v>95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46081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-13.09</v>
      </c>
    </row>
    <row r="334" spans="1:16" ht="19.5" hidden="1" customHeight="1">
      <c r="A334" s="172" t="s">
        <v>2771</v>
      </c>
      <c r="B334" s="176">
        <v>46085</v>
      </c>
      <c r="C334" s="172" t="s">
        <v>92</v>
      </c>
      <c r="D334" s="172" t="s">
        <v>96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46081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2771</v>
      </c>
      <c r="B335" s="176">
        <v>46085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46081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-46.77</v>
      </c>
    </row>
    <row r="336" spans="1:16" ht="19.5" hidden="1" customHeight="1">
      <c r="A336" s="172" t="s">
        <v>2771</v>
      </c>
      <c r="B336" s="176">
        <v>46085</v>
      </c>
      <c r="C336" s="172" t="s">
        <v>2695</v>
      </c>
      <c r="D336" s="172" t="s">
        <v>98</v>
      </c>
      <c r="E336" s="172" t="s">
        <v>41</v>
      </c>
      <c r="F336" s="172" t="s">
        <v>83</v>
      </c>
      <c r="G336" s="172" t="s">
        <v>84</v>
      </c>
      <c r="H336" s="177">
        <v>1</v>
      </c>
      <c r="I336" s="178">
        <v>0</v>
      </c>
      <c r="J336" s="176">
        <v>46081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2772</v>
      </c>
      <c r="B337" s="176">
        <v>46085</v>
      </c>
      <c r="C337" s="172" t="s">
        <v>92</v>
      </c>
      <c r="D337" s="172" t="s">
        <v>24</v>
      </c>
      <c r="E337" s="172" t="s">
        <v>58</v>
      </c>
      <c r="F337" s="172" t="s">
        <v>1300</v>
      </c>
      <c r="G337" s="172" t="s">
        <v>84</v>
      </c>
      <c r="H337" s="177">
        <v>1</v>
      </c>
      <c r="I337" s="178">
        <v>2470</v>
      </c>
      <c r="J337" s="176">
        <v>46082</v>
      </c>
      <c r="K337" s="172" t="s">
        <v>93</v>
      </c>
      <c r="L337" s="172" t="s">
        <v>94</v>
      </c>
      <c r="M337" s="179">
        <v>0.43</v>
      </c>
      <c r="N337" s="177"/>
      <c r="O337" s="177">
        <v>35</v>
      </c>
      <c r="P337" s="180">
        <v>-114.68</v>
      </c>
    </row>
    <row r="338" spans="1:16" ht="19.5" hidden="1" customHeight="1">
      <c r="A338" s="172" t="s">
        <v>2772</v>
      </c>
      <c r="B338" s="176">
        <v>46085</v>
      </c>
      <c r="C338" s="172" t="s">
        <v>100</v>
      </c>
      <c r="D338" s="172" t="s">
        <v>101</v>
      </c>
      <c r="E338" s="172" t="s">
        <v>58</v>
      </c>
      <c r="F338" s="172" t="s">
        <v>1300</v>
      </c>
      <c r="G338" s="172" t="s">
        <v>84</v>
      </c>
      <c r="H338" s="177">
        <v>1</v>
      </c>
      <c r="I338" s="178">
        <v>2470</v>
      </c>
      <c r="J338" s="176">
        <v>46082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960.08</v>
      </c>
    </row>
    <row r="339" spans="1:16" ht="19.5" hidden="1" customHeight="1">
      <c r="A339" s="172" t="s">
        <v>2772</v>
      </c>
      <c r="B339" s="176">
        <v>46085</v>
      </c>
      <c r="C339" s="172" t="s">
        <v>100</v>
      </c>
      <c r="D339" s="172" t="s">
        <v>102</v>
      </c>
      <c r="E339" s="172" t="s">
        <v>58</v>
      </c>
      <c r="F339" s="172" t="s">
        <v>1300</v>
      </c>
      <c r="G339" s="172" t="s">
        <v>84</v>
      </c>
      <c r="H339" s="177">
        <v>1</v>
      </c>
      <c r="I339" s="178">
        <v>2470</v>
      </c>
      <c r="J339" s="176">
        <v>46082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9.6</v>
      </c>
    </row>
    <row r="340" spans="1:16" ht="19.5" hidden="1" customHeight="1">
      <c r="A340" s="172" t="s">
        <v>2772</v>
      </c>
      <c r="B340" s="176">
        <v>46085</v>
      </c>
      <c r="C340" s="172" t="s">
        <v>100</v>
      </c>
      <c r="D340" s="172" t="s">
        <v>103</v>
      </c>
      <c r="E340" s="172" t="s">
        <v>58</v>
      </c>
      <c r="F340" s="172" t="s">
        <v>1300</v>
      </c>
      <c r="G340" s="172" t="s">
        <v>84</v>
      </c>
      <c r="H340" s="177">
        <v>1</v>
      </c>
      <c r="I340" s="178">
        <v>2470</v>
      </c>
      <c r="J340" s="176">
        <v>46082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1500.32</v>
      </c>
    </row>
    <row r="341" spans="1:16" ht="19.5" hidden="1" customHeight="1">
      <c r="A341" s="172" t="s">
        <v>2772</v>
      </c>
      <c r="B341" s="176">
        <v>46085</v>
      </c>
      <c r="C341" s="172" t="s">
        <v>104</v>
      </c>
      <c r="D341" s="172" t="s">
        <v>105</v>
      </c>
      <c r="E341" s="172" t="s">
        <v>58</v>
      </c>
      <c r="F341" s="172" t="s">
        <v>1300</v>
      </c>
      <c r="G341" s="172" t="s">
        <v>84</v>
      </c>
      <c r="H341" s="177">
        <v>1</v>
      </c>
      <c r="I341" s="178">
        <v>2470</v>
      </c>
      <c r="J341" s="176">
        <v>46082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-1062.0999999999999</v>
      </c>
    </row>
    <row r="342" spans="1:16" ht="19.5" hidden="1" customHeight="1">
      <c r="A342" s="172" t="s">
        <v>2772</v>
      </c>
      <c r="B342" s="176">
        <v>46085</v>
      </c>
      <c r="C342" s="172" t="s">
        <v>2695</v>
      </c>
      <c r="D342" s="172" t="s">
        <v>95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2470</v>
      </c>
      <c r="J342" s="176">
        <v>46082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-17.989999999999998</v>
      </c>
    </row>
    <row r="343" spans="1:16" ht="19.5" hidden="1" customHeight="1">
      <c r="A343" s="172" t="s">
        <v>2773</v>
      </c>
      <c r="B343" s="176">
        <v>46085</v>
      </c>
      <c r="C343" s="172" t="s">
        <v>92</v>
      </c>
      <c r="D343" s="172" t="s">
        <v>24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2470</v>
      </c>
      <c r="J343" s="176">
        <v>46082</v>
      </c>
      <c r="K343" s="172" t="s">
        <v>93</v>
      </c>
      <c r="L343" s="172" t="s">
        <v>94</v>
      </c>
      <c r="M343" s="179">
        <v>0.43</v>
      </c>
      <c r="N343" s="177"/>
      <c r="O343" s="177">
        <v>35</v>
      </c>
      <c r="P343" s="180">
        <v>-114.68</v>
      </c>
    </row>
    <row r="344" spans="1:16" ht="19.5" hidden="1" customHeight="1">
      <c r="A344" s="172" t="s">
        <v>2773</v>
      </c>
      <c r="B344" s="176">
        <v>46085</v>
      </c>
      <c r="C344" s="172" t="s">
        <v>100</v>
      </c>
      <c r="D344" s="172" t="s">
        <v>101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2470</v>
      </c>
      <c r="J344" s="176">
        <v>46082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996.19</v>
      </c>
    </row>
    <row r="345" spans="1:16" ht="19.5" hidden="1" customHeight="1">
      <c r="A345" s="172" t="s">
        <v>2773</v>
      </c>
      <c r="B345" s="176">
        <v>46085</v>
      </c>
      <c r="C345" s="172" t="s">
        <v>100</v>
      </c>
      <c r="D345" s="172" t="s">
        <v>102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2470</v>
      </c>
      <c r="J345" s="176">
        <v>46082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9.9600000000000009</v>
      </c>
    </row>
    <row r="346" spans="1:16" ht="19.5" hidden="1" customHeight="1">
      <c r="A346" s="172" t="s">
        <v>2773</v>
      </c>
      <c r="B346" s="176">
        <v>46085</v>
      </c>
      <c r="C346" s="172" t="s">
        <v>100</v>
      </c>
      <c r="D346" s="172" t="s">
        <v>103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2470</v>
      </c>
      <c r="J346" s="176">
        <v>46082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1463.85</v>
      </c>
    </row>
    <row r="347" spans="1:16" ht="19.5" hidden="1" customHeight="1">
      <c r="A347" s="172" t="s">
        <v>2773</v>
      </c>
      <c r="B347" s="176">
        <v>46085</v>
      </c>
      <c r="C347" s="172" t="s">
        <v>104</v>
      </c>
      <c r="D347" s="172" t="s">
        <v>105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2470</v>
      </c>
      <c r="J347" s="176">
        <v>46082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-1062.0999999999999</v>
      </c>
    </row>
    <row r="348" spans="1:16" ht="19.5" hidden="1" customHeight="1">
      <c r="A348" s="172" t="s">
        <v>2773</v>
      </c>
      <c r="B348" s="176">
        <v>46085</v>
      </c>
      <c r="C348" s="172" t="s">
        <v>2695</v>
      </c>
      <c r="D348" s="172" t="s">
        <v>95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2470</v>
      </c>
      <c r="J348" s="176">
        <v>46082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-23.5</v>
      </c>
    </row>
    <row r="349" spans="1:16" ht="19.5" hidden="1" customHeight="1">
      <c r="A349" s="172" t="s">
        <v>2774</v>
      </c>
      <c r="B349" s="176">
        <v>46085</v>
      </c>
      <c r="C349" s="172" t="s">
        <v>92</v>
      </c>
      <c r="D349" s="172" t="s">
        <v>24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46080</v>
      </c>
      <c r="K349" s="172" t="s">
        <v>93</v>
      </c>
      <c r="L349" s="172" t="s">
        <v>94</v>
      </c>
      <c r="M349" s="179">
        <v>0</v>
      </c>
      <c r="N349" s="177"/>
      <c r="O349" s="177">
        <v>36</v>
      </c>
      <c r="P349" s="180">
        <v>-56.94</v>
      </c>
    </row>
    <row r="350" spans="1:16" ht="19.5" hidden="1" customHeight="1">
      <c r="A350" s="172" t="s">
        <v>2774</v>
      </c>
      <c r="B350" s="176">
        <v>46085</v>
      </c>
      <c r="C350" s="172" t="s">
        <v>2695</v>
      </c>
      <c r="D350" s="172" t="s">
        <v>95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46080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-12.86</v>
      </c>
    </row>
    <row r="351" spans="1:16" ht="19.5" hidden="1" customHeight="1">
      <c r="A351" s="172" t="s">
        <v>2774</v>
      </c>
      <c r="B351" s="176">
        <v>46085</v>
      </c>
      <c r="C351" s="172" t="s">
        <v>92</v>
      </c>
      <c r="D351" s="172" t="s">
        <v>96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46080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0</v>
      </c>
    </row>
    <row r="352" spans="1:16" ht="19.5" hidden="1" customHeight="1">
      <c r="A352" s="172" t="s">
        <v>2774</v>
      </c>
      <c r="B352" s="176">
        <v>46085</v>
      </c>
      <c r="C352" s="172" t="s">
        <v>92</v>
      </c>
      <c r="D352" s="172" t="s">
        <v>97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0</v>
      </c>
      <c r="J352" s="176">
        <v>46080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-56.94</v>
      </c>
    </row>
    <row r="353" spans="1:16" ht="19.5" hidden="1" customHeight="1">
      <c r="A353" s="172" t="s">
        <v>2774</v>
      </c>
      <c r="B353" s="176">
        <v>46085</v>
      </c>
      <c r="C353" s="172" t="s">
        <v>2695</v>
      </c>
      <c r="D353" s="172" t="s">
        <v>98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0</v>
      </c>
      <c r="J353" s="176">
        <v>46080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-15</v>
      </c>
    </row>
    <row r="354" spans="1:16" ht="19.5" hidden="1" customHeight="1">
      <c r="A354" s="172" t="s">
        <v>2775</v>
      </c>
      <c r="B354" s="176">
        <v>46085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2470</v>
      </c>
      <c r="J354" s="176">
        <v>46081</v>
      </c>
      <c r="K354" s="172" t="s">
        <v>93</v>
      </c>
      <c r="L354" s="172" t="s">
        <v>94</v>
      </c>
      <c r="M354" s="179">
        <v>0.43</v>
      </c>
      <c r="N354" s="177"/>
      <c r="O354" s="177">
        <v>35</v>
      </c>
      <c r="P354" s="180">
        <v>-114.68</v>
      </c>
    </row>
    <row r="355" spans="1:16" ht="19.5" hidden="1" customHeight="1">
      <c r="A355" s="172" t="s">
        <v>2775</v>
      </c>
      <c r="B355" s="176">
        <v>46085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2470</v>
      </c>
      <c r="J355" s="176">
        <v>46081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1056.19</v>
      </c>
    </row>
    <row r="356" spans="1:16" ht="19.5" hidden="1" customHeight="1">
      <c r="A356" s="172" t="s">
        <v>2775</v>
      </c>
      <c r="B356" s="176">
        <v>46085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2470</v>
      </c>
      <c r="J356" s="176">
        <v>46081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10.56</v>
      </c>
    </row>
    <row r="357" spans="1:16" ht="19.5" hidden="1" customHeight="1">
      <c r="A357" s="172" t="s">
        <v>2775</v>
      </c>
      <c r="B357" s="176">
        <v>46085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2470</v>
      </c>
      <c r="J357" s="176">
        <v>46081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1403.25</v>
      </c>
    </row>
    <row r="358" spans="1:16" ht="19.5" hidden="1" customHeight="1">
      <c r="A358" s="172" t="s">
        <v>2775</v>
      </c>
      <c r="B358" s="176">
        <v>46085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2470</v>
      </c>
      <c r="J358" s="176">
        <v>46081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-1062.0999999999999</v>
      </c>
    </row>
    <row r="359" spans="1:16" ht="19.5" hidden="1" customHeight="1">
      <c r="A359" s="172" t="s">
        <v>2775</v>
      </c>
      <c r="B359" s="176">
        <v>46085</v>
      </c>
      <c r="C359" s="172" t="s">
        <v>2695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2470</v>
      </c>
      <c r="J359" s="176">
        <v>46081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-14.16</v>
      </c>
    </row>
    <row r="360" spans="1:16" ht="19.5" hidden="1" customHeight="1">
      <c r="A360" s="172" t="s">
        <v>2776</v>
      </c>
      <c r="B360" s="176">
        <v>46085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0</v>
      </c>
      <c r="J360" s="176">
        <v>46082</v>
      </c>
      <c r="K360" s="172" t="s">
        <v>93</v>
      </c>
      <c r="L360" s="172" t="s">
        <v>94</v>
      </c>
      <c r="M360" s="179">
        <v>0</v>
      </c>
      <c r="N360" s="177"/>
      <c r="O360" s="177">
        <v>35</v>
      </c>
      <c r="P360" s="180">
        <v>-46.77</v>
      </c>
    </row>
    <row r="361" spans="1:16" ht="19.5" hidden="1" customHeight="1">
      <c r="A361" s="172" t="s">
        <v>2776</v>
      </c>
      <c r="B361" s="176">
        <v>46085</v>
      </c>
      <c r="C361" s="172" t="s">
        <v>92</v>
      </c>
      <c r="D361" s="172" t="s">
        <v>96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0</v>
      </c>
      <c r="J361" s="176">
        <v>46082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0</v>
      </c>
    </row>
    <row r="362" spans="1:16" ht="19.5" hidden="1" customHeight="1">
      <c r="A362" s="172" t="s">
        <v>2776</v>
      </c>
      <c r="B362" s="176">
        <v>46085</v>
      </c>
      <c r="C362" s="172" t="s">
        <v>92</v>
      </c>
      <c r="D362" s="172" t="s">
        <v>97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0</v>
      </c>
      <c r="J362" s="176">
        <v>46082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-46.77</v>
      </c>
    </row>
    <row r="363" spans="1:16" ht="19.5" hidden="1" customHeight="1">
      <c r="A363" s="172" t="s">
        <v>2777</v>
      </c>
      <c r="B363" s="176">
        <v>46085</v>
      </c>
      <c r="C363" s="172" t="s">
        <v>92</v>
      </c>
      <c r="D363" s="172" t="s">
        <v>24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2470</v>
      </c>
      <c r="J363" s="176">
        <v>46084</v>
      </c>
      <c r="K363" s="172" t="s">
        <v>93</v>
      </c>
      <c r="L363" s="172" t="s">
        <v>94</v>
      </c>
      <c r="M363" s="179">
        <v>0.43</v>
      </c>
      <c r="N363" s="177"/>
      <c r="O363" s="177">
        <v>35</v>
      </c>
      <c r="P363" s="180">
        <v>-101.26</v>
      </c>
    </row>
    <row r="364" spans="1:16" ht="19.5" hidden="1" customHeight="1">
      <c r="A364" s="172" t="s">
        <v>2777</v>
      </c>
      <c r="B364" s="176">
        <v>46085</v>
      </c>
      <c r="C364" s="172" t="s">
        <v>100</v>
      </c>
      <c r="D364" s="172" t="s">
        <v>101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2470</v>
      </c>
      <c r="J364" s="176">
        <v>46084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1080</v>
      </c>
    </row>
    <row r="365" spans="1:16" ht="19.5" hidden="1" customHeight="1">
      <c r="A365" s="172" t="s">
        <v>2777</v>
      </c>
      <c r="B365" s="176">
        <v>46085</v>
      </c>
      <c r="C365" s="172" t="s">
        <v>100</v>
      </c>
      <c r="D365" s="172" t="s">
        <v>102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2470</v>
      </c>
      <c r="J365" s="176">
        <v>46084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10.8</v>
      </c>
    </row>
    <row r="366" spans="1:16" ht="19.5" hidden="1" customHeight="1">
      <c r="A366" s="172" t="s">
        <v>2777</v>
      </c>
      <c r="B366" s="176">
        <v>46085</v>
      </c>
      <c r="C366" s="172" t="s">
        <v>100</v>
      </c>
      <c r="D366" s="172" t="s">
        <v>103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2470</v>
      </c>
      <c r="J366" s="176">
        <v>46084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1379.2</v>
      </c>
    </row>
    <row r="367" spans="1:16" ht="19.5" hidden="1" customHeight="1">
      <c r="A367" s="172" t="s">
        <v>2777</v>
      </c>
      <c r="B367" s="176">
        <v>46085</v>
      </c>
      <c r="C367" s="172" t="s">
        <v>104</v>
      </c>
      <c r="D367" s="172" t="s">
        <v>105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2470</v>
      </c>
      <c r="J367" s="176">
        <v>46084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-1062.0999999999999</v>
      </c>
    </row>
    <row r="368" spans="1:16" ht="19.5" hidden="1" customHeight="1">
      <c r="A368" s="172" t="s">
        <v>2777</v>
      </c>
      <c r="B368" s="176">
        <v>46085</v>
      </c>
      <c r="C368" s="172" t="s">
        <v>2695</v>
      </c>
      <c r="D368" s="172" t="s">
        <v>95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2470</v>
      </c>
      <c r="J368" s="176">
        <v>46084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-13.91</v>
      </c>
    </row>
    <row r="369" spans="1:16" ht="19.5" hidden="1" customHeight="1">
      <c r="A369" s="172" t="s">
        <v>2778</v>
      </c>
      <c r="B369" s="176">
        <v>46085</v>
      </c>
      <c r="C369" s="172" t="s">
        <v>92</v>
      </c>
      <c r="D369" s="172" t="s">
        <v>24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2470</v>
      </c>
      <c r="J369" s="176">
        <v>46083</v>
      </c>
      <c r="K369" s="172" t="s">
        <v>93</v>
      </c>
      <c r="L369" s="172" t="s">
        <v>94</v>
      </c>
      <c r="M369" s="179">
        <v>0.43</v>
      </c>
      <c r="N369" s="177"/>
      <c r="O369" s="177">
        <v>35</v>
      </c>
      <c r="P369" s="180">
        <v>-114.68</v>
      </c>
    </row>
    <row r="370" spans="1:16" ht="19.5" hidden="1" customHeight="1">
      <c r="A370" s="172" t="s">
        <v>2778</v>
      </c>
      <c r="B370" s="176">
        <v>46085</v>
      </c>
      <c r="C370" s="172" t="s">
        <v>100</v>
      </c>
      <c r="D370" s="172" t="s">
        <v>101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2470</v>
      </c>
      <c r="J370" s="176">
        <v>46083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831.26</v>
      </c>
    </row>
    <row r="371" spans="1:16" ht="19.5" hidden="1" customHeight="1">
      <c r="A371" s="172" t="s">
        <v>2778</v>
      </c>
      <c r="B371" s="176">
        <v>46085</v>
      </c>
      <c r="C371" s="172" t="s">
        <v>100</v>
      </c>
      <c r="D371" s="172" t="s">
        <v>102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2470</v>
      </c>
      <c r="J371" s="176">
        <v>46083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8.31</v>
      </c>
    </row>
    <row r="372" spans="1:16" ht="19.5" hidden="1" customHeight="1">
      <c r="A372" s="172" t="s">
        <v>2778</v>
      </c>
      <c r="B372" s="176">
        <v>46085</v>
      </c>
      <c r="C372" s="172" t="s">
        <v>100</v>
      </c>
      <c r="D372" s="172" t="s">
        <v>103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2470</v>
      </c>
      <c r="J372" s="176">
        <v>46083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1630.43</v>
      </c>
    </row>
    <row r="373" spans="1:16" ht="19.5" hidden="1" customHeight="1">
      <c r="A373" s="172" t="s">
        <v>2778</v>
      </c>
      <c r="B373" s="176">
        <v>46085</v>
      </c>
      <c r="C373" s="172" t="s">
        <v>104</v>
      </c>
      <c r="D373" s="172" t="s">
        <v>105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2470</v>
      </c>
      <c r="J373" s="176">
        <v>46083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-1062.0999999999999</v>
      </c>
    </row>
    <row r="374" spans="1:16" ht="19.5" hidden="1" customHeight="1">
      <c r="A374" s="172" t="s">
        <v>2778</v>
      </c>
      <c r="B374" s="176">
        <v>46085</v>
      </c>
      <c r="C374" s="172" t="s">
        <v>2695</v>
      </c>
      <c r="D374" s="172" t="s">
        <v>95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2470</v>
      </c>
      <c r="J374" s="176">
        <v>46083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-12.93</v>
      </c>
    </row>
    <row r="375" spans="1:16" ht="19.5" hidden="1" customHeight="1">
      <c r="A375" s="172" t="s">
        <v>2779</v>
      </c>
      <c r="B375" s="176">
        <v>46085</v>
      </c>
      <c r="C375" s="172" t="s">
        <v>92</v>
      </c>
      <c r="D375" s="172" t="s">
        <v>24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2470</v>
      </c>
      <c r="J375" s="176">
        <v>46083</v>
      </c>
      <c r="K375" s="172" t="s">
        <v>93</v>
      </c>
      <c r="L375" s="172" t="s">
        <v>94</v>
      </c>
      <c r="M375" s="179">
        <v>0.43</v>
      </c>
      <c r="N375" s="177"/>
      <c r="O375" s="177">
        <v>35</v>
      </c>
      <c r="P375" s="180">
        <v>-114.68</v>
      </c>
    </row>
    <row r="376" spans="1:16" ht="19.5" hidden="1" customHeight="1">
      <c r="A376" s="172" t="s">
        <v>2779</v>
      </c>
      <c r="B376" s="176">
        <v>46085</v>
      </c>
      <c r="C376" s="172" t="s">
        <v>100</v>
      </c>
      <c r="D376" s="172" t="s">
        <v>101</v>
      </c>
      <c r="E376" s="172" t="s">
        <v>57</v>
      </c>
      <c r="F376" s="172" t="s">
        <v>1263</v>
      </c>
      <c r="G376" s="172" t="s">
        <v>84</v>
      </c>
      <c r="H376" s="177">
        <v>1</v>
      </c>
      <c r="I376" s="178">
        <v>2470</v>
      </c>
      <c r="J376" s="176">
        <v>46083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1044.76</v>
      </c>
    </row>
    <row r="377" spans="1:16" ht="19.5" hidden="1" customHeight="1">
      <c r="A377" s="172" t="s">
        <v>2779</v>
      </c>
      <c r="B377" s="176">
        <v>46085</v>
      </c>
      <c r="C377" s="172" t="s">
        <v>100</v>
      </c>
      <c r="D377" s="172" t="s">
        <v>102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2470</v>
      </c>
      <c r="J377" s="176">
        <v>46083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10.45</v>
      </c>
    </row>
    <row r="378" spans="1:16" ht="19.5" hidden="1" customHeight="1">
      <c r="A378" s="172" t="s">
        <v>2779</v>
      </c>
      <c r="B378" s="176">
        <v>46085</v>
      </c>
      <c r="C378" s="172" t="s">
        <v>100</v>
      </c>
      <c r="D378" s="172" t="s">
        <v>103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2470</v>
      </c>
      <c r="J378" s="176">
        <v>46083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1414.79</v>
      </c>
    </row>
    <row r="379" spans="1:16" ht="19.5" hidden="1" customHeight="1">
      <c r="A379" s="172" t="s">
        <v>2779</v>
      </c>
      <c r="B379" s="176">
        <v>46085</v>
      </c>
      <c r="C379" s="172" t="s">
        <v>104</v>
      </c>
      <c r="D379" s="172" t="s">
        <v>105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2470</v>
      </c>
      <c r="J379" s="176">
        <v>46083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-1062.0999999999999</v>
      </c>
    </row>
    <row r="380" spans="1:16" ht="19.5" hidden="1" customHeight="1">
      <c r="A380" s="172" t="s">
        <v>2780</v>
      </c>
      <c r="B380" s="176">
        <v>46085</v>
      </c>
      <c r="C380" s="172" t="s">
        <v>2695</v>
      </c>
      <c r="D380" s="172" t="s">
        <v>82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46085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-18.170000000000002</v>
      </c>
    </row>
    <row r="381" spans="1:16" ht="19.5" hidden="1" customHeight="1">
      <c r="A381" s="172" t="s">
        <v>2781</v>
      </c>
      <c r="B381" s="176">
        <v>46085</v>
      </c>
      <c r="C381" s="172" t="s">
        <v>92</v>
      </c>
      <c r="D381" s="172" t="s">
        <v>24</v>
      </c>
      <c r="E381" s="172" t="s">
        <v>52</v>
      </c>
      <c r="F381" s="172" t="s">
        <v>90</v>
      </c>
      <c r="G381" s="172" t="s">
        <v>84</v>
      </c>
      <c r="H381" s="177">
        <v>1</v>
      </c>
      <c r="I381" s="178">
        <v>2470</v>
      </c>
      <c r="J381" s="176">
        <v>46082</v>
      </c>
      <c r="K381" s="172" t="s">
        <v>93</v>
      </c>
      <c r="L381" s="172" t="s">
        <v>94</v>
      </c>
      <c r="M381" s="179">
        <v>0.43</v>
      </c>
      <c r="N381" s="177"/>
      <c r="O381" s="177">
        <v>35</v>
      </c>
      <c r="P381" s="180">
        <v>-114.68</v>
      </c>
    </row>
    <row r="382" spans="1:16" ht="19.5" hidden="1" customHeight="1">
      <c r="A382" s="172" t="s">
        <v>2781</v>
      </c>
      <c r="B382" s="176">
        <v>46085</v>
      </c>
      <c r="C382" s="172" t="s">
        <v>100</v>
      </c>
      <c r="D382" s="172" t="s">
        <v>101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2470</v>
      </c>
      <c r="J382" s="176">
        <v>46082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929.52</v>
      </c>
    </row>
    <row r="383" spans="1:16" ht="19.5" hidden="1" customHeight="1">
      <c r="A383" s="172" t="s">
        <v>2781</v>
      </c>
      <c r="B383" s="176">
        <v>46085</v>
      </c>
      <c r="C383" s="172" t="s">
        <v>100</v>
      </c>
      <c r="D383" s="172" t="s">
        <v>102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2470</v>
      </c>
      <c r="J383" s="176">
        <v>46082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9.3000000000000007</v>
      </c>
    </row>
    <row r="384" spans="1:16" ht="19.5" hidden="1" customHeight="1">
      <c r="A384" s="172" t="s">
        <v>2781</v>
      </c>
      <c r="B384" s="176">
        <v>46085</v>
      </c>
      <c r="C384" s="172" t="s">
        <v>100</v>
      </c>
      <c r="D384" s="172" t="s">
        <v>103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2470</v>
      </c>
      <c r="J384" s="176">
        <v>46082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1531.18</v>
      </c>
    </row>
    <row r="385" spans="1:16" ht="19.5" hidden="1" customHeight="1">
      <c r="A385" s="172" t="s">
        <v>2781</v>
      </c>
      <c r="B385" s="176">
        <v>46085</v>
      </c>
      <c r="C385" s="172" t="s">
        <v>104</v>
      </c>
      <c r="D385" s="172" t="s">
        <v>105</v>
      </c>
      <c r="E385" s="172" t="s">
        <v>52</v>
      </c>
      <c r="F385" s="172" t="s">
        <v>90</v>
      </c>
      <c r="G385" s="172" t="s">
        <v>84</v>
      </c>
      <c r="H385" s="177">
        <v>1</v>
      </c>
      <c r="I385" s="178">
        <v>2470</v>
      </c>
      <c r="J385" s="176">
        <v>46082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-1062.0999999999999</v>
      </c>
    </row>
    <row r="386" spans="1:16" ht="19.5" hidden="1" customHeight="1">
      <c r="A386" s="172" t="s">
        <v>2781</v>
      </c>
      <c r="B386" s="176">
        <v>46085</v>
      </c>
      <c r="C386" s="172" t="s">
        <v>2695</v>
      </c>
      <c r="D386" s="172" t="s">
        <v>95</v>
      </c>
      <c r="E386" s="172" t="s">
        <v>52</v>
      </c>
      <c r="F386" s="172" t="s">
        <v>90</v>
      </c>
      <c r="G386" s="172" t="s">
        <v>84</v>
      </c>
      <c r="H386" s="177">
        <v>1</v>
      </c>
      <c r="I386" s="178">
        <v>2470</v>
      </c>
      <c r="J386" s="176">
        <v>46082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-23.61</v>
      </c>
    </row>
    <row r="387" spans="1:16" ht="19.5" hidden="1" customHeight="1">
      <c r="A387" s="172" t="s">
        <v>2782</v>
      </c>
      <c r="B387" s="176">
        <v>46085</v>
      </c>
      <c r="C387" s="172" t="s">
        <v>92</v>
      </c>
      <c r="D387" s="172" t="s">
        <v>24</v>
      </c>
      <c r="E387" s="172" t="s">
        <v>56</v>
      </c>
      <c r="F387" s="172" t="s">
        <v>1213</v>
      </c>
      <c r="G387" s="172" t="s">
        <v>84</v>
      </c>
      <c r="H387" s="177">
        <v>1</v>
      </c>
      <c r="I387" s="178">
        <v>2470</v>
      </c>
      <c r="J387" s="176">
        <v>46082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-114.68</v>
      </c>
    </row>
    <row r="388" spans="1:16" ht="19.5" hidden="1" customHeight="1">
      <c r="A388" s="172" t="s">
        <v>2782</v>
      </c>
      <c r="B388" s="176">
        <v>46085</v>
      </c>
      <c r="C388" s="172" t="s">
        <v>100</v>
      </c>
      <c r="D388" s="172" t="s">
        <v>101</v>
      </c>
      <c r="E388" s="172" t="s">
        <v>56</v>
      </c>
      <c r="F388" s="172" t="s">
        <v>1213</v>
      </c>
      <c r="G388" s="172" t="s">
        <v>84</v>
      </c>
      <c r="H388" s="177">
        <v>1</v>
      </c>
      <c r="I388" s="178">
        <v>2470</v>
      </c>
      <c r="J388" s="176">
        <v>46082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1028.57</v>
      </c>
    </row>
    <row r="389" spans="1:16" ht="19.5" hidden="1" customHeight="1">
      <c r="A389" s="172" t="s">
        <v>2782</v>
      </c>
      <c r="B389" s="176">
        <v>46085</v>
      </c>
      <c r="C389" s="172" t="s">
        <v>100</v>
      </c>
      <c r="D389" s="172" t="s">
        <v>102</v>
      </c>
      <c r="E389" s="172" t="s">
        <v>56</v>
      </c>
      <c r="F389" s="172" t="s">
        <v>1213</v>
      </c>
      <c r="G389" s="172" t="s">
        <v>84</v>
      </c>
      <c r="H389" s="177">
        <v>1</v>
      </c>
      <c r="I389" s="178">
        <v>2470</v>
      </c>
      <c r="J389" s="176">
        <v>46082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10.29</v>
      </c>
    </row>
    <row r="390" spans="1:16" ht="19.5" hidden="1" customHeight="1">
      <c r="A390" s="172" t="s">
        <v>2782</v>
      </c>
      <c r="B390" s="176">
        <v>46085</v>
      </c>
      <c r="C390" s="172" t="s">
        <v>100</v>
      </c>
      <c r="D390" s="172" t="s">
        <v>103</v>
      </c>
      <c r="E390" s="172" t="s">
        <v>56</v>
      </c>
      <c r="F390" s="172" t="s">
        <v>1213</v>
      </c>
      <c r="G390" s="172" t="s">
        <v>84</v>
      </c>
      <c r="H390" s="177">
        <v>1</v>
      </c>
      <c r="I390" s="178">
        <v>2470</v>
      </c>
      <c r="J390" s="176">
        <v>46082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1431.14</v>
      </c>
    </row>
    <row r="391" spans="1:16" ht="19.5" hidden="1" customHeight="1">
      <c r="A391" s="172" t="s">
        <v>2782</v>
      </c>
      <c r="B391" s="176">
        <v>46085</v>
      </c>
      <c r="C391" s="172" t="s">
        <v>104</v>
      </c>
      <c r="D391" s="172" t="s">
        <v>105</v>
      </c>
      <c r="E391" s="172" t="s">
        <v>56</v>
      </c>
      <c r="F391" s="172" t="s">
        <v>1213</v>
      </c>
      <c r="G391" s="172" t="s">
        <v>84</v>
      </c>
      <c r="H391" s="177">
        <v>1</v>
      </c>
      <c r="I391" s="178">
        <v>2470</v>
      </c>
      <c r="J391" s="176">
        <v>46082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-1062.0999999999999</v>
      </c>
    </row>
    <row r="392" spans="1:16" ht="19.5" hidden="1" customHeight="1">
      <c r="A392" s="172" t="s">
        <v>2782</v>
      </c>
      <c r="B392" s="176">
        <v>46085</v>
      </c>
      <c r="C392" s="172" t="s">
        <v>2695</v>
      </c>
      <c r="D392" s="172" t="s">
        <v>95</v>
      </c>
      <c r="E392" s="172" t="s">
        <v>56</v>
      </c>
      <c r="F392" s="172" t="s">
        <v>1213</v>
      </c>
      <c r="G392" s="172" t="s">
        <v>84</v>
      </c>
      <c r="H392" s="177">
        <v>1</v>
      </c>
      <c r="I392" s="178">
        <v>2470</v>
      </c>
      <c r="J392" s="176">
        <v>46082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-23.61</v>
      </c>
    </row>
    <row r="393" spans="1:16" ht="19.5" hidden="1" customHeight="1">
      <c r="A393" s="172" t="s">
        <v>2782</v>
      </c>
      <c r="B393" s="176">
        <v>46085</v>
      </c>
      <c r="C393" s="172" t="s">
        <v>2695</v>
      </c>
      <c r="D393" s="172" t="s">
        <v>82</v>
      </c>
      <c r="E393" s="172" t="s">
        <v>56</v>
      </c>
      <c r="F393" s="172" t="s">
        <v>1213</v>
      </c>
      <c r="G393" s="172" t="s">
        <v>84</v>
      </c>
      <c r="H393" s="177">
        <v>1</v>
      </c>
      <c r="I393" s="178">
        <v>0</v>
      </c>
      <c r="J393" s="176">
        <v>46082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-19.54</v>
      </c>
    </row>
    <row r="394" spans="1:16" ht="19.5" hidden="1" customHeight="1">
      <c r="A394" s="172" t="s">
        <v>2781</v>
      </c>
      <c r="B394" s="176">
        <v>46085</v>
      </c>
      <c r="C394" s="172" t="s">
        <v>2695</v>
      </c>
      <c r="D394" s="172" t="s">
        <v>82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46082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-17.66</v>
      </c>
    </row>
    <row r="395" spans="1:16" ht="19.5" hidden="1" customHeight="1">
      <c r="A395" s="172" t="s">
        <v>2783</v>
      </c>
      <c r="B395" s="176">
        <v>46085</v>
      </c>
      <c r="C395" s="172" t="s">
        <v>1748</v>
      </c>
      <c r="D395" s="172" t="s">
        <v>2750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46081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-5</v>
      </c>
    </row>
    <row r="396" spans="1:16" ht="19.5" hidden="1" customHeight="1">
      <c r="A396" s="172" t="s">
        <v>2783</v>
      </c>
      <c r="B396" s="176">
        <v>46085</v>
      </c>
      <c r="C396" s="172" t="s">
        <v>2695</v>
      </c>
      <c r="D396" s="172" t="s">
        <v>2751</v>
      </c>
      <c r="E396" s="172" t="s">
        <v>60</v>
      </c>
      <c r="F396" s="172" t="s">
        <v>1426</v>
      </c>
      <c r="G396" s="172" t="s">
        <v>84</v>
      </c>
      <c r="H396" s="177">
        <v>1</v>
      </c>
      <c r="I396" s="178">
        <v>0</v>
      </c>
      <c r="J396" s="176">
        <v>46081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-10</v>
      </c>
    </row>
    <row r="397" spans="1:16" ht="19.5" hidden="1" customHeight="1">
      <c r="A397" s="172" t="s">
        <v>2784</v>
      </c>
      <c r="B397" s="176">
        <v>46085</v>
      </c>
      <c r="C397" s="172" t="s">
        <v>92</v>
      </c>
      <c r="D397" s="172" t="s">
        <v>24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2470</v>
      </c>
      <c r="J397" s="176">
        <v>46082</v>
      </c>
      <c r="K397" s="172" t="s">
        <v>93</v>
      </c>
      <c r="L397" s="172" t="s">
        <v>94</v>
      </c>
      <c r="M397" s="179">
        <v>0.43</v>
      </c>
      <c r="N397" s="177"/>
      <c r="O397" s="177">
        <v>35</v>
      </c>
      <c r="P397" s="180">
        <v>-101.26</v>
      </c>
    </row>
    <row r="398" spans="1:16" ht="19.5" hidden="1" customHeight="1">
      <c r="A398" s="172" t="s">
        <v>2784</v>
      </c>
      <c r="B398" s="176">
        <v>46085</v>
      </c>
      <c r="C398" s="172" t="s">
        <v>100</v>
      </c>
      <c r="D398" s="172" t="s">
        <v>101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2470</v>
      </c>
      <c r="J398" s="176">
        <v>46082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1013.33</v>
      </c>
    </row>
    <row r="399" spans="1:16" ht="19.5" hidden="1" customHeight="1">
      <c r="A399" s="172" t="s">
        <v>2784</v>
      </c>
      <c r="B399" s="176">
        <v>46085</v>
      </c>
      <c r="C399" s="172" t="s">
        <v>100</v>
      </c>
      <c r="D399" s="172" t="s">
        <v>102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2470</v>
      </c>
      <c r="J399" s="176">
        <v>46082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10.130000000000001</v>
      </c>
    </row>
    <row r="400" spans="1:16" ht="19.5" hidden="1" customHeight="1">
      <c r="A400" s="172" t="s">
        <v>2784</v>
      </c>
      <c r="B400" s="176">
        <v>46085</v>
      </c>
      <c r="C400" s="172" t="s">
        <v>100</v>
      </c>
      <c r="D400" s="172" t="s">
        <v>103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2470</v>
      </c>
      <c r="J400" s="176">
        <v>46082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1446.54</v>
      </c>
    </row>
    <row r="401" spans="1:16" ht="19.5" hidden="1" customHeight="1">
      <c r="A401" s="172" t="s">
        <v>2784</v>
      </c>
      <c r="B401" s="176">
        <v>46085</v>
      </c>
      <c r="C401" s="172" t="s">
        <v>104</v>
      </c>
      <c r="D401" s="172" t="s">
        <v>105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2470</v>
      </c>
      <c r="J401" s="176">
        <v>46082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-1062.0999999999999</v>
      </c>
    </row>
    <row r="402" spans="1:16" ht="19.5" hidden="1" customHeight="1">
      <c r="A402" s="172" t="s">
        <v>2785</v>
      </c>
      <c r="B402" s="176">
        <v>46085</v>
      </c>
      <c r="C402" s="172" t="s">
        <v>92</v>
      </c>
      <c r="D402" s="172" t="s">
        <v>24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46082</v>
      </c>
      <c r="K402" s="172" t="s">
        <v>93</v>
      </c>
      <c r="L402" s="172" t="s">
        <v>94</v>
      </c>
      <c r="M402" s="179">
        <v>0</v>
      </c>
      <c r="N402" s="177"/>
      <c r="O402" s="177">
        <v>35</v>
      </c>
      <c r="P402" s="180">
        <v>-46.77</v>
      </c>
    </row>
    <row r="403" spans="1:16" ht="19.5" hidden="1" customHeight="1">
      <c r="A403" s="172" t="s">
        <v>2785</v>
      </c>
      <c r="B403" s="176">
        <v>46085</v>
      </c>
      <c r="C403" s="172" t="s">
        <v>2695</v>
      </c>
      <c r="D403" s="172" t="s">
        <v>95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0</v>
      </c>
      <c r="J403" s="176">
        <v>46082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-10.01</v>
      </c>
    </row>
    <row r="404" spans="1:16" ht="19.5" hidden="1" customHeight="1">
      <c r="A404" s="172" t="s">
        <v>2785</v>
      </c>
      <c r="B404" s="176">
        <v>46085</v>
      </c>
      <c r="C404" s="172" t="s">
        <v>92</v>
      </c>
      <c r="D404" s="172" t="s">
        <v>96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0</v>
      </c>
      <c r="J404" s="176">
        <v>46082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0</v>
      </c>
    </row>
    <row r="405" spans="1:16" ht="19.5" hidden="1" customHeight="1">
      <c r="A405" s="172" t="s">
        <v>2785</v>
      </c>
      <c r="B405" s="176">
        <v>46085</v>
      </c>
      <c r="C405" s="172" t="s">
        <v>92</v>
      </c>
      <c r="D405" s="172" t="s">
        <v>97</v>
      </c>
      <c r="E405" s="172" t="s">
        <v>40</v>
      </c>
      <c r="F405" s="172" t="s">
        <v>197</v>
      </c>
      <c r="G405" s="172" t="s">
        <v>84</v>
      </c>
      <c r="H405" s="177">
        <v>1</v>
      </c>
      <c r="I405" s="178">
        <v>0</v>
      </c>
      <c r="J405" s="176">
        <v>46082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-46.77</v>
      </c>
    </row>
    <row r="406" spans="1:16" ht="19.5" hidden="1" customHeight="1">
      <c r="A406" s="172" t="s">
        <v>2785</v>
      </c>
      <c r="B406" s="176">
        <v>46085</v>
      </c>
      <c r="C406" s="172" t="s">
        <v>2695</v>
      </c>
      <c r="D406" s="172" t="s">
        <v>98</v>
      </c>
      <c r="E406" s="172" t="s">
        <v>40</v>
      </c>
      <c r="F406" s="172" t="s">
        <v>197</v>
      </c>
      <c r="G406" s="172" t="s">
        <v>84</v>
      </c>
      <c r="H406" s="177">
        <v>1</v>
      </c>
      <c r="I406" s="178">
        <v>0</v>
      </c>
      <c r="J406" s="176">
        <v>46082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2786</v>
      </c>
      <c r="B407" s="176">
        <v>46085</v>
      </c>
      <c r="C407" s="172" t="s">
        <v>2695</v>
      </c>
      <c r="D407" s="172" t="s">
        <v>82</v>
      </c>
      <c r="E407" s="172" t="s">
        <v>55</v>
      </c>
      <c r="F407" s="172" t="s">
        <v>1272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-20.28</v>
      </c>
    </row>
    <row r="408" spans="1:16" ht="19.5" hidden="1" customHeight="1">
      <c r="A408" s="172" t="s">
        <v>2675</v>
      </c>
      <c r="B408" s="176">
        <v>46085</v>
      </c>
      <c r="C408" s="172" t="s">
        <v>92</v>
      </c>
      <c r="D408" s="172" t="s">
        <v>272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46079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2675</v>
      </c>
      <c r="B409" s="176">
        <v>46085</v>
      </c>
      <c r="C409" s="172" t="s">
        <v>92</v>
      </c>
      <c r="D409" s="172" t="s">
        <v>97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46079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-99.64</v>
      </c>
    </row>
    <row r="410" spans="1:16" ht="19.5" hidden="1" customHeight="1">
      <c r="A410" s="172" t="s">
        <v>2675</v>
      </c>
      <c r="B410" s="176">
        <v>46085</v>
      </c>
      <c r="C410" s="172" t="s">
        <v>2695</v>
      </c>
      <c r="D410" s="172" t="s">
        <v>98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46079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hidden="1" customHeight="1">
      <c r="A411" s="172" t="s">
        <v>2787</v>
      </c>
      <c r="B411" s="176">
        <v>46085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2470</v>
      </c>
      <c r="J411" s="176">
        <v>46082</v>
      </c>
      <c r="K411" s="172" t="s">
        <v>93</v>
      </c>
      <c r="L411" s="172" t="s">
        <v>94</v>
      </c>
      <c r="M411" s="179">
        <v>0.43</v>
      </c>
      <c r="N411" s="177"/>
      <c r="O411" s="177">
        <v>35</v>
      </c>
      <c r="P411" s="180">
        <v>-114.68</v>
      </c>
    </row>
    <row r="412" spans="1:16" ht="19.5" hidden="1" customHeight="1">
      <c r="A412" s="172" t="s">
        <v>2787</v>
      </c>
      <c r="B412" s="176">
        <v>46085</v>
      </c>
      <c r="C412" s="172" t="s">
        <v>100</v>
      </c>
      <c r="D412" s="172" t="s">
        <v>101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2470</v>
      </c>
      <c r="J412" s="176">
        <v>46082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867.62</v>
      </c>
    </row>
    <row r="413" spans="1:16" ht="19.5" hidden="1" customHeight="1">
      <c r="A413" s="172" t="s">
        <v>2787</v>
      </c>
      <c r="B413" s="176">
        <v>46085</v>
      </c>
      <c r="C413" s="172" t="s">
        <v>100</v>
      </c>
      <c r="D413" s="172" t="s">
        <v>102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2470</v>
      </c>
      <c r="J413" s="176">
        <v>46082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8.68</v>
      </c>
    </row>
    <row r="414" spans="1:16" ht="19.5" hidden="1" customHeight="1">
      <c r="A414" s="172" t="s">
        <v>2787</v>
      </c>
      <c r="B414" s="176">
        <v>46085</v>
      </c>
      <c r="C414" s="172" t="s">
        <v>100</v>
      </c>
      <c r="D414" s="172" t="s">
        <v>103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2470</v>
      </c>
      <c r="J414" s="176">
        <v>46082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1593.7</v>
      </c>
    </row>
    <row r="415" spans="1:16" ht="19.5" hidden="1" customHeight="1">
      <c r="A415" s="172" t="s">
        <v>2787</v>
      </c>
      <c r="B415" s="176">
        <v>46085</v>
      </c>
      <c r="C415" s="172" t="s">
        <v>104</v>
      </c>
      <c r="D415" s="172" t="s">
        <v>105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2470</v>
      </c>
      <c r="J415" s="176">
        <v>46082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-1062.0999999999999</v>
      </c>
    </row>
    <row r="416" spans="1:16" ht="19.5" hidden="1" customHeight="1">
      <c r="A416" s="172" t="s">
        <v>2788</v>
      </c>
      <c r="B416" s="176">
        <v>46085</v>
      </c>
      <c r="C416" s="172" t="s">
        <v>2695</v>
      </c>
      <c r="D416" s="172" t="s">
        <v>82</v>
      </c>
      <c r="E416" s="172" t="s">
        <v>38</v>
      </c>
      <c r="F416" s="172" t="s">
        <v>87</v>
      </c>
      <c r="G416" s="172" t="s">
        <v>84</v>
      </c>
      <c r="H416" s="177">
        <v>1</v>
      </c>
      <c r="I416" s="178">
        <v>0</v>
      </c>
      <c r="J416" s="176">
        <v>46085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-19.13</v>
      </c>
    </row>
    <row r="417" spans="1:16" ht="19.5" hidden="1" customHeight="1">
      <c r="A417" s="172" t="s">
        <v>2789</v>
      </c>
      <c r="B417" s="176">
        <v>46085</v>
      </c>
      <c r="C417" s="172" t="s">
        <v>92</v>
      </c>
      <c r="D417" s="172" t="s">
        <v>24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2470</v>
      </c>
      <c r="J417" s="176">
        <v>46081</v>
      </c>
      <c r="K417" s="172" t="s">
        <v>93</v>
      </c>
      <c r="L417" s="172" t="s">
        <v>94</v>
      </c>
      <c r="M417" s="179">
        <v>0.43</v>
      </c>
      <c r="N417" s="177"/>
      <c r="O417" s="177">
        <v>35</v>
      </c>
      <c r="P417" s="180">
        <v>-101.26</v>
      </c>
    </row>
    <row r="418" spans="1:16" ht="19.5" hidden="1" customHeight="1">
      <c r="A418" s="172" t="s">
        <v>2789</v>
      </c>
      <c r="B418" s="176">
        <v>46085</v>
      </c>
      <c r="C418" s="172" t="s">
        <v>100</v>
      </c>
      <c r="D418" s="172" t="s">
        <v>101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2470</v>
      </c>
      <c r="J418" s="176">
        <v>46081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1073.33</v>
      </c>
    </row>
    <row r="419" spans="1:16" ht="19.5" hidden="1" customHeight="1">
      <c r="A419" s="172" t="s">
        <v>2789</v>
      </c>
      <c r="B419" s="176">
        <v>46085</v>
      </c>
      <c r="C419" s="172" t="s">
        <v>100</v>
      </c>
      <c r="D419" s="172" t="s">
        <v>102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2470</v>
      </c>
      <c r="J419" s="176">
        <v>46081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10.73</v>
      </c>
    </row>
    <row r="420" spans="1:16" ht="19.5" hidden="1" customHeight="1">
      <c r="A420" s="172" t="s">
        <v>2789</v>
      </c>
      <c r="B420" s="176">
        <v>46085</v>
      </c>
      <c r="C420" s="172" t="s">
        <v>100</v>
      </c>
      <c r="D420" s="172" t="s">
        <v>103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2470</v>
      </c>
      <c r="J420" s="176">
        <v>46081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1385.94</v>
      </c>
    </row>
    <row r="421" spans="1:16" ht="19.5" hidden="1" customHeight="1">
      <c r="A421" s="172" t="s">
        <v>2789</v>
      </c>
      <c r="B421" s="176">
        <v>46085</v>
      </c>
      <c r="C421" s="172" t="s">
        <v>104</v>
      </c>
      <c r="D421" s="172" t="s">
        <v>105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2470</v>
      </c>
      <c r="J421" s="176">
        <v>46081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-1062.0999999999999</v>
      </c>
    </row>
    <row r="422" spans="1:16" ht="19.5" hidden="1" customHeight="1">
      <c r="A422" s="172" t="s">
        <v>2789</v>
      </c>
      <c r="B422" s="176">
        <v>46085</v>
      </c>
      <c r="C422" s="172" t="s">
        <v>2695</v>
      </c>
      <c r="D422" s="172" t="s">
        <v>95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2470</v>
      </c>
      <c r="J422" s="176">
        <v>46081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-18.29</v>
      </c>
    </row>
    <row r="423" spans="1:16" ht="19.5" hidden="1" customHeight="1">
      <c r="A423" s="172" t="s">
        <v>2790</v>
      </c>
      <c r="B423" s="176">
        <v>46085</v>
      </c>
      <c r="C423" s="172" t="s">
        <v>92</v>
      </c>
      <c r="D423" s="172" t="s">
        <v>24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2024</v>
      </c>
      <c r="J423" s="176">
        <v>46071</v>
      </c>
      <c r="K423" s="172" t="s">
        <v>93</v>
      </c>
      <c r="L423" s="172" t="s">
        <v>94</v>
      </c>
      <c r="M423" s="179">
        <v>0.43</v>
      </c>
      <c r="N423" s="177"/>
      <c r="O423" s="177">
        <v>39</v>
      </c>
      <c r="P423" s="180">
        <v>-132.85</v>
      </c>
    </row>
    <row r="424" spans="1:16" ht="19.5" hidden="1" customHeight="1">
      <c r="A424" s="172" t="s">
        <v>2790</v>
      </c>
      <c r="B424" s="176">
        <v>46085</v>
      </c>
      <c r="C424" s="172" t="s">
        <v>100</v>
      </c>
      <c r="D424" s="172" t="s">
        <v>101</v>
      </c>
      <c r="E424" s="172" t="s">
        <v>57</v>
      </c>
      <c r="F424" s="172" t="s">
        <v>1263</v>
      </c>
      <c r="G424" s="172" t="s">
        <v>84</v>
      </c>
      <c r="H424" s="177">
        <v>1</v>
      </c>
      <c r="I424" s="178">
        <v>2024</v>
      </c>
      <c r="J424" s="176">
        <v>46071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1058.99</v>
      </c>
    </row>
    <row r="425" spans="1:16" ht="19.5" hidden="1" customHeight="1">
      <c r="A425" s="172" t="s">
        <v>2790</v>
      </c>
      <c r="B425" s="176">
        <v>46085</v>
      </c>
      <c r="C425" s="172" t="s">
        <v>100</v>
      </c>
      <c r="D425" s="172" t="s">
        <v>102</v>
      </c>
      <c r="E425" s="172" t="s">
        <v>57</v>
      </c>
      <c r="F425" s="172" t="s">
        <v>1263</v>
      </c>
      <c r="G425" s="172" t="s">
        <v>84</v>
      </c>
      <c r="H425" s="177">
        <v>1</v>
      </c>
      <c r="I425" s="178">
        <v>2024</v>
      </c>
      <c r="J425" s="176">
        <v>46071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10.59</v>
      </c>
    </row>
    <row r="426" spans="1:16" ht="19.5" hidden="1" customHeight="1">
      <c r="A426" s="172" t="s">
        <v>2790</v>
      </c>
      <c r="B426" s="176">
        <v>46085</v>
      </c>
      <c r="C426" s="172" t="s">
        <v>100</v>
      </c>
      <c r="D426" s="172" t="s">
        <v>103</v>
      </c>
      <c r="E426" s="172" t="s">
        <v>57</v>
      </c>
      <c r="F426" s="172" t="s">
        <v>1263</v>
      </c>
      <c r="G426" s="172" t="s">
        <v>84</v>
      </c>
      <c r="H426" s="177">
        <v>1</v>
      </c>
      <c r="I426" s="178">
        <v>2024</v>
      </c>
      <c r="J426" s="176">
        <v>46071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954.42</v>
      </c>
    </row>
    <row r="427" spans="1:16" ht="19.5" hidden="1" customHeight="1">
      <c r="A427" s="172" t="s">
        <v>2790</v>
      </c>
      <c r="B427" s="176">
        <v>46085</v>
      </c>
      <c r="C427" s="172" t="s">
        <v>104</v>
      </c>
      <c r="D427" s="172" t="s">
        <v>105</v>
      </c>
      <c r="E427" s="172" t="s">
        <v>57</v>
      </c>
      <c r="F427" s="172" t="s">
        <v>1263</v>
      </c>
      <c r="G427" s="172" t="s">
        <v>84</v>
      </c>
      <c r="H427" s="177">
        <v>1</v>
      </c>
      <c r="I427" s="178">
        <v>2024</v>
      </c>
      <c r="J427" s="176">
        <v>46071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-870.32</v>
      </c>
    </row>
    <row r="428" spans="1:16" ht="19.5" hidden="1" customHeight="1">
      <c r="A428" s="172" t="s">
        <v>2790</v>
      </c>
      <c r="B428" s="176">
        <v>46085</v>
      </c>
      <c r="C428" s="172" t="s">
        <v>2695</v>
      </c>
      <c r="D428" s="172" t="s">
        <v>95</v>
      </c>
      <c r="E428" s="172" t="s">
        <v>57</v>
      </c>
      <c r="F428" s="172" t="s">
        <v>1263</v>
      </c>
      <c r="G428" s="172" t="s">
        <v>84</v>
      </c>
      <c r="H428" s="177">
        <v>1</v>
      </c>
      <c r="I428" s="178">
        <v>2024</v>
      </c>
      <c r="J428" s="176">
        <v>46071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-13.57</v>
      </c>
    </row>
    <row r="429" spans="1:16" ht="19.5" hidden="1" customHeight="1">
      <c r="A429" s="172" t="s">
        <v>2789</v>
      </c>
      <c r="B429" s="176">
        <v>46085</v>
      </c>
      <c r="C429" s="172" t="s">
        <v>2695</v>
      </c>
      <c r="D429" s="172" t="s">
        <v>82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0</v>
      </c>
      <c r="J429" s="176">
        <v>46081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-20.39</v>
      </c>
    </row>
    <row r="430" spans="1:16" ht="19.5" hidden="1" customHeight="1">
      <c r="A430" s="172" t="s">
        <v>2790</v>
      </c>
      <c r="B430" s="176">
        <v>46085</v>
      </c>
      <c r="C430" s="172" t="s">
        <v>2695</v>
      </c>
      <c r="D430" s="172" t="s">
        <v>82</v>
      </c>
      <c r="E430" s="172" t="s">
        <v>57</v>
      </c>
      <c r="F430" s="172" t="s">
        <v>1263</v>
      </c>
      <c r="G430" s="172" t="s">
        <v>84</v>
      </c>
      <c r="H430" s="177">
        <v>1</v>
      </c>
      <c r="I430" s="178">
        <v>0</v>
      </c>
      <c r="J430" s="176">
        <v>46071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-20.12</v>
      </c>
    </row>
    <row r="431" spans="1:16" ht="19.5" hidden="1" customHeight="1">
      <c r="A431" s="172" t="s">
        <v>2791</v>
      </c>
      <c r="B431" s="176">
        <v>46085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2470</v>
      </c>
      <c r="J431" s="176">
        <v>46083</v>
      </c>
      <c r="K431" s="172" t="s">
        <v>93</v>
      </c>
      <c r="L431" s="172" t="s">
        <v>94</v>
      </c>
      <c r="M431" s="179">
        <v>0.43</v>
      </c>
      <c r="N431" s="177"/>
      <c r="O431" s="177">
        <v>35</v>
      </c>
      <c r="P431" s="180">
        <v>-101.26</v>
      </c>
    </row>
    <row r="432" spans="1:16" ht="19.5" hidden="1" customHeight="1">
      <c r="A432" s="172" t="s">
        <v>2791</v>
      </c>
      <c r="B432" s="176">
        <v>46085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2470</v>
      </c>
      <c r="J432" s="176">
        <v>46083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461.43</v>
      </c>
    </row>
    <row r="433" spans="1:16" ht="19.5" hidden="1" customHeight="1">
      <c r="A433" s="172" t="s">
        <v>2791</v>
      </c>
      <c r="B433" s="176">
        <v>46085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2470</v>
      </c>
      <c r="J433" s="176">
        <v>46083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4.6100000000000003</v>
      </c>
    </row>
    <row r="434" spans="1:16" ht="19.5" hidden="1" customHeight="1">
      <c r="A434" s="172" t="s">
        <v>2791</v>
      </c>
      <c r="B434" s="176">
        <v>46085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2470</v>
      </c>
      <c r="J434" s="176">
        <v>46083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2003.96</v>
      </c>
    </row>
    <row r="435" spans="1:16" ht="19.5" hidden="1" customHeight="1">
      <c r="A435" s="172" t="s">
        <v>2791</v>
      </c>
      <c r="B435" s="176">
        <v>46085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2470</v>
      </c>
      <c r="J435" s="176">
        <v>46083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-1062.0999999999999</v>
      </c>
    </row>
    <row r="436" spans="1:16" ht="19.5" hidden="1" customHeight="1">
      <c r="A436" s="172" t="s">
        <v>2791</v>
      </c>
      <c r="B436" s="176">
        <v>46085</v>
      </c>
      <c r="C436" s="172" t="s">
        <v>2695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2470</v>
      </c>
      <c r="J436" s="176">
        <v>46083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-12.93</v>
      </c>
    </row>
    <row r="437" spans="1:16" ht="19.5" hidden="1" customHeight="1">
      <c r="A437" s="172" t="s">
        <v>2792</v>
      </c>
      <c r="B437" s="176">
        <v>46085</v>
      </c>
      <c r="C437" s="172" t="s">
        <v>92</v>
      </c>
      <c r="D437" s="172" t="s">
        <v>24</v>
      </c>
      <c r="E437" s="172" t="s">
        <v>60</v>
      </c>
      <c r="F437" s="172" t="s">
        <v>1426</v>
      </c>
      <c r="G437" s="172" t="s">
        <v>84</v>
      </c>
      <c r="H437" s="177">
        <v>1</v>
      </c>
      <c r="I437" s="178">
        <v>2470</v>
      </c>
      <c r="J437" s="176">
        <v>46084</v>
      </c>
      <c r="K437" s="172" t="s">
        <v>93</v>
      </c>
      <c r="L437" s="172" t="s">
        <v>94</v>
      </c>
      <c r="M437" s="179">
        <v>0.43</v>
      </c>
      <c r="N437" s="177"/>
      <c r="O437" s="177">
        <v>35</v>
      </c>
      <c r="P437" s="180">
        <v>-114.68</v>
      </c>
    </row>
    <row r="438" spans="1:16" ht="19.5" hidden="1" customHeight="1">
      <c r="A438" s="172" t="s">
        <v>2792</v>
      </c>
      <c r="B438" s="176">
        <v>46085</v>
      </c>
      <c r="C438" s="172" t="s">
        <v>100</v>
      </c>
      <c r="D438" s="172" t="s">
        <v>101</v>
      </c>
      <c r="E438" s="172" t="s">
        <v>60</v>
      </c>
      <c r="F438" s="172" t="s">
        <v>1426</v>
      </c>
      <c r="G438" s="172" t="s">
        <v>84</v>
      </c>
      <c r="H438" s="177">
        <v>1</v>
      </c>
      <c r="I438" s="178">
        <v>2470</v>
      </c>
      <c r="J438" s="176">
        <v>46084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1074.22</v>
      </c>
    </row>
    <row r="439" spans="1:16" ht="19.5" hidden="1" customHeight="1">
      <c r="A439" s="172" t="s">
        <v>2792</v>
      </c>
      <c r="B439" s="176">
        <v>46085</v>
      </c>
      <c r="C439" s="172" t="s">
        <v>100</v>
      </c>
      <c r="D439" s="172" t="s">
        <v>102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2470</v>
      </c>
      <c r="J439" s="176">
        <v>46084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10.74</v>
      </c>
    </row>
    <row r="440" spans="1:16" ht="19.5" hidden="1" customHeight="1">
      <c r="A440" s="172" t="s">
        <v>2792</v>
      </c>
      <c r="B440" s="176">
        <v>46085</v>
      </c>
      <c r="C440" s="172" t="s">
        <v>100</v>
      </c>
      <c r="D440" s="172" t="s">
        <v>103</v>
      </c>
      <c r="E440" s="172" t="s">
        <v>60</v>
      </c>
      <c r="F440" s="172" t="s">
        <v>1426</v>
      </c>
      <c r="G440" s="172" t="s">
        <v>84</v>
      </c>
      <c r="H440" s="177">
        <v>1</v>
      </c>
      <c r="I440" s="178">
        <v>2470</v>
      </c>
      <c r="J440" s="176">
        <v>46084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1385.04</v>
      </c>
    </row>
    <row r="441" spans="1:16" ht="19.5" hidden="1" customHeight="1">
      <c r="A441" s="172" t="s">
        <v>2792</v>
      </c>
      <c r="B441" s="176">
        <v>46085</v>
      </c>
      <c r="C441" s="172" t="s">
        <v>104</v>
      </c>
      <c r="D441" s="172" t="s">
        <v>105</v>
      </c>
      <c r="E441" s="172" t="s">
        <v>60</v>
      </c>
      <c r="F441" s="172" t="s">
        <v>1426</v>
      </c>
      <c r="G441" s="172" t="s">
        <v>84</v>
      </c>
      <c r="H441" s="177">
        <v>1</v>
      </c>
      <c r="I441" s="178">
        <v>2470</v>
      </c>
      <c r="J441" s="176">
        <v>46084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-1062.0999999999999</v>
      </c>
    </row>
    <row r="442" spans="1:16" ht="19.5" hidden="1" customHeight="1">
      <c r="A442" s="172" t="s">
        <v>2792</v>
      </c>
      <c r="B442" s="176">
        <v>46085</v>
      </c>
      <c r="C442" s="172" t="s">
        <v>2695</v>
      </c>
      <c r="D442" s="172" t="s">
        <v>95</v>
      </c>
      <c r="E442" s="172" t="s">
        <v>60</v>
      </c>
      <c r="F442" s="172" t="s">
        <v>1426</v>
      </c>
      <c r="G442" s="172" t="s">
        <v>84</v>
      </c>
      <c r="H442" s="177">
        <v>1</v>
      </c>
      <c r="I442" s="178">
        <v>2470</v>
      </c>
      <c r="J442" s="176">
        <v>46084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-13.08</v>
      </c>
    </row>
    <row r="443" spans="1:16" ht="19.5" hidden="1" customHeight="1">
      <c r="A443" s="172" t="s">
        <v>2793</v>
      </c>
      <c r="B443" s="176">
        <v>46085</v>
      </c>
      <c r="C443" s="172" t="s">
        <v>92</v>
      </c>
      <c r="D443" s="172" t="s">
        <v>24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2470</v>
      </c>
      <c r="J443" s="176">
        <v>46083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-101.26</v>
      </c>
    </row>
    <row r="444" spans="1:16" ht="19.5" hidden="1" customHeight="1">
      <c r="A444" s="172" t="s">
        <v>2793</v>
      </c>
      <c r="B444" s="176">
        <v>46085</v>
      </c>
      <c r="C444" s="172" t="s">
        <v>100</v>
      </c>
      <c r="D444" s="172" t="s">
        <v>101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2470</v>
      </c>
      <c r="J444" s="176">
        <v>46083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1006.67</v>
      </c>
    </row>
    <row r="445" spans="1:16" ht="19.5" hidden="1" customHeight="1">
      <c r="A445" s="172" t="s">
        <v>2793</v>
      </c>
      <c r="B445" s="176">
        <v>46085</v>
      </c>
      <c r="C445" s="172" t="s">
        <v>100</v>
      </c>
      <c r="D445" s="172" t="s">
        <v>102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2470</v>
      </c>
      <c r="J445" s="176">
        <v>46083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10.07</v>
      </c>
    </row>
    <row r="446" spans="1:16" ht="19.5" hidden="1" customHeight="1">
      <c r="A446" s="172" t="s">
        <v>2793</v>
      </c>
      <c r="B446" s="176">
        <v>46085</v>
      </c>
      <c r="C446" s="172" t="s">
        <v>100</v>
      </c>
      <c r="D446" s="172" t="s">
        <v>103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2470</v>
      </c>
      <c r="J446" s="176">
        <v>46083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1453.26</v>
      </c>
    </row>
    <row r="447" spans="1:16" ht="19.5" hidden="1" customHeight="1">
      <c r="A447" s="172" t="s">
        <v>2793</v>
      </c>
      <c r="B447" s="176">
        <v>46085</v>
      </c>
      <c r="C447" s="172" t="s">
        <v>104</v>
      </c>
      <c r="D447" s="172" t="s">
        <v>105</v>
      </c>
      <c r="E447" s="172" t="s">
        <v>39</v>
      </c>
      <c r="F447" s="172" t="s">
        <v>117</v>
      </c>
      <c r="G447" s="172" t="s">
        <v>84</v>
      </c>
      <c r="H447" s="177">
        <v>1</v>
      </c>
      <c r="I447" s="178">
        <v>2470</v>
      </c>
      <c r="J447" s="176">
        <v>46083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-1062.0999999999999</v>
      </c>
    </row>
    <row r="448" spans="1:16" ht="19.5" hidden="1" customHeight="1">
      <c r="A448" s="172" t="s">
        <v>2793</v>
      </c>
      <c r="B448" s="176">
        <v>46085</v>
      </c>
      <c r="C448" s="172" t="s">
        <v>2695</v>
      </c>
      <c r="D448" s="172" t="s">
        <v>95</v>
      </c>
      <c r="E448" s="172" t="s">
        <v>39</v>
      </c>
      <c r="F448" s="172" t="s">
        <v>117</v>
      </c>
      <c r="G448" s="172" t="s">
        <v>84</v>
      </c>
      <c r="H448" s="177">
        <v>1</v>
      </c>
      <c r="I448" s="178">
        <v>2470</v>
      </c>
      <c r="J448" s="176">
        <v>46083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-13.3</v>
      </c>
    </row>
    <row r="449" spans="1:16" ht="19.5" hidden="1" customHeight="1">
      <c r="A449" s="172" t="s">
        <v>2794</v>
      </c>
      <c r="B449" s="176">
        <v>46085</v>
      </c>
      <c r="C449" s="172" t="s">
        <v>2695</v>
      </c>
      <c r="D449" s="172" t="s">
        <v>82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0</v>
      </c>
      <c r="J449" s="176">
        <v>46085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-19.09</v>
      </c>
    </row>
    <row r="450" spans="1:16" ht="19.5" hidden="1" customHeight="1">
      <c r="A450" s="172" t="s">
        <v>2793</v>
      </c>
      <c r="B450" s="176">
        <v>46085</v>
      </c>
      <c r="C450" s="172" t="s">
        <v>2695</v>
      </c>
      <c r="D450" s="172" t="s">
        <v>82</v>
      </c>
      <c r="E450" s="172" t="s">
        <v>39</v>
      </c>
      <c r="F450" s="172" t="s">
        <v>117</v>
      </c>
      <c r="G450" s="172" t="s">
        <v>84</v>
      </c>
      <c r="H450" s="177">
        <v>1</v>
      </c>
      <c r="I450" s="178">
        <v>0</v>
      </c>
      <c r="J450" s="176">
        <v>46083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-19.13</v>
      </c>
    </row>
    <row r="451" spans="1:16" ht="19.5" hidden="1" customHeight="1">
      <c r="A451" s="172" t="s">
        <v>2795</v>
      </c>
      <c r="B451" s="176">
        <v>46085</v>
      </c>
      <c r="C451" s="172" t="s">
        <v>92</v>
      </c>
      <c r="D451" s="172" t="s">
        <v>24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0</v>
      </c>
      <c r="J451" s="176">
        <v>46077</v>
      </c>
      <c r="K451" s="172" t="s">
        <v>93</v>
      </c>
      <c r="L451" s="172" t="s">
        <v>94</v>
      </c>
      <c r="M451" s="179">
        <v>0</v>
      </c>
      <c r="N451" s="177"/>
      <c r="O451" s="177">
        <v>36</v>
      </c>
      <c r="P451" s="180">
        <v>-46.77</v>
      </c>
    </row>
    <row r="452" spans="1:16" ht="19.5" hidden="1" customHeight="1">
      <c r="A452" s="172" t="s">
        <v>2795</v>
      </c>
      <c r="B452" s="176">
        <v>46085</v>
      </c>
      <c r="C452" s="172" t="s">
        <v>2695</v>
      </c>
      <c r="D452" s="172" t="s">
        <v>95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0</v>
      </c>
      <c r="J452" s="176">
        <v>46077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-17.260000000000002</v>
      </c>
    </row>
    <row r="453" spans="1:16" ht="19.5" hidden="1" customHeight="1">
      <c r="A453" s="172" t="s">
        <v>2795</v>
      </c>
      <c r="B453" s="176">
        <v>46085</v>
      </c>
      <c r="C453" s="172" t="s">
        <v>92</v>
      </c>
      <c r="D453" s="172" t="s">
        <v>96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0</v>
      </c>
      <c r="J453" s="176">
        <v>46077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2795</v>
      </c>
      <c r="B454" s="176">
        <v>46085</v>
      </c>
      <c r="C454" s="172" t="s">
        <v>92</v>
      </c>
      <c r="D454" s="172" t="s">
        <v>97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0</v>
      </c>
      <c r="J454" s="176">
        <v>46077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-46.77</v>
      </c>
    </row>
    <row r="455" spans="1:16" ht="19.5" hidden="1" customHeight="1">
      <c r="A455" s="172" t="s">
        <v>2795</v>
      </c>
      <c r="B455" s="176">
        <v>46085</v>
      </c>
      <c r="C455" s="172" t="s">
        <v>2695</v>
      </c>
      <c r="D455" s="172" t="s">
        <v>98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0</v>
      </c>
      <c r="J455" s="176">
        <v>46077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2796</v>
      </c>
      <c r="B456" s="176">
        <v>46085</v>
      </c>
      <c r="C456" s="172" t="s">
        <v>92</v>
      </c>
      <c r="D456" s="172" t="s">
        <v>96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</v>
      </c>
    </row>
    <row r="457" spans="1:16" ht="19.5" hidden="1" customHeight="1">
      <c r="A457" s="172" t="s">
        <v>2796</v>
      </c>
      <c r="B457" s="176">
        <v>46085</v>
      </c>
      <c r="C457" s="172" t="s">
        <v>92</v>
      </c>
      <c r="D457" s="172" t="s">
        <v>97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0</v>
      </c>
      <c r="J457" s="176">
        <v>46075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-46.77</v>
      </c>
    </row>
    <row r="458" spans="1:16" ht="19.5" hidden="1" customHeight="1">
      <c r="A458" s="172" t="s">
        <v>2796</v>
      </c>
      <c r="B458" s="176">
        <v>46085</v>
      </c>
      <c r="C458" s="172" t="s">
        <v>2695</v>
      </c>
      <c r="D458" s="172" t="s">
        <v>98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46075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-15</v>
      </c>
    </row>
    <row r="459" spans="1:16" ht="19.5" hidden="1" customHeight="1">
      <c r="A459" s="172" t="s">
        <v>2797</v>
      </c>
      <c r="B459" s="176">
        <v>46085</v>
      </c>
      <c r="C459" s="172" t="s">
        <v>2695</v>
      </c>
      <c r="D459" s="172" t="s">
        <v>82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46085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-20.53</v>
      </c>
    </row>
    <row r="460" spans="1:16" ht="19.5" hidden="1" customHeight="1">
      <c r="A460" s="172" t="s">
        <v>2796</v>
      </c>
      <c r="B460" s="176">
        <v>46085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93</v>
      </c>
      <c r="L460" s="172" t="s">
        <v>94</v>
      </c>
      <c r="M460" s="179">
        <v>0</v>
      </c>
      <c r="N460" s="177"/>
      <c r="O460" s="177">
        <v>37</v>
      </c>
      <c r="P460" s="180">
        <v>-46.77</v>
      </c>
    </row>
    <row r="461" spans="1:16" ht="19.5" hidden="1" customHeight="1">
      <c r="A461" s="172" t="s">
        <v>2796</v>
      </c>
      <c r="B461" s="176">
        <v>46085</v>
      </c>
      <c r="C461" s="172" t="s">
        <v>2695</v>
      </c>
      <c r="D461" s="172" t="s">
        <v>95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46075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-21.82</v>
      </c>
    </row>
    <row r="462" spans="1:16" ht="19.5" hidden="1" customHeight="1">
      <c r="A462" s="172" t="s">
        <v>2798</v>
      </c>
      <c r="B462" s="176">
        <v>46085</v>
      </c>
      <c r="C462" s="172" t="s">
        <v>92</v>
      </c>
      <c r="D462" s="172" t="s">
        <v>96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0</v>
      </c>
      <c r="J462" s="176">
        <v>46078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2798</v>
      </c>
      <c r="B463" s="176">
        <v>46085</v>
      </c>
      <c r="C463" s="172" t="s">
        <v>92</v>
      </c>
      <c r="D463" s="172" t="s">
        <v>97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0</v>
      </c>
      <c r="J463" s="176">
        <v>46078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-46.77</v>
      </c>
    </row>
    <row r="464" spans="1:16" ht="19.5" hidden="1" customHeight="1">
      <c r="A464" s="172" t="s">
        <v>2798</v>
      </c>
      <c r="B464" s="176">
        <v>46085</v>
      </c>
      <c r="C464" s="172" t="s">
        <v>2695</v>
      </c>
      <c r="D464" s="172" t="s">
        <v>98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0</v>
      </c>
      <c r="J464" s="176">
        <v>46078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2798</v>
      </c>
      <c r="B465" s="176">
        <v>46085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0</v>
      </c>
      <c r="J465" s="176">
        <v>46078</v>
      </c>
      <c r="K465" s="172" t="s">
        <v>93</v>
      </c>
      <c r="L465" s="172" t="s">
        <v>94</v>
      </c>
      <c r="M465" s="179">
        <v>0</v>
      </c>
      <c r="N465" s="177"/>
      <c r="O465" s="177">
        <v>37</v>
      </c>
      <c r="P465" s="180">
        <v>-46.77</v>
      </c>
    </row>
    <row r="466" spans="1:16" ht="19.5" hidden="1" customHeight="1">
      <c r="A466" s="172" t="s">
        <v>2798</v>
      </c>
      <c r="B466" s="176">
        <v>46085</v>
      </c>
      <c r="C466" s="172" t="s">
        <v>2695</v>
      </c>
      <c r="D466" s="172" t="s">
        <v>95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46078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-14.82</v>
      </c>
    </row>
    <row r="467" spans="1:16" ht="19.5" hidden="1" customHeight="1">
      <c r="A467" s="172" t="s">
        <v>2799</v>
      </c>
      <c r="B467" s="176">
        <v>46085</v>
      </c>
      <c r="C467" s="172" t="s">
        <v>92</v>
      </c>
      <c r="D467" s="172" t="s">
        <v>24</v>
      </c>
      <c r="E467" s="172" t="s">
        <v>39</v>
      </c>
      <c r="F467" s="172" t="s">
        <v>117</v>
      </c>
      <c r="G467" s="172" t="s">
        <v>84</v>
      </c>
      <c r="H467" s="177">
        <v>1</v>
      </c>
      <c r="I467" s="178">
        <v>0</v>
      </c>
      <c r="J467" s="176">
        <v>46078</v>
      </c>
      <c r="K467" s="172" t="s">
        <v>93</v>
      </c>
      <c r="L467" s="172" t="s">
        <v>94</v>
      </c>
      <c r="M467" s="179">
        <v>0</v>
      </c>
      <c r="N467" s="177"/>
      <c r="O467" s="177">
        <v>37</v>
      </c>
      <c r="P467" s="180">
        <v>-46.77</v>
      </c>
    </row>
    <row r="468" spans="1:16" ht="19.5" hidden="1" customHeight="1">
      <c r="A468" s="172" t="s">
        <v>2799</v>
      </c>
      <c r="B468" s="176">
        <v>46085</v>
      </c>
      <c r="C468" s="172" t="s">
        <v>2695</v>
      </c>
      <c r="D468" s="172" t="s">
        <v>95</v>
      </c>
      <c r="E468" s="172" t="s">
        <v>39</v>
      </c>
      <c r="F468" s="172" t="s">
        <v>117</v>
      </c>
      <c r="G468" s="172" t="s">
        <v>84</v>
      </c>
      <c r="H468" s="177">
        <v>1</v>
      </c>
      <c r="I468" s="178">
        <v>0</v>
      </c>
      <c r="J468" s="176">
        <v>46078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-15.67</v>
      </c>
    </row>
    <row r="469" spans="1:16" ht="19.5" hidden="1" customHeight="1">
      <c r="A469" s="172" t="s">
        <v>2799</v>
      </c>
      <c r="B469" s="176">
        <v>46085</v>
      </c>
      <c r="C469" s="172" t="s">
        <v>92</v>
      </c>
      <c r="D469" s="172" t="s">
        <v>96</v>
      </c>
      <c r="E469" s="172" t="s">
        <v>39</v>
      </c>
      <c r="F469" s="172" t="s">
        <v>117</v>
      </c>
      <c r="G469" s="172" t="s">
        <v>84</v>
      </c>
      <c r="H469" s="177">
        <v>1</v>
      </c>
      <c r="I469" s="178">
        <v>0</v>
      </c>
      <c r="J469" s="176">
        <v>46078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2799</v>
      </c>
      <c r="B470" s="176">
        <v>46085</v>
      </c>
      <c r="C470" s="172" t="s">
        <v>92</v>
      </c>
      <c r="D470" s="172" t="s">
        <v>97</v>
      </c>
      <c r="E470" s="172" t="s">
        <v>39</v>
      </c>
      <c r="F470" s="172" t="s">
        <v>117</v>
      </c>
      <c r="G470" s="172" t="s">
        <v>84</v>
      </c>
      <c r="H470" s="177">
        <v>1</v>
      </c>
      <c r="I470" s="178">
        <v>0</v>
      </c>
      <c r="J470" s="176">
        <v>46078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-46.77</v>
      </c>
    </row>
    <row r="471" spans="1:16" ht="19.5" hidden="1" customHeight="1">
      <c r="A471" s="172" t="s">
        <v>2799</v>
      </c>
      <c r="B471" s="176">
        <v>46085</v>
      </c>
      <c r="C471" s="172" t="s">
        <v>2695</v>
      </c>
      <c r="D471" s="172" t="s">
        <v>98</v>
      </c>
      <c r="E471" s="172" t="s">
        <v>39</v>
      </c>
      <c r="F471" s="172" t="s">
        <v>117</v>
      </c>
      <c r="G471" s="172" t="s">
        <v>84</v>
      </c>
      <c r="H471" s="177">
        <v>1</v>
      </c>
      <c r="I471" s="178">
        <v>0</v>
      </c>
      <c r="J471" s="176">
        <v>46078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-15</v>
      </c>
    </row>
    <row r="472" spans="1:16" ht="19.5" hidden="1" customHeight="1">
      <c r="A472" s="172" t="s">
        <v>85</v>
      </c>
      <c r="B472" s="176">
        <v>46085</v>
      </c>
      <c r="C472" s="172" t="s">
        <v>109</v>
      </c>
      <c r="D472" s="172" t="s">
        <v>2499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46085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-878.4</v>
      </c>
    </row>
    <row r="473" spans="1:16" ht="19.5" hidden="1" customHeight="1">
      <c r="A473" s="172" t="s">
        <v>2726</v>
      </c>
      <c r="B473" s="176">
        <v>46085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46085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-74.38</v>
      </c>
    </row>
    <row r="474" spans="1:16" ht="19.5" hidden="1" customHeight="1">
      <c r="A474" s="172" t="s">
        <v>2728</v>
      </c>
      <c r="B474" s="176">
        <v>46085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46085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-166.97</v>
      </c>
    </row>
    <row r="475" spans="1:16" ht="19.5" hidden="1" customHeight="1">
      <c r="A475" s="172" t="s">
        <v>2727</v>
      </c>
      <c r="B475" s="176">
        <v>46085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46085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-747.93</v>
      </c>
    </row>
    <row r="476" spans="1:16" ht="19.5" hidden="1" customHeight="1">
      <c r="A476" s="172" t="s">
        <v>2729</v>
      </c>
      <c r="B476" s="176">
        <v>46085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46085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-279.13</v>
      </c>
    </row>
    <row r="477" spans="1:16" ht="19.5" hidden="1" customHeight="1">
      <c r="A477" s="172" t="s">
        <v>2460</v>
      </c>
      <c r="B477" s="176">
        <v>46085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46085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-428.74</v>
      </c>
    </row>
    <row r="478" spans="1:16" ht="19.5" hidden="1" customHeight="1">
      <c r="A478" s="172" t="s">
        <v>2257</v>
      </c>
      <c r="B478" s="176">
        <v>46085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46085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-487.1</v>
      </c>
    </row>
    <row r="479" spans="1:16" ht="19.5" hidden="1" customHeight="1">
      <c r="A479" s="172" t="s">
        <v>1553</v>
      </c>
      <c r="B479" s="176">
        <v>46085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46085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-715.64</v>
      </c>
    </row>
    <row r="480" spans="1:16" ht="19.5" hidden="1" customHeight="1">
      <c r="A480" s="172" t="s">
        <v>141</v>
      </c>
      <c r="B480" s="176">
        <v>46085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46085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-570.99</v>
      </c>
    </row>
    <row r="481" spans="1:16" ht="19.5" hidden="1" customHeight="1">
      <c r="A481" s="172" t="s">
        <v>145</v>
      </c>
      <c r="B481" s="176">
        <v>46085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46085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-907.75</v>
      </c>
    </row>
    <row r="482" spans="1:16" ht="19.5" hidden="1" customHeight="1">
      <c r="A482" s="172" t="s">
        <v>144</v>
      </c>
      <c r="B482" s="176">
        <v>46085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46085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-791.52</v>
      </c>
    </row>
    <row r="483" spans="1:16" ht="19.5" hidden="1" customHeight="1">
      <c r="A483" s="172" t="s">
        <v>142</v>
      </c>
      <c r="B483" s="176">
        <v>46085</v>
      </c>
      <c r="C483" s="172" t="s">
        <v>109</v>
      </c>
      <c r="D483" s="172" t="s">
        <v>143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46085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-2934.09</v>
      </c>
    </row>
    <row r="484" spans="1:16" ht="19.5" hidden="1" customHeight="1">
      <c r="A484" s="172" t="s">
        <v>2800</v>
      </c>
      <c r="B484" s="176">
        <v>46086</v>
      </c>
      <c r="C484" s="172" t="s">
        <v>92</v>
      </c>
      <c r="D484" s="172" t="s">
        <v>24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0</v>
      </c>
      <c r="J484" s="176">
        <v>46080</v>
      </c>
      <c r="K484" s="172" t="s">
        <v>93</v>
      </c>
      <c r="L484" s="172" t="s">
        <v>94</v>
      </c>
      <c r="M484" s="179">
        <v>0</v>
      </c>
      <c r="N484" s="177"/>
      <c r="O484" s="177">
        <v>36</v>
      </c>
      <c r="P484" s="180">
        <v>-56.94</v>
      </c>
    </row>
    <row r="485" spans="1:16" ht="19.5" hidden="1" customHeight="1">
      <c r="A485" s="172" t="s">
        <v>2800</v>
      </c>
      <c r="B485" s="176">
        <v>46086</v>
      </c>
      <c r="C485" s="172" t="s">
        <v>2695</v>
      </c>
      <c r="D485" s="172" t="s">
        <v>95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0</v>
      </c>
      <c r="J485" s="176">
        <v>46080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-13.85</v>
      </c>
    </row>
    <row r="486" spans="1:16" ht="19.5" hidden="1" customHeight="1">
      <c r="A486" s="172" t="s">
        <v>2800</v>
      </c>
      <c r="B486" s="176">
        <v>46086</v>
      </c>
      <c r="C486" s="172" t="s">
        <v>92</v>
      </c>
      <c r="D486" s="172" t="s">
        <v>96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0</v>
      </c>
      <c r="J486" s="176">
        <v>46080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2800</v>
      </c>
      <c r="B487" s="176">
        <v>46086</v>
      </c>
      <c r="C487" s="172" t="s">
        <v>92</v>
      </c>
      <c r="D487" s="172" t="s">
        <v>97</v>
      </c>
      <c r="E487" s="172" t="s">
        <v>55</v>
      </c>
      <c r="F487" s="172" t="s">
        <v>1272</v>
      </c>
      <c r="G487" s="172" t="s">
        <v>84</v>
      </c>
      <c r="H487" s="177">
        <v>1</v>
      </c>
      <c r="I487" s="178">
        <v>0</v>
      </c>
      <c r="J487" s="176">
        <v>46080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-56.94</v>
      </c>
    </row>
    <row r="488" spans="1:16" ht="19.5" hidden="1" customHeight="1">
      <c r="A488" s="172" t="s">
        <v>2800</v>
      </c>
      <c r="B488" s="176">
        <v>46086</v>
      </c>
      <c r="C488" s="172" t="s">
        <v>2695</v>
      </c>
      <c r="D488" s="172" t="s">
        <v>98</v>
      </c>
      <c r="E488" s="172" t="s">
        <v>55</v>
      </c>
      <c r="F488" s="172" t="s">
        <v>1272</v>
      </c>
      <c r="G488" s="172" t="s">
        <v>84</v>
      </c>
      <c r="H488" s="177">
        <v>1</v>
      </c>
      <c r="I488" s="178">
        <v>0</v>
      </c>
      <c r="J488" s="176">
        <v>46080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-15</v>
      </c>
    </row>
    <row r="489" spans="1:16" ht="19.5" hidden="1" customHeight="1">
      <c r="A489" s="172" t="s">
        <v>2801</v>
      </c>
      <c r="B489" s="176">
        <v>46086</v>
      </c>
      <c r="C489" s="172" t="s">
        <v>92</v>
      </c>
      <c r="D489" s="172" t="s">
        <v>24</v>
      </c>
      <c r="E489" s="172" t="s">
        <v>43</v>
      </c>
      <c r="F489" s="172" t="s">
        <v>125</v>
      </c>
      <c r="G489" s="172" t="s">
        <v>84</v>
      </c>
      <c r="H489" s="177">
        <v>1</v>
      </c>
      <c r="I489" s="178">
        <v>0</v>
      </c>
      <c r="J489" s="176">
        <v>46079</v>
      </c>
      <c r="K489" s="172" t="s">
        <v>93</v>
      </c>
      <c r="L489" s="172" t="s">
        <v>94</v>
      </c>
      <c r="M489" s="179">
        <v>0</v>
      </c>
      <c r="N489" s="177"/>
      <c r="O489" s="177">
        <v>37</v>
      </c>
      <c r="P489" s="180">
        <v>-46.77</v>
      </c>
    </row>
    <row r="490" spans="1:16" ht="19.5" hidden="1" customHeight="1">
      <c r="A490" s="172" t="s">
        <v>2801</v>
      </c>
      <c r="B490" s="176">
        <v>46086</v>
      </c>
      <c r="C490" s="172" t="s">
        <v>2695</v>
      </c>
      <c r="D490" s="172" t="s">
        <v>95</v>
      </c>
      <c r="E490" s="172" t="s">
        <v>43</v>
      </c>
      <c r="F490" s="172" t="s">
        <v>125</v>
      </c>
      <c r="G490" s="172" t="s">
        <v>84</v>
      </c>
      <c r="H490" s="177">
        <v>1</v>
      </c>
      <c r="I490" s="178">
        <v>0</v>
      </c>
      <c r="J490" s="176">
        <v>46079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-12.19</v>
      </c>
    </row>
    <row r="491" spans="1:16" ht="19.5" hidden="1" customHeight="1">
      <c r="A491" s="172" t="s">
        <v>2801</v>
      </c>
      <c r="B491" s="176">
        <v>46086</v>
      </c>
      <c r="C491" s="172" t="s">
        <v>92</v>
      </c>
      <c r="D491" s="172" t="s">
        <v>96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0</v>
      </c>
      <c r="J491" s="176">
        <v>46079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2801</v>
      </c>
      <c r="B492" s="176">
        <v>46086</v>
      </c>
      <c r="C492" s="172" t="s">
        <v>92</v>
      </c>
      <c r="D492" s="172" t="s">
        <v>97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0</v>
      </c>
      <c r="J492" s="176">
        <v>46079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2801</v>
      </c>
      <c r="B493" s="176">
        <v>46086</v>
      </c>
      <c r="C493" s="172" t="s">
        <v>2695</v>
      </c>
      <c r="D493" s="172" t="s">
        <v>98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0</v>
      </c>
      <c r="J493" s="176">
        <v>46079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2802</v>
      </c>
      <c r="B494" s="176">
        <v>46086</v>
      </c>
      <c r="C494" s="172" t="s">
        <v>1748</v>
      </c>
      <c r="D494" s="172" t="s">
        <v>2750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46076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</v>
      </c>
    </row>
    <row r="495" spans="1:16" ht="19.5" hidden="1" customHeight="1">
      <c r="A495" s="172" t="s">
        <v>2802</v>
      </c>
      <c r="B495" s="176">
        <v>46086</v>
      </c>
      <c r="C495" s="172" t="s">
        <v>2695</v>
      </c>
      <c r="D495" s="172" t="s">
        <v>2751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46076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</v>
      </c>
    </row>
    <row r="496" spans="1:16" ht="19.5" hidden="1" customHeight="1">
      <c r="A496" s="172" t="s">
        <v>2803</v>
      </c>
      <c r="B496" s="176">
        <v>46086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1800</v>
      </c>
      <c r="J496" s="176">
        <v>46050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709.52</v>
      </c>
    </row>
    <row r="497" spans="1:16" ht="19.5" hidden="1" customHeight="1">
      <c r="A497" s="172" t="s">
        <v>2803</v>
      </c>
      <c r="B497" s="176">
        <v>46086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1800</v>
      </c>
      <c r="J497" s="176">
        <v>46050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2803</v>
      </c>
      <c r="B498" s="176">
        <v>46086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1800</v>
      </c>
      <c r="J498" s="176">
        <v>46050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1090.48</v>
      </c>
    </row>
    <row r="499" spans="1:16" ht="19.5" hidden="1" customHeight="1">
      <c r="A499" s="172" t="s">
        <v>2803</v>
      </c>
      <c r="B499" s="176">
        <v>46086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1800</v>
      </c>
      <c r="J499" s="176">
        <v>46050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-774</v>
      </c>
    </row>
    <row r="500" spans="1:16" ht="19.5" hidden="1" customHeight="1">
      <c r="A500" s="172" t="s">
        <v>2804</v>
      </c>
      <c r="B500" s="176">
        <v>46086</v>
      </c>
      <c r="C500" s="172" t="s">
        <v>92</v>
      </c>
      <c r="D500" s="172" t="s">
        <v>24</v>
      </c>
      <c r="E500" s="172" t="s">
        <v>38</v>
      </c>
      <c r="F500" s="172" t="s">
        <v>87</v>
      </c>
      <c r="G500" s="172" t="s">
        <v>84</v>
      </c>
      <c r="H500" s="177">
        <v>1</v>
      </c>
      <c r="I500" s="178">
        <v>0</v>
      </c>
      <c r="J500" s="176">
        <v>46070</v>
      </c>
      <c r="K500" s="172" t="s">
        <v>93</v>
      </c>
      <c r="L500" s="172" t="s">
        <v>94</v>
      </c>
      <c r="M500" s="179">
        <v>0</v>
      </c>
      <c r="N500" s="177"/>
      <c r="O500" s="177">
        <v>39</v>
      </c>
      <c r="P500" s="180">
        <v>-46.77</v>
      </c>
    </row>
    <row r="501" spans="1:16" ht="19.5" hidden="1" customHeight="1">
      <c r="A501" s="172" t="s">
        <v>2804</v>
      </c>
      <c r="B501" s="176">
        <v>46086</v>
      </c>
      <c r="C501" s="172" t="s">
        <v>92</v>
      </c>
      <c r="D501" s="172" t="s">
        <v>96</v>
      </c>
      <c r="E501" s="172" t="s">
        <v>38</v>
      </c>
      <c r="F501" s="172" t="s">
        <v>87</v>
      </c>
      <c r="G501" s="172" t="s">
        <v>84</v>
      </c>
      <c r="H501" s="177">
        <v>1</v>
      </c>
      <c r="I501" s="178">
        <v>0</v>
      </c>
      <c r="J501" s="176">
        <v>46070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2804</v>
      </c>
      <c r="B502" s="176">
        <v>46086</v>
      </c>
      <c r="C502" s="172" t="s">
        <v>92</v>
      </c>
      <c r="D502" s="172" t="s">
        <v>97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46070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-46.77</v>
      </c>
    </row>
    <row r="503" spans="1:16" ht="19.5" hidden="1" customHeight="1">
      <c r="A503" s="172" t="s">
        <v>2805</v>
      </c>
      <c r="B503" s="176">
        <v>46086</v>
      </c>
      <c r="C503" s="172" t="s">
        <v>92</v>
      </c>
      <c r="D503" s="172" t="s">
        <v>24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46075</v>
      </c>
      <c r="K503" s="172" t="s">
        <v>93</v>
      </c>
      <c r="L503" s="172" t="s">
        <v>94</v>
      </c>
      <c r="M503" s="179">
        <v>0</v>
      </c>
      <c r="N503" s="177"/>
      <c r="O503" s="177">
        <v>37</v>
      </c>
      <c r="P503" s="180">
        <v>-56.94</v>
      </c>
    </row>
    <row r="504" spans="1:16" ht="19.5" hidden="1" customHeight="1">
      <c r="A504" s="172" t="s">
        <v>2805</v>
      </c>
      <c r="B504" s="176">
        <v>46086</v>
      </c>
      <c r="C504" s="172" t="s">
        <v>2695</v>
      </c>
      <c r="D504" s="172" t="s">
        <v>95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46075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-14.31</v>
      </c>
    </row>
    <row r="505" spans="1:16" ht="19.5" hidden="1" customHeight="1">
      <c r="A505" s="172" t="s">
        <v>2805</v>
      </c>
      <c r="B505" s="176">
        <v>46086</v>
      </c>
      <c r="C505" s="172" t="s">
        <v>92</v>
      </c>
      <c r="D505" s="172" t="s">
        <v>96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46075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0</v>
      </c>
    </row>
    <row r="506" spans="1:16" ht="19.5" hidden="1" customHeight="1">
      <c r="A506" s="172" t="s">
        <v>2805</v>
      </c>
      <c r="B506" s="176">
        <v>46086</v>
      </c>
      <c r="C506" s="172" t="s">
        <v>92</v>
      </c>
      <c r="D506" s="172" t="s">
        <v>97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46075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-56.94</v>
      </c>
    </row>
    <row r="507" spans="1:16" ht="19.5" hidden="1" customHeight="1">
      <c r="A507" s="172" t="s">
        <v>2805</v>
      </c>
      <c r="B507" s="176">
        <v>46086</v>
      </c>
      <c r="C507" s="172" t="s">
        <v>2695</v>
      </c>
      <c r="D507" s="172" t="s">
        <v>98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46075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customHeight="1">
      <c r="A508" s="172" t="s">
        <v>85</v>
      </c>
      <c r="B508" s="176">
        <v>46086</v>
      </c>
      <c r="C508" s="172" t="s">
        <v>109</v>
      </c>
      <c r="D508" s="172" t="s">
        <v>110</v>
      </c>
      <c r="E508" s="172" t="s">
        <v>85</v>
      </c>
      <c r="F508" s="172" t="s">
        <v>85</v>
      </c>
      <c r="G508" s="172" t="s">
        <v>2806</v>
      </c>
      <c r="H508" s="177">
        <v>0</v>
      </c>
      <c r="I508" s="178">
        <v>0</v>
      </c>
      <c r="J508" s="176">
        <v>46086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-150</v>
      </c>
    </row>
    <row r="509" spans="1:16" ht="19.5" hidden="1" customHeight="1">
      <c r="A509" s="172" t="s">
        <v>2807</v>
      </c>
      <c r="B509" s="176">
        <v>46086</v>
      </c>
      <c r="C509" s="172" t="s">
        <v>92</v>
      </c>
      <c r="D509" s="172" t="s">
        <v>96</v>
      </c>
      <c r="E509" s="172" t="s">
        <v>59</v>
      </c>
      <c r="F509" s="172" t="s">
        <v>1386</v>
      </c>
      <c r="G509" s="172" t="s">
        <v>84</v>
      </c>
      <c r="H509" s="177">
        <v>1</v>
      </c>
      <c r="I509" s="178">
        <v>0</v>
      </c>
      <c r="J509" s="176">
        <v>46078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2807</v>
      </c>
      <c r="B510" s="176">
        <v>46086</v>
      </c>
      <c r="C510" s="172" t="s">
        <v>92</v>
      </c>
      <c r="D510" s="172" t="s">
        <v>97</v>
      </c>
      <c r="E510" s="172" t="s">
        <v>59</v>
      </c>
      <c r="F510" s="172" t="s">
        <v>1386</v>
      </c>
      <c r="G510" s="172" t="s">
        <v>84</v>
      </c>
      <c r="H510" s="177">
        <v>1</v>
      </c>
      <c r="I510" s="178">
        <v>0</v>
      </c>
      <c r="J510" s="176">
        <v>46078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-56.94</v>
      </c>
    </row>
    <row r="511" spans="1:16" ht="19.5" hidden="1" customHeight="1">
      <c r="A511" s="172" t="s">
        <v>2807</v>
      </c>
      <c r="B511" s="176">
        <v>46086</v>
      </c>
      <c r="C511" s="172" t="s">
        <v>92</v>
      </c>
      <c r="D511" s="172" t="s">
        <v>24</v>
      </c>
      <c r="E511" s="172" t="s">
        <v>59</v>
      </c>
      <c r="F511" s="172" t="s">
        <v>1386</v>
      </c>
      <c r="G511" s="172" t="s">
        <v>84</v>
      </c>
      <c r="H511" s="177">
        <v>1</v>
      </c>
      <c r="I511" s="178">
        <v>0</v>
      </c>
      <c r="J511" s="176">
        <v>46078</v>
      </c>
      <c r="K511" s="172" t="s">
        <v>93</v>
      </c>
      <c r="L511" s="172" t="s">
        <v>94</v>
      </c>
      <c r="M511" s="179">
        <v>0</v>
      </c>
      <c r="N511" s="177"/>
      <c r="O511" s="177">
        <v>37</v>
      </c>
      <c r="P511" s="180">
        <v>-56.94</v>
      </c>
    </row>
    <row r="512" spans="1:16" ht="19.5" hidden="1" customHeight="1">
      <c r="A512" s="172" t="s">
        <v>2807</v>
      </c>
      <c r="B512" s="176">
        <v>46086</v>
      </c>
      <c r="C512" s="172" t="s">
        <v>2695</v>
      </c>
      <c r="D512" s="172" t="s">
        <v>95</v>
      </c>
      <c r="E512" s="172" t="s">
        <v>59</v>
      </c>
      <c r="F512" s="172" t="s">
        <v>1386</v>
      </c>
      <c r="G512" s="172" t="s">
        <v>84</v>
      </c>
      <c r="H512" s="177">
        <v>1</v>
      </c>
      <c r="I512" s="178">
        <v>0</v>
      </c>
      <c r="J512" s="176">
        <v>46078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-14.26</v>
      </c>
    </row>
    <row r="513" spans="1:16" ht="19.5" hidden="1" customHeight="1">
      <c r="A513" s="172" t="s">
        <v>2808</v>
      </c>
      <c r="B513" s="176">
        <v>46086</v>
      </c>
      <c r="C513" s="172" t="s">
        <v>1748</v>
      </c>
      <c r="D513" s="172" t="s">
        <v>2750</v>
      </c>
      <c r="E513" s="172" t="s">
        <v>41</v>
      </c>
      <c r="F513" s="172" t="s">
        <v>83</v>
      </c>
      <c r="G513" s="172" t="s">
        <v>84</v>
      </c>
      <c r="H513" s="177">
        <v>1</v>
      </c>
      <c r="I513" s="178">
        <v>0</v>
      </c>
      <c r="J513" s="176">
        <v>46083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-5</v>
      </c>
    </row>
    <row r="514" spans="1:16" ht="19.5" hidden="1" customHeight="1">
      <c r="A514" s="172" t="s">
        <v>2808</v>
      </c>
      <c r="B514" s="176">
        <v>46086</v>
      </c>
      <c r="C514" s="172" t="s">
        <v>2695</v>
      </c>
      <c r="D514" s="172" t="s">
        <v>2751</v>
      </c>
      <c r="E514" s="172" t="s">
        <v>41</v>
      </c>
      <c r="F514" s="172" t="s">
        <v>83</v>
      </c>
      <c r="G514" s="172" t="s">
        <v>84</v>
      </c>
      <c r="H514" s="177">
        <v>1</v>
      </c>
      <c r="I514" s="178">
        <v>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-10</v>
      </c>
    </row>
    <row r="515" spans="1:16" ht="19.5" hidden="1" customHeight="1">
      <c r="A515" s="172" t="s">
        <v>2809</v>
      </c>
      <c r="B515" s="176">
        <v>46086</v>
      </c>
      <c r="C515" s="172" t="s">
        <v>92</v>
      </c>
      <c r="D515" s="172" t="s">
        <v>24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0</v>
      </c>
      <c r="J515" s="176">
        <v>46075</v>
      </c>
      <c r="K515" s="172" t="s">
        <v>93</v>
      </c>
      <c r="L515" s="172" t="s">
        <v>94</v>
      </c>
      <c r="M515" s="179">
        <v>0</v>
      </c>
      <c r="N515" s="177"/>
      <c r="O515" s="177">
        <v>37</v>
      </c>
      <c r="P515" s="180">
        <v>-56.94</v>
      </c>
    </row>
    <row r="516" spans="1:16" ht="19.5" hidden="1" customHeight="1">
      <c r="A516" s="172" t="s">
        <v>2809</v>
      </c>
      <c r="B516" s="176">
        <v>46086</v>
      </c>
      <c r="C516" s="172" t="s">
        <v>92</v>
      </c>
      <c r="D516" s="172" t="s">
        <v>96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0</v>
      </c>
      <c r="J516" s="176">
        <v>46075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0</v>
      </c>
    </row>
    <row r="517" spans="1:16" ht="19.5" hidden="1" customHeight="1">
      <c r="A517" s="172" t="s">
        <v>2809</v>
      </c>
      <c r="B517" s="176">
        <v>46086</v>
      </c>
      <c r="C517" s="172" t="s">
        <v>92</v>
      </c>
      <c r="D517" s="172" t="s">
        <v>97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0</v>
      </c>
      <c r="J517" s="176">
        <v>46075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-56.94</v>
      </c>
    </row>
    <row r="518" spans="1:16" ht="19.5" hidden="1" customHeight="1">
      <c r="A518" s="172" t="s">
        <v>2810</v>
      </c>
      <c r="B518" s="176">
        <v>46086</v>
      </c>
      <c r="C518" s="172" t="s">
        <v>2695</v>
      </c>
      <c r="D518" s="172" t="s">
        <v>82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46086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-6.01</v>
      </c>
    </row>
    <row r="519" spans="1:16" ht="19.5" hidden="1" customHeight="1">
      <c r="A519" s="172" t="s">
        <v>2811</v>
      </c>
      <c r="B519" s="176">
        <v>46086</v>
      </c>
      <c r="C519" s="172" t="s">
        <v>92</v>
      </c>
      <c r="D519" s="172" t="s">
        <v>24</v>
      </c>
      <c r="E519" s="172" t="s">
        <v>43</v>
      </c>
      <c r="F519" s="172" t="s">
        <v>125</v>
      </c>
      <c r="G519" s="172" t="s">
        <v>84</v>
      </c>
      <c r="H519" s="177">
        <v>1</v>
      </c>
      <c r="I519" s="178">
        <v>2470</v>
      </c>
      <c r="J519" s="176">
        <v>46082</v>
      </c>
      <c r="K519" s="172" t="s">
        <v>93</v>
      </c>
      <c r="L519" s="172" t="s">
        <v>94</v>
      </c>
      <c r="M519" s="179">
        <v>0.43</v>
      </c>
      <c r="N519" s="177"/>
      <c r="O519" s="177">
        <v>35</v>
      </c>
      <c r="P519" s="180">
        <v>-101.26</v>
      </c>
    </row>
    <row r="520" spans="1:16" ht="19.5" hidden="1" customHeight="1">
      <c r="A520" s="172" t="s">
        <v>2811</v>
      </c>
      <c r="B520" s="176">
        <v>46086</v>
      </c>
      <c r="C520" s="172" t="s">
        <v>100</v>
      </c>
      <c r="D520" s="172" t="s">
        <v>101</v>
      </c>
      <c r="E520" s="172" t="s">
        <v>43</v>
      </c>
      <c r="F520" s="172" t="s">
        <v>125</v>
      </c>
      <c r="G520" s="172" t="s">
        <v>84</v>
      </c>
      <c r="H520" s="177">
        <v>1</v>
      </c>
      <c r="I520" s="178">
        <v>2470</v>
      </c>
      <c r="J520" s="176">
        <v>46082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908.57</v>
      </c>
    </row>
    <row r="521" spans="1:16" ht="19.5" hidden="1" customHeight="1">
      <c r="A521" s="172" t="s">
        <v>2811</v>
      </c>
      <c r="B521" s="176">
        <v>46086</v>
      </c>
      <c r="C521" s="172" t="s">
        <v>100</v>
      </c>
      <c r="D521" s="172" t="s">
        <v>102</v>
      </c>
      <c r="E521" s="172" t="s">
        <v>43</v>
      </c>
      <c r="F521" s="172" t="s">
        <v>125</v>
      </c>
      <c r="G521" s="172" t="s">
        <v>84</v>
      </c>
      <c r="H521" s="177">
        <v>1</v>
      </c>
      <c r="I521" s="178">
        <v>2470</v>
      </c>
      <c r="J521" s="176">
        <v>46082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9.09</v>
      </c>
    </row>
    <row r="522" spans="1:16" ht="19.5" hidden="1" customHeight="1">
      <c r="A522" s="172" t="s">
        <v>2811</v>
      </c>
      <c r="B522" s="176">
        <v>46086</v>
      </c>
      <c r="C522" s="172" t="s">
        <v>100</v>
      </c>
      <c r="D522" s="172" t="s">
        <v>103</v>
      </c>
      <c r="E522" s="172" t="s">
        <v>43</v>
      </c>
      <c r="F522" s="172" t="s">
        <v>125</v>
      </c>
      <c r="G522" s="172" t="s">
        <v>84</v>
      </c>
      <c r="H522" s="177">
        <v>1</v>
      </c>
      <c r="I522" s="178">
        <v>2470</v>
      </c>
      <c r="J522" s="176">
        <v>46082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1552.34</v>
      </c>
    </row>
    <row r="523" spans="1:16" ht="19.5" hidden="1" customHeight="1">
      <c r="A523" s="172" t="s">
        <v>2811</v>
      </c>
      <c r="B523" s="176">
        <v>46086</v>
      </c>
      <c r="C523" s="172" t="s">
        <v>104</v>
      </c>
      <c r="D523" s="172" t="s">
        <v>105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2470</v>
      </c>
      <c r="J523" s="176">
        <v>46082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-1062.0999999999999</v>
      </c>
    </row>
    <row r="524" spans="1:16" ht="19.5" hidden="1" customHeight="1">
      <c r="A524" s="172" t="s">
        <v>2811</v>
      </c>
      <c r="B524" s="176">
        <v>46086</v>
      </c>
      <c r="C524" s="172" t="s">
        <v>2695</v>
      </c>
      <c r="D524" s="172" t="s">
        <v>95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2470</v>
      </c>
      <c r="J524" s="176">
        <v>46082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-25</v>
      </c>
    </row>
    <row r="525" spans="1:16" ht="19.5" hidden="1" customHeight="1">
      <c r="A525" s="172" t="s">
        <v>2812</v>
      </c>
      <c r="B525" s="176">
        <v>46086</v>
      </c>
      <c r="C525" s="172" t="s">
        <v>2695</v>
      </c>
      <c r="D525" s="172" t="s">
        <v>82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0</v>
      </c>
      <c r="J525" s="176">
        <v>46086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-20.32</v>
      </c>
    </row>
    <row r="526" spans="1:16" ht="19.5" hidden="1" customHeight="1">
      <c r="A526" s="172" t="s">
        <v>2811</v>
      </c>
      <c r="B526" s="176">
        <v>46086</v>
      </c>
      <c r="C526" s="172" t="s">
        <v>2695</v>
      </c>
      <c r="D526" s="172" t="s">
        <v>82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0</v>
      </c>
      <c r="J526" s="176">
        <v>46082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-17.260000000000002</v>
      </c>
    </row>
    <row r="527" spans="1:16" ht="19.5" hidden="1" customHeight="1">
      <c r="A527" s="172" t="s">
        <v>2813</v>
      </c>
      <c r="B527" s="176">
        <v>46086</v>
      </c>
      <c r="C527" s="172" t="s">
        <v>92</v>
      </c>
      <c r="D527" s="172" t="s">
        <v>24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46081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-46.77</v>
      </c>
    </row>
    <row r="528" spans="1:16" ht="19.5" hidden="1" customHeight="1">
      <c r="A528" s="172" t="s">
        <v>2813</v>
      </c>
      <c r="B528" s="176">
        <v>46086</v>
      </c>
      <c r="C528" s="172" t="s">
        <v>2695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0</v>
      </c>
      <c r="J528" s="176">
        <v>46081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-11.38</v>
      </c>
    </row>
    <row r="529" spans="1:16" ht="19.5" hidden="1" customHeight="1">
      <c r="A529" s="172" t="s">
        <v>2813</v>
      </c>
      <c r="B529" s="176">
        <v>46086</v>
      </c>
      <c r="C529" s="172" t="s">
        <v>92</v>
      </c>
      <c r="D529" s="172" t="s">
        <v>96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46081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hidden="1" customHeight="1">
      <c r="A530" s="172" t="s">
        <v>2813</v>
      </c>
      <c r="B530" s="176">
        <v>46086</v>
      </c>
      <c r="C530" s="172" t="s">
        <v>92</v>
      </c>
      <c r="D530" s="172" t="s">
        <v>97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46081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-46.77</v>
      </c>
    </row>
    <row r="531" spans="1:16" ht="19.5" hidden="1" customHeight="1">
      <c r="A531" s="172" t="s">
        <v>2813</v>
      </c>
      <c r="B531" s="176">
        <v>46086</v>
      </c>
      <c r="C531" s="172" t="s">
        <v>2695</v>
      </c>
      <c r="D531" s="172" t="s">
        <v>98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46081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hidden="1" customHeight="1">
      <c r="A532" s="172" t="s">
        <v>2814</v>
      </c>
      <c r="B532" s="176">
        <v>46086</v>
      </c>
      <c r="C532" s="172" t="s">
        <v>92</v>
      </c>
      <c r="D532" s="172" t="s">
        <v>24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2470</v>
      </c>
      <c r="J532" s="176">
        <v>46083</v>
      </c>
      <c r="K532" s="172" t="s">
        <v>93</v>
      </c>
      <c r="L532" s="172" t="s">
        <v>94</v>
      </c>
      <c r="M532" s="179">
        <v>0.43</v>
      </c>
      <c r="N532" s="177"/>
      <c r="O532" s="177">
        <v>35</v>
      </c>
      <c r="P532" s="180">
        <v>-101.26</v>
      </c>
    </row>
    <row r="533" spans="1:16" ht="19.5" hidden="1" customHeight="1">
      <c r="A533" s="172" t="s">
        <v>2814</v>
      </c>
      <c r="B533" s="176">
        <v>46086</v>
      </c>
      <c r="C533" s="172" t="s">
        <v>100</v>
      </c>
      <c r="D533" s="172" t="s">
        <v>101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2470</v>
      </c>
      <c r="J533" s="176">
        <v>46083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1017.13</v>
      </c>
    </row>
    <row r="534" spans="1:16" ht="19.5" hidden="1" customHeight="1">
      <c r="A534" s="172" t="s">
        <v>2814</v>
      </c>
      <c r="B534" s="176">
        <v>46086</v>
      </c>
      <c r="C534" s="172" t="s">
        <v>100</v>
      </c>
      <c r="D534" s="172" t="s">
        <v>102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2470</v>
      </c>
      <c r="J534" s="176">
        <v>46083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10.17</v>
      </c>
    </row>
    <row r="535" spans="1:16" ht="19.5" hidden="1" customHeight="1">
      <c r="A535" s="172" t="s">
        <v>2814</v>
      </c>
      <c r="B535" s="176">
        <v>46086</v>
      </c>
      <c r="C535" s="172" t="s">
        <v>100</v>
      </c>
      <c r="D535" s="172" t="s">
        <v>103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2470</v>
      </c>
      <c r="J535" s="176">
        <v>46083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1442.7</v>
      </c>
    </row>
    <row r="536" spans="1:16" ht="19.5" hidden="1" customHeight="1">
      <c r="A536" s="172" t="s">
        <v>2814</v>
      </c>
      <c r="B536" s="176">
        <v>46086</v>
      </c>
      <c r="C536" s="172" t="s">
        <v>104</v>
      </c>
      <c r="D536" s="172" t="s">
        <v>105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2470</v>
      </c>
      <c r="J536" s="176">
        <v>46083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-1062.0999999999999</v>
      </c>
    </row>
    <row r="537" spans="1:16" ht="19.5" hidden="1" customHeight="1">
      <c r="A537" s="172" t="s">
        <v>2814</v>
      </c>
      <c r="B537" s="176">
        <v>46086</v>
      </c>
      <c r="C537" s="172" t="s">
        <v>2695</v>
      </c>
      <c r="D537" s="172" t="s">
        <v>95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2470</v>
      </c>
      <c r="J537" s="176">
        <v>46083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-11.92</v>
      </c>
    </row>
    <row r="538" spans="1:16" ht="19.5" hidden="1" customHeight="1">
      <c r="A538" s="172" t="s">
        <v>2815</v>
      </c>
      <c r="B538" s="176">
        <v>46086</v>
      </c>
      <c r="C538" s="172" t="s">
        <v>92</v>
      </c>
      <c r="D538" s="172" t="s">
        <v>24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0</v>
      </c>
      <c r="J538" s="176">
        <v>46080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-46.77</v>
      </c>
    </row>
    <row r="539" spans="1:16" ht="19.5" hidden="1" customHeight="1">
      <c r="A539" s="172" t="s">
        <v>2815</v>
      </c>
      <c r="B539" s="176">
        <v>46086</v>
      </c>
      <c r="C539" s="172" t="s">
        <v>2695</v>
      </c>
      <c r="D539" s="172" t="s">
        <v>95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0</v>
      </c>
      <c r="J539" s="176">
        <v>46080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-13.9</v>
      </c>
    </row>
    <row r="540" spans="1:16" ht="19.5" hidden="1" customHeight="1">
      <c r="A540" s="172" t="s">
        <v>2815</v>
      </c>
      <c r="B540" s="176">
        <v>46086</v>
      </c>
      <c r="C540" s="172" t="s">
        <v>92</v>
      </c>
      <c r="D540" s="172" t="s">
        <v>96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46080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2815</v>
      </c>
      <c r="B541" s="176">
        <v>46086</v>
      </c>
      <c r="C541" s="172" t="s">
        <v>92</v>
      </c>
      <c r="D541" s="172" t="s">
        <v>97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0</v>
      </c>
      <c r="J541" s="176">
        <v>46080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-46.77</v>
      </c>
    </row>
    <row r="542" spans="1:16" ht="19.5" hidden="1" customHeight="1">
      <c r="A542" s="172" t="s">
        <v>2816</v>
      </c>
      <c r="B542" s="176">
        <v>46086</v>
      </c>
      <c r="C542" s="172" t="s">
        <v>92</v>
      </c>
      <c r="D542" s="172" t="s">
        <v>24</v>
      </c>
      <c r="E542" s="172" t="s">
        <v>56</v>
      </c>
      <c r="F542" s="172" t="s">
        <v>1213</v>
      </c>
      <c r="G542" s="172" t="s">
        <v>84</v>
      </c>
      <c r="H542" s="177">
        <v>1</v>
      </c>
      <c r="I542" s="178">
        <v>2400</v>
      </c>
      <c r="J542" s="176">
        <v>46076</v>
      </c>
      <c r="K542" s="172" t="s">
        <v>93</v>
      </c>
      <c r="L542" s="172" t="s">
        <v>94</v>
      </c>
      <c r="M542" s="179">
        <v>0.43</v>
      </c>
      <c r="N542" s="177"/>
      <c r="O542" s="177">
        <v>37</v>
      </c>
      <c r="P542" s="180">
        <v>-127.72</v>
      </c>
    </row>
    <row r="543" spans="1:16" ht="19.5" hidden="1" customHeight="1">
      <c r="A543" s="172" t="s">
        <v>2816</v>
      </c>
      <c r="B543" s="176">
        <v>46086</v>
      </c>
      <c r="C543" s="172" t="s">
        <v>100</v>
      </c>
      <c r="D543" s="172" t="s">
        <v>101</v>
      </c>
      <c r="E543" s="172" t="s">
        <v>56</v>
      </c>
      <c r="F543" s="172" t="s">
        <v>1213</v>
      </c>
      <c r="G543" s="172" t="s">
        <v>84</v>
      </c>
      <c r="H543" s="177">
        <v>1</v>
      </c>
      <c r="I543" s="178">
        <v>2400</v>
      </c>
      <c r="J543" s="176">
        <v>46076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1000.95</v>
      </c>
    </row>
    <row r="544" spans="1:16" ht="19.5" hidden="1" customHeight="1">
      <c r="A544" s="172" t="s">
        <v>2816</v>
      </c>
      <c r="B544" s="176">
        <v>46086</v>
      </c>
      <c r="C544" s="172" t="s">
        <v>100</v>
      </c>
      <c r="D544" s="172" t="s">
        <v>102</v>
      </c>
      <c r="E544" s="172" t="s">
        <v>56</v>
      </c>
      <c r="F544" s="172" t="s">
        <v>1213</v>
      </c>
      <c r="G544" s="172" t="s">
        <v>84</v>
      </c>
      <c r="H544" s="177">
        <v>1</v>
      </c>
      <c r="I544" s="178">
        <v>2400</v>
      </c>
      <c r="J544" s="176">
        <v>46076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10.01</v>
      </c>
    </row>
    <row r="545" spans="1:16" ht="19.5" hidden="1" customHeight="1">
      <c r="A545" s="172" t="s">
        <v>2816</v>
      </c>
      <c r="B545" s="176">
        <v>46086</v>
      </c>
      <c r="C545" s="172" t="s">
        <v>100</v>
      </c>
      <c r="D545" s="172" t="s">
        <v>103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2400</v>
      </c>
      <c r="J545" s="176">
        <v>46076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1389.04</v>
      </c>
    </row>
    <row r="546" spans="1:16" ht="19.5" hidden="1" customHeight="1">
      <c r="A546" s="172" t="s">
        <v>2816</v>
      </c>
      <c r="B546" s="176">
        <v>46086</v>
      </c>
      <c r="C546" s="172" t="s">
        <v>104</v>
      </c>
      <c r="D546" s="172" t="s">
        <v>105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2400</v>
      </c>
      <c r="J546" s="176">
        <v>46076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-1032</v>
      </c>
    </row>
    <row r="547" spans="1:16" ht="19.5" hidden="1" customHeight="1">
      <c r="A547" s="172" t="s">
        <v>2816</v>
      </c>
      <c r="B547" s="176">
        <v>46086</v>
      </c>
      <c r="C547" s="172" t="s">
        <v>2695</v>
      </c>
      <c r="D547" s="172" t="s">
        <v>95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2400</v>
      </c>
      <c r="J547" s="176">
        <v>46076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-25</v>
      </c>
    </row>
    <row r="548" spans="1:16" ht="19.5" hidden="1" customHeight="1">
      <c r="A548" s="172" t="s">
        <v>2817</v>
      </c>
      <c r="B548" s="176">
        <v>46086</v>
      </c>
      <c r="C548" s="172" t="s">
        <v>2695</v>
      </c>
      <c r="D548" s="172" t="s">
        <v>82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0</v>
      </c>
      <c r="J548" s="176">
        <v>46086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-19.04</v>
      </c>
    </row>
    <row r="549" spans="1:16" ht="19.5" hidden="1" customHeight="1">
      <c r="A549" s="172" t="s">
        <v>2816</v>
      </c>
      <c r="B549" s="176">
        <v>46086</v>
      </c>
      <c r="C549" s="172" t="s">
        <v>2695</v>
      </c>
      <c r="D549" s="172" t="s">
        <v>82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0</v>
      </c>
      <c r="J549" s="176">
        <v>46076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-19.02</v>
      </c>
    </row>
    <row r="550" spans="1:16" ht="19.5" hidden="1" customHeight="1">
      <c r="A550" s="172" t="s">
        <v>2818</v>
      </c>
      <c r="B550" s="176">
        <v>46086</v>
      </c>
      <c r="C550" s="172" t="s">
        <v>92</v>
      </c>
      <c r="D550" s="172" t="s">
        <v>24</v>
      </c>
      <c r="E550" s="172" t="s">
        <v>55</v>
      </c>
      <c r="F550" s="172" t="s">
        <v>1272</v>
      </c>
      <c r="G550" s="172" t="s">
        <v>84</v>
      </c>
      <c r="H550" s="177">
        <v>1</v>
      </c>
      <c r="I550" s="178">
        <v>0</v>
      </c>
      <c r="J550" s="176">
        <v>46065</v>
      </c>
      <c r="K550" s="172" t="s">
        <v>93</v>
      </c>
      <c r="L550" s="172" t="s">
        <v>94</v>
      </c>
      <c r="M550" s="179">
        <v>0</v>
      </c>
      <c r="N550" s="177"/>
      <c r="O550" s="177">
        <v>36</v>
      </c>
      <c r="P550" s="180">
        <v>-56.94</v>
      </c>
    </row>
    <row r="551" spans="1:16" ht="19.5" hidden="1" customHeight="1">
      <c r="A551" s="172" t="s">
        <v>2818</v>
      </c>
      <c r="B551" s="176">
        <v>46086</v>
      </c>
      <c r="C551" s="172" t="s">
        <v>2695</v>
      </c>
      <c r="D551" s="172" t="s">
        <v>95</v>
      </c>
      <c r="E551" s="172" t="s">
        <v>55</v>
      </c>
      <c r="F551" s="172" t="s">
        <v>1272</v>
      </c>
      <c r="G551" s="172" t="s">
        <v>84</v>
      </c>
      <c r="H551" s="177">
        <v>1</v>
      </c>
      <c r="I551" s="178">
        <v>0</v>
      </c>
      <c r="J551" s="176">
        <v>46065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-14.74</v>
      </c>
    </row>
    <row r="552" spans="1:16" ht="19.5" hidden="1" customHeight="1">
      <c r="A552" s="172" t="s">
        <v>2818</v>
      </c>
      <c r="B552" s="176">
        <v>46086</v>
      </c>
      <c r="C552" s="172" t="s">
        <v>92</v>
      </c>
      <c r="D552" s="172" t="s">
        <v>96</v>
      </c>
      <c r="E552" s="172" t="s">
        <v>55</v>
      </c>
      <c r="F552" s="172" t="s">
        <v>1272</v>
      </c>
      <c r="G552" s="172" t="s">
        <v>84</v>
      </c>
      <c r="H552" s="177">
        <v>1</v>
      </c>
      <c r="I552" s="178">
        <v>0</v>
      </c>
      <c r="J552" s="176">
        <v>46065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2818</v>
      </c>
      <c r="B553" s="176">
        <v>46086</v>
      </c>
      <c r="C553" s="172" t="s">
        <v>92</v>
      </c>
      <c r="D553" s="172" t="s">
        <v>97</v>
      </c>
      <c r="E553" s="172" t="s">
        <v>55</v>
      </c>
      <c r="F553" s="172" t="s">
        <v>1272</v>
      </c>
      <c r="G553" s="172" t="s">
        <v>84</v>
      </c>
      <c r="H553" s="177">
        <v>1</v>
      </c>
      <c r="I553" s="178">
        <v>0</v>
      </c>
      <c r="J553" s="176">
        <v>46065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-56.94</v>
      </c>
    </row>
    <row r="554" spans="1:16" ht="19.5" hidden="1" customHeight="1">
      <c r="A554" s="172" t="s">
        <v>2819</v>
      </c>
      <c r="B554" s="176">
        <v>46086</v>
      </c>
      <c r="C554" s="172" t="s">
        <v>92</v>
      </c>
      <c r="D554" s="172" t="s">
        <v>96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46075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2819</v>
      </c>
      <c r="B555" s="176">
        <v>46086</v>
      </c>
      <c r="C555" s="172" t="s">
        <v>92</v>
      </c>
      <c r="D555" s="172" t="s">
        <v>97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46075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-46.77</v>
      </c>
    </row>
    <row r="556" spans="1:16" ht="19.5" hidden="1" customHeight="1">
      <c r="A556" s="172" t="s">
        <v>2819</v>
      </c>
      <c r="B556" s="176">
        <v>46086</v>
      </c>
      <c r="C556" s="172" t="s">
        <v>2695</v>
      </c>
      <c r="D556" s="172" t="s">
        <v>98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46075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2819</v>
      </c>
      <c r="B557" s="176">
        <v>46086</v>
      </c>
      <c r="C557" s="172" t="s">
        <v>92</v>
      </c>
      <c r="D557" s="172" t="s">
        <v>24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0</v>
      </c>
      <c r="J557" s="176">
        <v>46075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-46.77</v>
      </c>
    </row>
    <row r="558" spans="1:16" ht="19.5" hidden="1" customHeight="1">
      <c r="A558" s="172" t="s">
        <v>2819</v>
      </c>
      <c r="B558" s="176">
        <v>46086</v>
      </c>
      <c r="C558" s="172" t="s">
        <v>2695</v>
      </c>
      <c r="D558" s="172" t="s">
        <v>95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-25</v>
      </c>
    </row>
    <row r="559" spans="1:16" ht="19.5" hidden="1" customHeight="1">
      <c r="A559" s="172" t="s">
        <v>2820</v>
      </c>
      <c r="B559" s="176">
        <v>46086</v>
      </c>
      <c r="C559" s="172" t="s">
        <v>2695</v>
      </c>
      <c r="D559" s="172" t="s">
        <v>82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46086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-18.57</v>
      </c>
    </row>
    <row r="560" spans="1:16" ht="19.5" hidden="1" customHeight="1">
      <c r="A560" s="172" t="s">
        <v>2821</v>
      </c>
      <c r="B560" s="176">
        <v>46086</v>
      </c>
      <c r="C560" s="172" t="s">
        <v>92</v>
      </c>
      <c r="D560" s="172" t="s">
        <v>24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2500</v>
      </c>
      <c r="J560" s="176">
        <v>46075</v>
      </c>
      <c r="K560" s="172" t="s">
        <v>93</v>
      </c>
      <c r="L560" s="172" t="s">
        <v>94</v>
      </c>
      <c r="M560" s="179">
        <v>0.43</v>
      </c>
      <c r="N560" s="177"/>
      <c r="O560" s="177">
        <v>37</v>
      </c>
      <c r="P560" s="180">
        <v>-115.48</v>
      </c>
    </row>
    <row r="561" spans="1:16" ht="19.5" hidden="1" customHeight="1">
      <c r="A561" s="172" t="s">
        <v>2821</v>
      </c>
      <c r="B561" s="176">
        <v>46086</v>
      </c>
      <c r="C561" s="172" t="s">
        <v>100</v>
      </c>
      <c r="D561" s="172" t="s">
        <v>101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2500</v>
      </c>
      <c r="J561" s="176">
        <v>46075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956.27</v>
      </c>
    </row>
    <row r="562" spans="1:16" ht="19.5" hidden="1" customHeight="1">
      <c r="A562" s="172" t="s">
        <v>2821</v>
      </c>
      <c r="B562" s="176">
        <v>46086</v>
      </c>
      <c r="C562" s="172" t="s">
        <v>100</v>
      </c>
      <c r="D562" s="172" t="s">
        <v>102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2500</v>
      </c>
      <c r="J562" s="176">
        <v>46075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9.56</v>
      </c>
    </row>
    <row r="563" spans="1:16" ht="19.5" hidden="1" customHeight="1">
      <c r="A563" s="172" t="s">
        <v>2821</v>
      </c>
      <c r="B563" s="176">
        <v>46086</v>
      </c>
      <c r="C563" s="172" t="s">
        <v>100</v>
      </c>
      <c r="D563" s="172" t="s">
        <v>103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2500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1534.17</v>
      </c>
    </row>
    <row r="564" spans="1:16" ht="19.5" hidden="1" customHeight="1">
      <c r="A564" s="172" t="s">
        <v>2821</v>
      </c>
      <c r="B564" s="176">
        <v>46086</v>
      </c>
      <c r="C564" s="172" t="s">
        <v>104</v>
      </c>
      <c r="D564" s="172" t="s">
        <v>105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2500</v>
      </c>
      <c r="J564" s="176">
        <v>46075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-1075</v>
      </c>
    </row>
    <row r="565" spans="1:16" ht="19.5" hidden="1" customHeight="1">
      <c r="A565" s="172" t="s">
        <v>2821</v>
      </c>
      <c r="B565" s="176">
        <v>46086</v>
      </c>
      <c r="C565" s="172" t="s">
        <v>2695</v>
      </c>
      <c r="D565" s="172" t="s">
        <v>95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2500</v>
      </c>
      <c r="J565" s="176">
        <v>46075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-25</v>
      </c>
    </row>
    <row r="566" spans="1:16" ht="19.5" hidden="1" customHeight="1">
      <c r="A566" s="172" t="s">
        <v>2822</v>
      </c>
      <c r="B566" s="176">
        <v>46086</v>
      </c>
      <c r="C566" s="172" t="s">
        <v>92</v>
      </c>
      <c r="D566" s="172" t="s">
        <v>24</v>
      </c>
      <c r="E566" s="172" t="s">
        <v>52</v>
      </c>
      <c r="F566" s="172" t="s">
        <v>90</v>
      </c>
      <c r="G566" s="172" t="s">
        <v>84</v>
      </c>
      <c r="H566" s="177">
        <v>1</v>
      </c>
      <c r="I566" s="178">
        <v>2470</v>
      </c>
      <c r="J566" s="176">
        <v>46082</v>
      </c>
      <c r="K566" s="172" t="s">
        <v>93</v>
      </c>
      <c r="L566" s="172" t="s">
        <v>94</v>
      </c>
      <c r="M566" s="179">
        <v>0.43</v>
      </c>
      <c r="N566" s="177"/>
      <c r="O566" s="177">
        <v>35</v>
      </c>
      <c r="P566" s="180">
        <v>-114.68</v>
      </c>
    </row>
    <row r="567" spans="1:16" ht="19.5" hidden="1" customHeight="1">
      <c r="A567" s="172" t="s">
        <v>2822</v>
      </c>
      <c r="B567" s="176">
        <v>46086</v>
      </c>
      <c r="C567" s="172" t="s">
        <v>100</v>
      </c>
      <c r="D567" s="172" t="s">
        <v>101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2470</v>
      </c>
      <c r="J567" s="176">
        <v>46082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1001.9</v>
      </c>
    </row>
    <row r="568" spans="1:16" ht="19.5" hidden="1" customHeight="1">
      <c r="A568" s="172" t="s">
        <v>2822</v>
      </c>
      <c r="B568" s="176">
        <v>46086</v>
      </c>
      <c r="C568" s="172" t="s">
        <v>100</v>
      </c>
      <c r="D568" s="172" t="s">
        <v>102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2470</v>
      </c>
      <c r="J568" s="176">
        <v>46082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10.02</v>
      </c>
    </row>
    <row r="569" spans="1:16" ht="19.5" hidden="1" customHeight="1">
      <c r="A569" s="172" t="s">
        <v>2822</v>
      </c>
      <c r="B569" s="176">
        <v>46086</v>
      </c>
      <c r="C569" s="172" t="s">
        <v>100</v>
      </c>
      <c r="D569" s="172" t="s">
        <v>103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2470</v>
      </c>
      <c r="J569" s="176">
        <v>46082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1458.08</v>
      </c>
    </row>
    <row r="570" spans="1:16" ht="19.5" hidden="1" customHeight="1">
      <c r="A570" s="172" t="s">
        <v>2822</v>
      </c>
      <c r="B570" s="176">
        <v>46086</v>
      </c>
      <c r="C570" s="172" t="s">
        <v>104</v>
      </c>
      <c r="D570" s="172" t="s">
        <v>105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2470</v>
      </c>
      <c r="J570" s="176">
        <v>46082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-1062.0999999999999</v>
      </c>
    </row>
    <row r="571" spans="1:16" ht="19.5" hidden="1" customHeight="1">
      <c r="A571" s="172" t="s">
        <v>2822</v>
      </c>
      <c r="B571" s="176">
        <v>46086</v>
      </c>
      <c r="C571" s="172" t="s">
        <v>2695</v>
      </c>
      <c r="D571" s="172" t="s">
        <v>95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2470</v>
      </c>
      <c r="J571" s="176">
        <v>46082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-20.78</v>
      </c>
    </row>
    <row r="572" spans="1:16" ht="19.5" hidden="1" customHeight="1">
      <c r="A572" s="172" t="s">
        <v>2821</v>
      </c>
      <c r="B572" s="176">
        <v>46086</v>
      </c>
      <c r="C572" s="172" t="s">
        <v>2695</v>
      </c>
      <c r="D572" s="172" t="s">
        <v>82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46075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-18.170000000000002</v>
      </c>
    </row>
    <row r="573" spans="1:16" ht="19.5" hidden="1" customHeight="1">
      <c r="A573" s="172" t="s">
        <v>2823</v>
      </c>
      <c r="B573" s="176">
        <v>46086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0</v>
      </c>
      <c r="J573" s="176">
        <v>46074</v>
      </c>
      <c r="K573" s="172" t="s">
        <v>93</v>
      </c>
      <c r="L573" s="172" t="s">
        <v>94</v>
      </c>
      <c r="M573" s="179">
        <v>0</v>
      </c>
      <c r="N573" s="177"/>
      <c r="O573" s="177">
        <v>38</v>
      </c>
      <c r="P573" s="180">
        <v>-56.94</v>
      </c>
    </row>
    <row r="574" spans="1:16" ht="19.5" hidden="1" customHeight="1">
      <c r="A574" s="172" t="s">
        <v>2823</v>
      </c>
      <c r="B574" s="176">
        <v>46086</v>
      </c>
      <c r="C574" s="172" t="s">
        <v>2695</v>
      </c>
      <c r="D574" s="172" t="s">
        <v>95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0</v>
      </c>
      <c r="J574" s="176">
        <v>46074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-22.02</v>
      </c>
    </row>
    <row r="575" spans="1:16" ht="19.5" hidden="1" customHeight="1">
      <c r="A575" s="172" t="s">
        <v>2823</v>
      </c>
      <c r="B575" s="176">
        <v>46086</v>
      </c>
      <c r="C575" s="172" t="s">
        <v>92</v>
      </c>
      <c r="D575" s="172" t="s">
        <v>96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46074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2823</v>
      </c>
      <c r="B576" s="176">
        <v>46086</v>
      </c>
      <c r="C576" s="172" t="s">
        <v>92</v>
      </c>
      <c r="D576" s="172" t="s">
        <v>97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46074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2823</v>
      </c>
      <c r="B577" s="176">
        <v>46086</v>
      </c>
      <c r="C577" s="172" t="s">
        <v>2695</v>
      </c>
      <c r="D577" s="172" t="s">
        <v>98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46074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2713</v>
      </c>
      <c r="B578" s="176">
        <v>46086</v>
      </c>
      <c r="C578" s="172" t="s">
        <v>2695</v>
      </c>
      <c r="D578" s="172" t="s">
        <v>82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0</v>
      </c>
      <c r="J578" s="176">
        <v>46083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18.239999999999998</v>
      </c>
    </row>
    <row r="579" spans="1:16" ht="19.5" hidden="1" customHeight="1">
      <c r="A579" s="172" t="s">
        <v>2824</v>
      </c>
      <c r="B579" s="176">
        <v>46086</v>
      </c>
      <c r="C579" s="172" t="s">
        <v>92</v>
      </c>
      <c r="D579" s="172" t="s">
        <v>24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46078</v>
      </c>
      <c r="K579" s="172" t="s">
        <v>93</v>
      </c>
      <c r="L579" s="172" t="s">
        <v>94</v>
      </c>
      <c r="M579" s="179">
        <v>0</v>
      </c>
      <c r="N579" s="177"/>
      <c r="O579" s="177">
        <v>37</v>
      </c>
      <c r="P579" s="180">
        <v>-56.94</v>
      </c>
    </row>
    <row r="580" spans="1:16" ht="19.5" hidden="1" customHeight="1">
      <c r="A580" s="172" t="s">
        <v>2824</v>
      </c>
      <c r="B580" s="176">
        <v>46086</v>
      </c>
      <c r="C580" s="172" t="s">
        <v>92</v>
      </c>
      <c r="D580" s="172" t="s">
        <v>96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46078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2824</v>
      </c>
      <c r="B581" s="176">
        <v>46086</v>
      </c>
      <c r="C581" s="172" t="s">
        <v>92</v>
      </c>
      <c r="D581" s="172" t="s">
        <v>97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46078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2825</v>
      </c>
      <c r="B582" s="176">
        <v>46086</v>
      </c>
      <c r="C582" s="172" t="s">
        <v>92</v>
      </c>
      <c r="D582" s="172" t="s">
        <v>24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2470</v>
      </c>
      <c r="J582" s="176">
        <v>46082</v>
      </c>
      <c r="K582" s="172" t="s">
        <v>93</v>
      </c>
      <c r="L582" s="172" t="s">
        <v>94</v>
      </c>
      <c r="M582" s="179">
        <v>0.43</v>
      </c>
      <c r="N582" s="177"/>
      <c r="O582" s="177">
        <v>35</v>
      </c>
      <c r="P582" s="180">
        <v>-114.68</v>
      </c>
    </row>
    <row r="583" spans="1:16" ht="19.5" hidden="1" customHeight="1">
      <c r="A583" s="172" t="s">
        <v>2825</v>
      </c>
      <c r="B583" s="176">
        <v>46086</v>
      </c>
      <c r="C583" s="172" t="s">
        <v>100</v>
      </c>
      <c r="D583" s="172" t="s">
        <v>101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2470</v>
      </c>
      <c r="J583" s="176">
        <v>46082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929.52</v>
      </c>
    </row>
    <row r="584" spans="1:16" ht="19.5" hidden="1" customHeight="1">
      <c r="A584" s="172" t="s">
        <v>2825</v>
      </c>
      <c r="B584" s="176">
        <v>46086</v>
      </c>
      <c r="C584" s="172" t="s">
        <v>100</v>
      </c>
      <c r="D584" s="172" t="s">
        <v>102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2470</v>
      </c>
      <c r="J584" s="176">
        <v>46082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9.3000000000000007</v>
      </c>
    </row>
    <row r="585" spans="1:16" ht="19.5" hidden="1" customHeight="1">
      <c r="A585" s="172" t="s">
        <v>2825</v>
      </c>
      <c r="B585" s="176">
        <v>46086</v>
      </c>
      <c r="C585" s="172" t="s">
        <v>100</v>
      </c>
      <c r="D585" s="172" t="s">
        <v>103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2470</v>
      </c>
      <c r="J585" s="176">
        <v>46082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1531.18</v>
      </c>
    </row>
    <row r="586" spans="1:16" ht="19.5" hidden="1" customHeight="1">
      <c r="A586" s="172" t="s">
        <v>2825</v>
      </c>
      <c r="B586" s="176">
        <v>46086</v>
      </c>
      <c r="C586" s="172" t="s">
        <v>104</v>
      </c>
      <c r="D586" s="172" t="s">
        <v>105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2470</v>
      </c>
      <c r="J586" s="176">
        <v>46082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-1062.0999999999999</v>
      </c>
    </row>
    <row r="587" spans="1:16" ht="19.5" hidden="1" customHeight="1">
      <c r="A587" s="172" t="s">
        <v>2825</v>
      </c>
      <c r="B587" s="176">
        <v>46086</v>
      </c>
      <c r="C587" s="172" t="s">
        <v>2695</v>
      </c>
      <c r="D587" s="172" t="s">
        <v>95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2470</v>
      </c>
      <c r="J587" s="176">
        <v>46082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-17.850000000000001</v>
      </c>
    </row>
    <row r="588" spans="1:16" ht="19.5" hidden="1" customHeight="1">
      <c r="A588" s="172" t="s">
        <v>2825</v>
      </c>
      <c r="B588" s="176">
        <v>46086</v>
      </c>
      <c r="C588" s="172" t="s">
        <v>2695</v>
      </c>
      <c r="D588" s="172" t="s">
        <v>82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0</v>
      </c>
      <c r="J588" s="176">
        <v>46082</v>
      </c>
      <c r="K588" s="172" t="s">
        <v>85</v>
      </c>
      <c r="L588" s="172" t="s">
        <v>85</v>
      </c>
      <c r="M588" s="179">
        <v>0</v>
      </c>
      <c r="N588" s="177"/>
      <c r="O588" s="177"/>
      <c r="P588" s="180">
        <v>-17.66</v>
      </c>
    </row>
    <row r="589" spans="1:16" ht="19.5" hidden="1" customHeight="1">
      <c r="A589" s="172" t="s">
        <v>2826</v>
      </c>
      <c r="B589" s="176">
        <v>46086</v>
      </c>
      <c r="C589" s="172" t="s">
        <v>92</v>
      </c>
      <c r="D589" s="172" t="s">
        <v>24</v>
      </c>
      <c r="E589" s="172" t="s">
        <v>60</v>
      </c>
      <c r="F589" s="172" t="s">
        <v>1426</v>
      </c>
      <c r="G589" s="172" t="s">
        <v>84</v>
      </c>
      <c r="H589" s="177">
        <v>1</v>
      </c>
      <c r="I589" s="178">
        <v>2470</v>
      </c>
      <c r="J589" s="176">
        <v>46083</v>
      </c>
      <c r="K589" s="172" t="s">
        <v>93</v>
      </c>
      <c r="L589" s="172" t="s">
        <v>94</v>
      </c>
      <c r="M589" s="179">
        <v>0.43</v>
      </c>
      <c r="N589" s="177"/>
      <c r="O589" s="177">
        <v>35</v>
      </c>
      <c r="P589" s="180">
        <v>-114.68</v>
      </c>
    </row>
    <row r="590" spans="1:16" ht="19.5" hidden="1" customHeight="1">
      <c r="A590" s="172" t="s">
        <v>2826</v>
      </c>
      <c r="B590" s="176">
        <v>46086</v>
      </c>
      <c r="C590" s="172" t="s">
        <v>100</v>
      </c>
      <c r="D590" s="172" t="s">
        <v>101</v>
      </c>
      <c r="E590" s="172" t="s">
        <v>60</v>
      </c>
      <c r="F590" s="172" t="s">
        <v>1426</v>
      </c>
      <c r="G590" s="172" t="s">
        <v>84</v>
      </c>
      <c r="H590" s="177">
        <v>1</v>
      </c>
      <c r="I590" s="178">
        <v>2470</v>
      </c>
      <c r="J590" s="176">
        <v>46083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867.62</v>
      </c>
    </row>
    <row r="591" spans="1:16" ht="19.5" hidden="1" customHeight="1">
      <c r="A591" s="172" t="s">
        <v>2826</v>
      </c>
      <c r="B591" s="176">
        <v>46086</v>
      </c>
      <c r="C591" s="172" t="s">
        <v>100</v>
      </c>
      <c r="D591" s="172" t="s">
        <v>102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2470</v>
      </c>
      <c r="J591" s="176">
        <v>46083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8.68</v>
      </c>
    </row>
    <row r="592" spans="1:16" ht="19.5" hidden="1" customHeight="1">
      <c r="A592" s="172" t="s">
        <v>2826</v>
      </c>
      <c r="B592" s="176">
        <v>46086</v>
      </c>
      <c r="C592" s="172" t="s">
        <v>100</v>
      </c>
      <c r="D592" s="172" t="s">
        <v>103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2470</v>
      </c>
      <c r="J592" s="176">
        <v>46083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1593.7</v>
      </c>
    </row>
    <row r="593" spans="1:16" ht="19.5" hidden="1" customHeight="1">
      <c r="A593" s="172" t="s">
        <v>2826</v>
      </c>
      <c r="B593" s="176">
        <v>46086</v>
      </c>
      <c r="C593" s="172" t="s">
        <v>104</v>
      </c>
      <c r="D593" s="172" t="s">
        <v>105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2470</v>
      </c>
      <c r="J593" s="176">
        <v>46083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-1062.0999999999999</v>
      </c>
    </row>
    <row r="594" spans="1:16" ht="19.5" hidden="1" customHeight="1">
      <c r="A594" s="172" t="s">
        <v>2827</v>
      </c>
      <c r="B594" s="176">
        <v>46086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2600</v>
      </c>
      <c r="J594" s="176">
        <v>46080</v>
      </c>
      <c r="K594" s="172" t="s">
        <v>93</v>
      </c>
      <c r="L594" s="172" t="s">
        <v>94</v>
      </c>
      <c r="M594" s="179">
        <v>0.43</v>
      </c>
      <c r="N594" s="177"/>
      <c r="O594" s="177">
        <v>36</v>
      </c>
      <c r="P594" s="180">
        <v>-124.24</v>
      </c>
    </row>
    <row r="595" spans="1:16" ht="19.5" hidden="1" customHeight="1">
      <c r="A595" s="172" t="s">
        <v>2827</v>
      </c>
      <c r="B595" s="176">
        <v>46086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2600</v>
      </c>
      <c r="J595" s="176">
        <v>46080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1009.51</v>
      </c>
    </row>
    <row r="596" spans="1:16" ht="19.5" hidden="1" customHeight="1">
      <c r="A596" s="172" t="s">
        <v>2827</v>
      </c>
      <c r="B596" s="176">
        <v>46086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2600</v>
      </c>
      <c r="J596" s="176">
        <v>46080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10.1</v>
      </c>
    </row>
    <row r="597" spans="1:16" ht="19.5" hidden="1" customHeight="1">
      <c r="A597" s="172" t="s">
        <v>2827</v>
      </c>
      <c r="B597" s="176">
        <v>46086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2600</v>
      </c>
      <c r="J597" s="176">
        <v>46080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1580.39</v>
      </c>
    </row>
    <row r="598" spans="1:16" ht="19.5" hidden="1" customHeight="1">
      <c r="A598" s="172" t="s">
        <v>2827</v>
      </c>
      <c r="B598" s="176">
        <v>46086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2600</v>
      </c>
      <c r="J598" s="176">
        <v>46080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-1118</v>
      </c>
    </row>
    <row r="599" spans="1:16" ht="19.5" hidden="1" customHeight="1">
      <c r="A599" s="172" t="s">
        <v>2827</v>
      </c>
      <c r="B599" s="176">
        <v>46086</v>
      </c>
      <c r="C599" s="172" t="s">
        <v>2695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2600</v>
      </c>
      <c r="J599" s="176">
        <v>46080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-15.14</v>
      </c>
    </row>
    <row r="600" spans="1:16" ht="19.5" hidden="1" customHeight="1">
      <c r="A600" s="172" t="s">
        <v>2827</v>
      </c>
      <c r="B600" s="176">
        <v>46086</v>
      </c>
      <c r="C600" s="172" t="s">
        <v>2695</v>
      </c>
      <c r="D600" s="172" t="s">
        <v>82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46080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-19.18</v>
      </c>
    </row>
    <row r="601" spans="1:16" ht="19.5" hidden="1" customHeight="1">
      <c r="A601" s="172" t="s">
        <v>2828</v>
      </c>
      <c r="B601" s="176">
        <v>46086</v>
      </c>
      <c r="C601" s="172" t="s">
        <v>2695</v>
      </c>
      <c r="D601" s="172" t="s">
        <v>82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46086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-16.07</v>
      </c>
    </row>
    <row r="602" spans="1:16" ht="19.5" hidden="1" customHeight="1">
      <c r="A602" s="172" t="s">
        <v>2829</v>
      </c>
      <c r="B602" s="176">
        <v>46086</v>
      </c>
      <c r="C602" s="172" t="s">
        <v>2695</v>
      </c>
      <c r="D602" s="172" t="s">
        <v>82</v>
      </c>
      <c r="E602" s="172" t="s">
        <v>60</v>
      </c>
      <c r="F602" s="172" t="s">
        <v>1426</v>
      </c>
      <c r="G602" s="172" t="s">
        <v>84</v>
      </c>
      <c r="H602" s="177">
        <v>1</v>
      </c>
      <c r="I602" s="178">
        <v>0</v>
      </c>
      <c r="J602" s="176">
        <v>46086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-15.82</v>
      </c>
    </row>
    <row r="603" spans="1:16" ht="19.5" hidden="1" customHeight="1">
      <c r="A603" s="172" t="s">
        <v>2829</v>
      </c>
      <c r="B603" s="176">
        <v>46086</v>
      </c>
      <c r="C603" s="172" t="s">
        <v>2695</v>
      </c>
      <c r="D603" s="172" t="s">
        <v>82</v>
      </c>
      <c r="E603" s="172" t="s">
        <v>58</v>
      </c>
      <c r="F603" s="172" t="s">
        <v>1300</v>
      </c>
      <c r="G603" s="172" t="s">
        <v>84</v>
      </c>
      <c r="H603" s="177">
        <v>1</v>
      </c>
      <c r="I603" s="178">
        <v>0</v>
      </c>
      <c r="J603" s="176">
        <v>46086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-15.42</v>
      </c>
    </row>
    <row r="604" spans="1:16" ht="19.5" hidden="1" customHeight="1">
      <c r="A604" s="172" t="s">
        <v>2830</v>
      </c>
      <c r="B604" s="176">
        <v>46086</v>
      </c>
      <c r="C604" s="172" t="s">
        <v>92</v>
      </c>
      <c r="D604" s="172" t="s">
        <v>24</v>
      </c>
      <c r="E604" s="172" t="s">
        <v>58</v>
      </c>
      <c r="F604" s="172" t="s">
        <v>1300</v>
      </c>
      <c r="G604" s="172" t="s">
        <v>84</v>
      </c>
      <c r="H604" s="177">
        <v>1</v>
      </c>
      <c r="I604" s="178">
        <v>2470</v>
      </c>
      <c r="J604" s="176">
        <v>46084</v>
      </c>
      <c r="K604" s="172" t="s">
        <v>93</v>
      </c>
      <c r="L604" s="172" t="s">
        <v>94</v>
      </c>
      <c r="M604" s="179">
        <v>0.43</v>
      </c>
      <c r="N604" s="177"/>
      <c r="O604" s="177">
        <v>35</v>
      </c>
      <c r="P604" s="180">
        <v>-114.68</v>
      </c>
    </row>
    <row r="605" spans="1:16" ht="19.5" hidden="1" customHeight="1">
      <c r="A605" s="172" t="s">
        <v>2830</v>
      </c>
      <c r="B605" s="176">
        <v>46086</v>
      </c>
      <c r="C605" s="172" t="s">
        <v>100</v>
      </c>
      <c r="D605" s="172" t="s">
        <v>101</v>
      </c>
      <c r="E605" s="172" t="s">
        <v>58</v>
      </c>
      <c r="F605" s="172" t="s">
        <v>1300</v>
      </c>
      <c r="G605" s="172" t="s">
        <v>84</v>
      </c>
      <c r="H605" s="177">
        <v>1</v>
      </c>
      <c r="I605" s="178">
        <v>2470</v>
      </c>
      <c r="J605" s="176">
        <v>46084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973.38</v>
      </c>
    </row>
    <row r="606" spans="1:16" ht="19.5" hidden="1" customHeight="1">
      <c r="A606" s="172" t="s">
        <v>2830</v>
      </c>
      <c r="B606" s="176">
        <v>46086</v>
      </c>
      <c r="C606" s="172" t="s">
        <v>100</v>
      </c>
      <c r="D606" s="172" t="s">
        <v>102</v>
      </c>
      <c r="E606" s="172" t="s">
        <v>58</v>
      </c>
      <c r="F606" s="172" t="s">
        <v>1300</v>
      </c>
      <c r="G606" s="172" t="s">
        <v>84</v>
      </c>
      <c r="H606" s="177">
        <v>1</v>
      </c>
      <c r="I606" s="178">
        <v>2470</v>
      </c>
      <c r="J606" s="176">
        <v>46084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9.73</v>
      </c>
    </row>
    <row r="607" spans="1:16" ht="19.5" hidden="1" customHeight="1">
      <c r="A607" s="172" t="s">
        <v>2830</v>
      </c>
      <c r="B607" s="176">
        <v>46086</v>
      </c>
      <c r="C607" s="172" t="s">
        <v>100</v>
      </c>
      <c r="D607" s="172" t="s">
        <v>103</v>
      </c>
      <c r="E607" s="172" t="s">
        <v>58</v>
      </c>
      <c r="F607" s="172" t="s">
        <v>1300</v>
      </c>
      <c r="G607" s="172" t="s">
        <v>84</v>
      </c>
      <c r="H607" s="177">
        <v>1</v>
      </c>
      <c r="I607" s="178">
        <v>2470</v>
      </c>
      <c r="J607" s="176">
        <v>46084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1486.89</v>
      </c>
    </row>
    <row r="608" spans="1:16" ht="19.5" hidden="1" customHeight="1">
      <c r="A608" s="172" t="s">
        <v>2830</v>
      </c>
      <c r="B608" s="176">
        <v>46086</v>
      </c>
      <c r="C608" s="172" t="s">
        <v>104</v>
      </c>
      <c r="D608" s="172" t="s">
        <v>105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2470</v>
      </c>
      <c r="J608" s="176">
        <v>46084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-1062.0999999999999</v>
      </c>
    </row>
    <row r="609" spans="1:16" ht="19.5" hidden="1" customHeight="1">
      <c r="A609" s="172" t="s">
        <v>2830</v>
      </c>
      <c r="B609" s="176">
        <v>46086</v>
      </c>
      <c r="C609" s="172" t="s">
        <v>2695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2470</v>
      </c>
      <c r="J609" s="176">
        <v>46084</v>
      </c>
      <c r="K609" s="172" t="s">
        <v>93</v>
      </c>
      <c r="L609" s="172" t="s">
        <v>94</v>
      </c>
      <c r="M609" s="179">
        <v>0.43</v>
      </c>
      <c r="N609" s="177"/>
      <c r="O609" s="177"/>
      <c r="P609" s="180">
        <v>-14.56</v>
      </c>
    </row>
    <row r="610" spans="1:16" ht="19.5" hidden="1" customHeight="1">
      <c r="A610" s="172" t="s">
        <v>2831</v>
      </c>
      <c r="B610" s="176">
        <v>46086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2470</v>
      </c>
      <c r="J610" s="176">
        <v>46083</v>
      </c>
      <c r="K610" s="172" t="s">
        <v>93</v>
      </c>
      <c r="L610" s="172" t="s">
        <v>94</v>
      </c>
      <c r="M610" s="179">
        <v>0.43</v>
      </c>
      <c r="N610" s="177"/>
      <c r="O610" s="177">
        <v>35</v>
      </c>
      <c r="P610" s="180">
        <v>-101.26</v>
      </c>
    </row>
    <row r="611" spans="1:16" ht="19.5" hidden="1" customHeight="1">
      <c r="A611" s="172" t="s">
        <v>2831</v>
      </c>
      <c r="B611" s="176">
        <v>46086</v>
      </c>
      <c r="C611" s="172" t="s">
        <v>100</v>
      </c>
      <c r="D611" s="172" t="s">
        <v>101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2470</v>
      </c>
      <c r="J611" s="176">
        <v>46083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957.43</v>
      </c>
    </row>
    <row r="612" spans="1:16" ht="19.5" hidden="1" customHeight="1">
      <c r="A612" s="172" t="s">
        <v>2831</v>
      </c>
      <c r="B612" s="176">
        <v>46086</v>
      </c>
      <c r="C612" s="172" t="s">
        <v>100</v>
      </c>
      <c r="D612" s="172" t="s">
        <v>102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2470</v>
      </c>
      <c r="J612" s="176">
        <v>46083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9.57</v>
      </c>
    </row>
    <row r="613" spans="1:16" ht="19.5" hidden="1" customHeight="1">
      <c r="A613" s="172" t="s">
        <v>2831</v>
      </c>
      <c r="B613" s="176">
        <v>46086</v>
      </c>
      <c r="C613" s="172" t="s">
        <v>100</v>
      </c>
      <c r="D613" s="172" t="s">
        <v>103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2470</v>
      </c>
      <c r="J613" s="176">
        <v>46083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1503</v>
      </c>
    </row>
    <row r="614" spans="1:16" ht="19.5" hidden="1" customHeight="1">
      <c r="A614" s="172" t="s">
        <v>2831</v>
      </c>
      <c r="B614" s="176">
        <v>46086</v>
      </c>
      <c r="C614" s="172" t="s">
        <v>104</v>
      </c>
      <c r="D614" s="172" t="s">
        <v>105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2470</v>
      </c>
      <c r="J614" s="176">
        <v>46083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-1062.0999999999999</v>
      </c>
    </row>
    <row r="615" spans="1:16" ht="19.5" hidden="1" customHeight="1">
      <c r="A615" s="172" t="s">
        <v>2831</v>
      </c>
      <c r="B615" s="176">
        <v>46086</v>
      </c>
      <c r="C615" s="172" t="s">
        <v>2695</v>
      </c>
      <c r="D615" s="172" t="s">
        <v>95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2470</v>
      </c>
      <c r="J615" s="176">
        <v>46083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-10.71</v>
      </c>
    </row>
    <row r="616" spans="1:16" ht="19.5" hidden="1" customHeight="1">
      <c r="A616" s="172" t="s">
        <v>2832</v>
      </c>
      <c r="B616" s="176">
        <v>46086</v>
      </c>
      <c r="C616" s="172" t="s">
        <v>92</v>
      </c>
      <c r="D616" s="172" t="s">
        <v>24</v>
      </c>
      <c r="E616" s="172" t="s">
        <v>60</v>
      </c>
      <c r="F616" s="172" t="s">
        <v>1426</v>
      </c>
      <c r="G616" s="172" t="s">
        <v>84</v>
      </c>
      <c r="H616" s="177">
        <v>1</v>
      </c>
      <c r="I616" s="178">
        <v>2470</v>
      </c>
      <c r="J616" s="176">
        <v>46083</v>
      </c>
      <c r="K616" s="172" t="s">
        <v>93</v>
      </c>
      <c r="L616" s="172" t="s">
        <v>94</v>
      </c>
      <c r="M616" s="179">
        <v>0.43</v>
      </c>
      <c r="N616" s="177"/>
      <c r="O616" s="177">
        <v>35</v>
      </c>
      <c r="P616" s="180">
        <v>-114.68</v>
      </c>
    </row>
    <row r="617" spans="1:16" ht="19.5" hidden="1" customHeight="1">
      <c r="A617" s="172" t="s">
        <v>2832</v>
      </c>
      <c r="B617" s="176">
        <v>46086</v>
      </c>
      <c r="C617" s="172" t="s">
        <v>100</v>
      </c>
      <c r="D617" s="172" t="s">
        <v>101</v>
      </c>
      <c r="E617" s="172" t="s">
        <v>60</v>
      </c>
      <c r="F617" s="172" t="s">
        <v>1426</v>
      </c>
      <c r="G617" s="172" t="s">
        <v>84</v>
      </c>
      <c r="H617" s="177">
        <v>1</v>
      </c>
      <c r="I617" s="178">
        <v>2470</v>
      </c>
      <c r="J617" s="176">
        <v>46083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996.19</v>
      </c>
    </row>
    <row r="618" spans="1:16" ht="19.5" hidden="1" customHeight="1">
      <c r="A618" s="172" t="s">
        <v>2832</v>
      </c>
      <c r="B618" s="176">
        <v>46086</v>
      </c>
      <c r="C618" s="172" t="s">
        <v>100</v>
      </c>
      <c r="D618" s="172" t="s">
        <v>102</v>
      </c>
      <c r="E618" s="172" t="s">
        <v>60</v>
      </c>
      <c r="F618" s="172" t="s">
        <v>1426</v>
      </c>
      <c r="G618" s="172" t="s">
        <v>84</v>
      </c>
      <c r="H618" s="177">
        <v>1</v>
      </c>
      <c r="I618" s="178">
        <v>2470</v>
      </c>
      <c r="J618" s="176">
        <v>46083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9.9600000000000009</v>
      </c>
    </row>
    <row r="619" spans="1:16" ht="19.5" hidden="1" customHeight="1">
      <c r="A619" s="172" t="s">
        <v>2832</v>
      </c>
      <c r="B619" s="176">
        <v>46086</v>
      </c>
      <c r="C619" s="172" t="s">
        <v>100</v>
      </c>
      <c r="D619" s="172" t="s">
        <v>103</v>
      </c>
      <c r="E619" s="172" t="s">
        <v>60</v>
      </c>
      <c r="F619" s="172" t="s">
        <v>1426</v>
      </c>
      <c r="G619" s="172" t="s">
        <v>84</v>
      </c>
      <c r="H619" s="177">
        <v>1</v>
      </c>
      <c r="I619" s="178">
        <v>2470</v>
      </c>
      <c r="J619" s="176">
        <v>46083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1463.85</v>
      </c>
    </row>
    <row r="620" spans="1:16" ht="19.5" hidden="1" customHeight="1">
      <c r="A620" s="172" t="s">
        <v>2832</v>
      </c>
      <c r="B620" s="176">
        <v>46086</v>
      </c>
      <c r="C620" s="172" t="s">
        <v>104</v>
      </c>
      <c r="D620" s="172" t="s">
        <v>105</v>
      </c>
      <c r="E620" s="172" t="s">
        <v>60</v>
      </c>
      <c r="F620" s="172" t="s">
        <v>1426</v>
      </c>
      <c r="G620" s="172" t="s">
        <v>84</v>
      </c>
      <c r="H620" s="177">
        <v>1</v>
      </c>
      <c r="I620" s="178">
        <v>2470</v>
      </c>
      <c r="J620" s="176">
        <v>46083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-1062.0999999999999</v>
      </c>
    </row>
    <row r="621" spans="1:16" ht="19.5" hidden="1" customHeight="1">
      <c r="A621" s="172" t="s">
        <v>2832</v>
      </c>
      <c r="B621" s="176">
        <v>46086</v>
      </c>
      <c r="C621" s="172" t="s">
        <v>2695</v>
      </c>
      <c r="D621" s="172" t="s">
        <v>95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2470</v>
      </c>
      <c r="J621" s="176">
        <v>46083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-9</v>
      </c>
    </row>
    <row r="622" spans="1:16" ht="19.5" hidden="1" customHeight="1">
      <c r="A622" s="172" t="s">
        <v>2833</v>
      </c>
      <c r="B622" s="176">
        <v>46086</v>
      </c>
      <c r="C622" s="172" t="s">
        <v>1748</v>
      </c>
      <c r="D622" s="172" t="s">
        <v>2750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0</v>
      </c>
      <c r="J622" s="176">
        <v>46083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</v>
      </c>
    </row>
    <row r="623" spans="1:16" ht="19.5" hidden="1" customHeight="1">
      <c r="A623" s="172" t="s">
        <v>2833</v>
      </c>
      <c r="B623" s="176">
        <v>46086</v>
      </c>
      <c r="C623" s="172" t="s">
        <v>2695</v>
      </c>
      <c r="D623" s="172" t="s">
        <v>2751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0</v>
      </c>
      <c r="J623" s="176">
        <v>46083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-10</v>
      </c>
    </row>
    <row r="624" spans="1:16" ht="19.5" hidden="1" customHeight="1">
      <c r="A624" s="172" t="s">
        <v>2831</v>
      </c>
      <c r="B624" s="176">
        <v>46086</v>
      </c>
      <c r="C624" s="172" t="s">
        <v>2695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46083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-18.190000000000001</v>
      </c>
    </row>
    <row r="625" spans="1:16" ht="19.5" hidden="1" customHeight="1">
      <c r="A625" s="172" t="s">
        <v>2832</v>
      </c>
      <c r="B625" s="176">
        <v>46086</v>
      </c>
      <c r="C625" s="172" t="s">
        <v>2695</v>
      </c>
      <c r="D625" s="172" t="s">
        <v>82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46083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-18.93</v>
      </c>
    </row>
    <row r="626" spans="1:16" ht="19.5" hidden="1" customHeight="1">
      <c r="A626" s="172" t="s">
        <v>2834</v>
      </c>
      <c r="B626" s="176">
        <v>46086</v>
      </c>
      <c r="C626" s="172" t="s">
        <v>2695</v>
      </c>
      <c r="D626" s="172" t="s">
        <v>82</v>
      </c>
      <c r="E626" s="172" t="s">
        <v>39</v>
      </c>
      <c r="F626" s="172" t="s">
        <v>117</v>
      </c>
      <c r="G626" s="172" t="s">
        <v>84</v>
      </c>
      <c r="H626" s="177">
        <v>1</v>
      </c>
      <c r="I626" s="178">
        <v>0</v>
      </c>
      <c r="J626" s="176">
        <v>46086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-9.4700000000000006</v>
      </c>
    </row>
    <row r="627" spans="1:16" ht="19.5" hidden="1" customHeight="1">
      <c r="A627" s="172" t="s">
        <v>2835</v>
      </c>
      <c r="B627" s="176">
        <v>46086</v>
      </c>
      <c r="C627" s="172" t="s">
        <v>2695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46086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-15.92</v>
      </c>
    </row>
    <row r="628" spans="1:16" ht="19.5" hidden="1" customHeight="1">
      <c r="A628" s="172" t="s">
        <v>2836</v>
      </c>
      <c r="B628" s="176">
        <v>46086</v>
      </c>
      <c r="C628" s="172" t="s">
        <v>92</v>
      </c>
      <c r="D628" s="172" t="s">
        <v>96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0</v>
      </c>
      <c r="J628" s="176">
        <v>46075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2836</v>
      </c>
      <c r="B629" s="176">
        <v>46086</v>
      </c>
      <c r="C629" s="172" t="s">
        <v>92</v>
      </c>
      <c r="D629" s="172" t="s">
        <v>97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0</v>
      </c>
      <c r="J629" s="176">
        <v>46075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-56.94</v>
      </c>
    </row>
    <row r="630" spans="1:16" ht="19.5" hidden="1" customHeight="1">
      <c r="A630" s="172" t="s">
        <v>2836</v>
      </c>
      <c r="B630" s="176">
        <v>46086</v>
      </c>
      <c r="C630" s="172" t="s">
        <v>2695</v>
      </c>
      <c r="D630" s="172" t="s">
        <v>98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46075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-15</v>
      </c>
    </row>
    <row r="631" spans="1:16" ht="19.5" hidden="1" customHeight="1">
      <c r="A631" s="172" t="s">
        <v>2836</v>
      </c>
      <c r="B631" s="176">
        <v>46086</v>
      </c>
      <c r="C631" s="172" t="s">
        <v>92</v>
      </c>
      <c r="D631" s="172" t="s">
        <v>24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46075</v>
      </c>
      <c r="K631" s="172" t="s">
        <v>93</v>
      </c>
      <c r="L631" s="172" t="s">
        <v>94</v>
      </c>
      <c r="M631" s="179">
        <v>0</v>
      </c>
      <c r="N631" s="177"/>
      <c r="O631" s="177">
        <v>37</v>
      </c>
      <c r="P631" s="180">
        <v>-56.94</v>
      </c>
    </row>
    <row r="632" spans="1:16" ht="19.5" hidden="1" customHeight="1">
      <c r="A632" s="172" t="s">
        <v>2836</v>
      </c>
      <c r="B632" s="176">
        <v>46086</v>
      </c>
      <c r="C632" s="172" t="s">
        <v>2695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0</v>
      </c>
      <c r="J632" s="176">
        <v>46075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-12.56</v>
      </c>
    </row>
    <row r="633" spans="1:16" ht="19.5" hidden="1" customHeight="1">
      <c r="A633" s="172" t="s">
        <v>2729</v>
      </c>
      <c r="B633" s="176">
        <v>46086</v>
      </c>
      <c r="C633" s="172" t="s">
        <v>109</v>
      </c>
      <c r="D633" s="172" t="s">
        <v>139</v>
      </c>
      <c r="E633" s="172" t="s">
        <v>85</v>
      </c>
      <c r="F633" s="172" t="s">
        <v>85</v>
      </c>
      <c r="G633" s="172" t="s">
        <v>85</v>
      </c>
      <c r="H633" s="177">
        <v>0</v>
      </c>
      <c r="I633" s="178">
        <v>0</v>
      </c>
      <c r="J633" s="176">
        <v>46086</v>
      </c>
      <c r="K633" s="172" t="s">
        <v>85</v>
      </c>
      <c r="L633" s="172" t="s">
        <v>85</v>
      </c>
      <c r="M633" s="179">
        <v>0</v>
      </c>
      <c r="N633" s="177"/>
      <c r="O633" s="177"/>
      <c r="P633" s="180">
        <v>-152.97</v>
      </c>
    </row>
    <row r="634" spans="1:16" ht="19.5" hidden="1" customHeight="1">
      <c r="A634" s="172" t="s">
        <v>2727</v>
      </c>
      <c r="B634" s="176">
        <v>46086</v>
      </c>
      <c r="C634" s="172" t="s">
        <v>109</v>
      </c>
      <c r="D634" s="172" t="s">
        <v>139</v>
      </c>
      <c r="E634" s="172" t="s">
        <v>85</v>
      </c>
      <c r="F634" s="172" t="s">
        <v>85</v>
      </c>
      <c r="G634" s="172" t="s">
        <v>85</v>
      </c>
      <c r="H634" s="177">
        <v>0</v>
      </c>
      <c r="I634" s="178">
        <v>0</v>
      </c>
      <c r="J634" s="176">
        <v>46086</v>
      </c>
      <c r="K634" s="172" t="s">
        <v>85</v>
      </c>
      <c r="L634" s="172" t="s">
        <v>85</v>
      </c>
      <c r="M634" s="179">
        <v>0</v>
      </c>
      <c r="N634" s="177"/>
      <c r="O634" s="177"/>
      <c r="P634" s="180">
        <v>-796.84</v>
      </c>
    </row>
    <row r="635" spans="1:16" ht="19.5" hidden="1" customHeight="1">
      <c r="A635" s="172" t="s">
        <v>2460</v>
      </c>
      <c r="B635" s="176">
        <v>46086</v>
      </c>
      <c r="C635" s="172" t="s">
        <v>109</v>
      </c>
      <c r="D635" s="172" t="s">
        <v>139</v>
      </c>
      <c r="E635" s="172" t="s">
        <v>85</v>
      </c>
      <c r="F635" s="172" t="s">
        <v>85</v>
      </c>
      <c r="G635" s="172" t="s">
        <v>85</v>
      </c>
      <c r="H635" s="177">
        <v>0</v>
      </c>
      <c r="I635" s="178">
        <v>0</v>
      </c>
      <c r="J635" s="176">
        <v>46086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-431.5</v>
      </c>
    </row>
    <row r="636" spans="1:16" ht="19.5" hidden="1" customHeight="1">
      <c r="A636" s="172" t="s">
        <v>2257</v>
      </c>
      <c r="B636" s="176">
        <v>46086</v>
      </c>
      <c r="C636" s="172" t="s">
        <v>109</v>
      </c>
      <c r="D636" s="172" t="s">
        <v>139</v>
      </c>
      <c r="E636" s="172" t="s">
        <v>85</v>
      </c>
      <c r="F636" s="172" t="s">
        <v>85</v>
      </c>
      <c r="G636" s="172" t="s">
        <v>85</v>
      </c>
      <c r="H636" s="177">
        <v>0</v>
      </c>
      <c r="I636" s="178">
        <v>0</v>
      </c>
      <c r="J636" s="176">
        <v>46086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-946.8</v>
      </c>
    </row>
    <row r="637" spans="1:16" ht="19.5" hidden="1" customHeight="1">
      <c r="A637" s="172" t="s">
        <v>1553</v>
      </c>
      <c r="B637" s="176">
        <v>46086</v>
      </c>
      <c r="C637" s="172" t="s">
        <v>109</v>
      </c>
      <c r="D637" s="172" t="s">
        <v>139</v>
      </c>
      <c r="E637" s="172" t="s">
        <v>85</v>
      </c>
      <c r="F637" s="172" t="s">
        <v>85</v>
      </c>
      <c r="G637" s="172" t="s">
        <v>85</v>
      </c>
      <c r="H637" s="177">
        <v>0</v>
      </c>
      <c r="I637" s="178">
        <v>0</v>
      </c>
      <c r="J637" s="176">
        <v>46086</v>
      </c>
      <c r="K637" s="172" t="s">
        <v>85</v>
      </c>
      <c r="L637" s="172" t="s">
        <v>85</v>
      </c>
      <c r="M637" s="179">
        <v>0</v>
      </c>
      <c r="N637" s="177"/>
      <c r="O637" s="177"/>
      <c r="P637" s="180">
        <v>-436.04</v>
      </c>
    </row>
    <row r="638" spans="1:16" ht="19.5" hidden="1" customHeight="1">
      <c r="A638" s="172" t="s">
        <v>141</v>
      </c>
      <c r="B638" s="176">
        <v>46086</v>
      </c>
      <c r="C638" s="172" t="s">
        <v>109</v>
      </c>
      <c r="D638" s="172" t="s">
        <v>139</v>
      </c>
      <c r="E638" s="172" t="s">
        <v>85</v>
      </c>
      <c r="F638" s="172" t="s">
        <v>85</v>
      </c>
      <c r="G638" s="172" t="s">
        <v>85</v>
      </c>
      <c r="H638" s="177">
        <v>0</v>
      </c>
      <c r="I638" s="178">
        <v>0</v>
      </c>
      <c r="J638" s="176">
        <v>46086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-578.59</v>
      </c>
    </row>
    <row r="639" spans="1:16" ht="19.5" hidden="1" customHeight="1">
      <c r="A639" s="172" t="s">
        <v>145</v>
      </c>
      <c r="B639" s="176">
        <v>46086</v>
      </c>
      <c r="C639" s="172" t="s">
        <v>109</v>
      </c>
      <c r="D639" s="172" t="s">
        <v>139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46086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-912.56</v>
      </c>
    </row>
    <row r="640" spans="1:16" ht="19.5" hidden="1" customHeight="1">
      <c r="A640" s="172" t="s">
        <v>144</v>
      </c>
      <c r="B640" s="176">
        <v>46086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46086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-791.1</v>
      </c>
    </row>
    <row r="641" spans="1:16" ht="19.5" hidden="1" customHeight="1">
      <c r="A641" s="172" t="s">
        <v>142</v>
      </c>
      <c r="B641" s="176">
        <v>46086</v>
      </c>
      <c r="C641" s="172" t="s">
        <v>109</v>
      </c>
      <c r="D641" s="172" t="s">
        <v>143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46086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-3673</v>
      </c>
    </row>
    <row r="642" spans="1:16" ht="19.5" hidden="1" customHeight="1">
      <c r="A642" s="172" t="s">
        <v>2802</v>
      </c>
      <c r="B642" s="176">
        <v>46087</v>
      </c>
      <c r="C642" s="172" t="s">
        <v>92</v>
      </c>
      <c r="D642" s="172" t="s">
        <v>24</v>
      </c>
      <c r="E642" s="172" t="s">
        <v>58</v>
      </c>
      <c r="F642" s="172" t="s">
        <v>1300</v>
      </c>
      <c r="G642" s="172" t="s">
        <v>84</v>
      </c>
      <c r="H642" s="177">
        <v>1</v>
      </c>
      <c r="I642" s="178">
        <v>0</v>
      </c>
      <c r="J642" s="176">
        <v>46076</v>
      </c>
      <c r="K642" s="172" t="s">
        <v>93</v>
      </c>
      <c r="L642" s="172" t="s">
        <v>94</v>
      </c>
      <c r="M642" s="179">
        <v>0</v>
      </c>
      <c r="N642" s="177"/>
      <c r="O642" s="177">
        <v>37</v>
      </c>
      <c r="P642" s="180">
        <v>-56.94</v>
      </c>
    </row>
    <row r="643" spans="1:16" ht="19.5" hidden="1" customHeight="1">
      <c r="A643" s="172" t="s">
        <v>2802</v>
      </c>
      <c r="B643" s="176">
        <v>46087</v>
      </c>
      <c r="C643" s="172" t="s">
        <v>2695</v>
      </c>
      <c r="D643" s="172" t="s">
        <v>95</v>
      </c>
      <c r="E643" s="172" t="s">
        <v>58</v>
      </c>
      <c r="F643" s="172" t="s">
        <v>1300</v>
      </c>
      <c r="G643" s="172" t="s">
        <v>84</v>
      </c>
      <c r="H643" s="177">
        <v>1</v>
      </c>
      <c r="I643" s="178">
        <v>0</v>
      </c>
      <c r="J643" s="176">
        <v>46076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-11.58</v>
      </c>
    </row>
    <row r="644" spans="1:16" ht="19.5" hidden="1" customHeight="1">
      <c r="A644" s="172" t="s">
        <v>2802</v>
      </c>
      <c r="B644" s="176">
        <v>46087</v>
      </c>
      <c r="C644" s="172" t="s">
        <v>92</v>
      </c>
      <c r="D644" s="172" t="s">
        <v>96</v>
      </c>
      <c r="E644" s="172" t="s">
        <v>58</v>
      </c>
      <c r="F644" s="172" t="s">
        <v>1300</v>
      </c>
      <c r="G644" s="172" t="s">
        <v>84</v>
      </c>
      <c r="H644" s="177">
        <v>1</v>
      </c>
      <c r="I644" s="178">
        <v>0</v>
      </c>
      <c r="J644" s="176">
        <v>46076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hidden="1" customHeight="1">
      <c r="A645" s="172" t="s">
        <v>2802</v>
      </c>
      <c r="B645" s="176">
        <v>46087</v>
      </c>
      <c r="C645" s="172" t="s">
        <v>92</v>
      </c>
      <c r="D645" s="172" t="s">
        <v>97</v>
      </c>
      <c r="E645" s="172" t="s">
        <v>58</v>
      </c>
      <c r="F645" s="172" t="s">
        <v>1300</v>
      </c>
      <c r="G645" s="172" t="s">
        <v>84</v>
      </c>
      <c r="H645" s="177">
        <v>1</v>
      </c>
      <c r="I645" s="178">
        <v>0</v>
      </c>
      <c r="J645" s="176">
        <v>46076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-56.94</v>
      </c>
    </row>
    <row r="646" spans="1:16" ht="19.5" hidden="1" customHeight="1">
      <c r="A646" s="172" t="s">
        <v>2802</v>
      </c>
      <c r="B646" s="176">
        <v>46087</v>
      </c>
      <c r="C646" s="172" t="s">
        <v>2695</v>
      </c>
      <c r="D646" s="172" t="s">
        <v>98</v>
      </c>
      <c r="E646" s="172" t="s">
        <v>58</v>
      </c>
      <c r="F646" s="172" t="s">
        <v>1300</v>
      </c>
      <c r="G646" s="172" t="s">
        <v>84</v>
      </c>
      <c r="H646" s="177">
        <v>1</v>
      </c>
      <c r="I646" s="178">
        <v>0</v>
      </c>
      <c r="J646" s="176">
        <v>46076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hidden="1" customHeight="1">
      <c r="A647" s="172" t="s">
        <v>2837</v>
      </c>
      <c r="B647" s="176">
        <v>46087</v>
      </c>
      <c r="C647" s="172" t="s">
        <v>92</v>
      </c>
      <c r="D647" s="172" t="s">
        <v>24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46083</v>
      </c>
      <c r="K647" s="172" t="s">
        <v>93</v>
      </c>
      <c r="L647" s="172" t="s">
        <v>94</v>
      </c>
      <c r="M647" s="179">
        <v>0</v>
      </c>
      <c r="N647" s="177"/>
      <c r="O647" s="177">
        <v>35</v>
      </c>
      <c r="P647" s="180">
        <v>-46.77</v>
      </c>
    </row>
    <row r="648" spans="1:16" ht="19.5" hidden="1" customHeight="1">
      <c r="A648" s="172" t="s">
        <v>2837</v>
      </c>
      <c r="B648" s="176">
        <v>46087</v>
      </c>
      <c r="C648" s="172" t="s">
        <v>2695</v>
      </c>
      <c r="D648" s="172" t="s">
        <v>95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46083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-13.3</v>
      </c>
    </row>
    <row r="649" spans="1:16" ht="19.5" hidden="1" customHeight="1">
      <c r="A649" s="172" t="s">
        <v>2837</v>
      </c>
      <c r="B649" s="176">
        <v>46087</v>
      </c>
      <c r="C649" s="172" t="s">
        <v>92</v>
      </c>
      <c r="D649" s="172" t="s">
        <v>96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46083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2837</v>
      </c>
      <c r="B650" s="176">
        <v>46087</v>
      </c>
      <c r="C650" s="172" t="s">
        <v>92</v>
      </c>
      <c r="D650" s="172" t="s">
        <v>97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46083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-46.77</v>
      </c>
    </row>
    <row r="651" spans="1:16" ht="19.5" hidden="1" customHeight="1">
      <c r="A651" s="172" t="s">
        <v>2837</v>
      </c>
      <c r="B651" s="176">
        <v>46087</v>
      </c>
      <c r="C651" s="172" t="s">
        <v>2695</v>
      </c>
      <c r="D651" s="172" t="s">
        <v>98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46083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-15</v>
      </c>
    </row>
    <row r="652" spans="1:16" ht="19.5" hidden="1" customHeight="1">
      <c r="A652" s="172" t="s">
        <v>2838</v>
      </c>
      <c r="B652" s="176">
        <v>46087</v>
      </c>
      <c r="C652" s="172" t="s">
        <v>2695</v>
      </c>
      <c r="D652" s="172" t="s">
        <v>82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0</v>
      </c>
      <c r="J652" s="176">
        <v>46087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-15.4</v>
      </c>
    </row>
    <row r="653" spans="1:16" ht="19.5" hidden="1" customHeight="1">
      <c r="A653" s="172" t="s">
        <v>2838</v>
      </c>
      <c r="B653" s="176">
        <v>46087</v>
      </c>
      <c r="C653" s="172" t="s">
        <v>2695</v>
      </c>
      <c r="D653" s="172" t="s">
        <v>82</v>
      </c>
      <c r="E653" s="172" t="s">
        <v>38</v>
      </c>
      <c r="F653" s="172" t="s">
        <v>87</v>
      </c>
      <c r="G653" s="172" t="s">
        <v>84</v>
      </c>
      <c r="H653" s="177">
        <v>1</v>
      </c>
      <c r="I653" s="178">
        <v>0</v>
      </c>
      <c r="J653" s="176">
        <v>46087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-17.3</v>
      </c>
    </row>
    <row r="654" spans="1:16" ht="19.5" hidden="1" customHeight="1">
      <c r="A654" s="172" t="s">
        <v>2839</v>
      </c>
      <c r="B654" s="176">
        <v>46087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2350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>
        <v>37</v>
      </c>
      <c r="P654" s="180">
        <v>-126.72</v>
      </c>
    </row>
    <row r="655" spans="1:16" ht="19.5" hidden="1" customHeight="1">
      <c r="A655" s="172" t="s">
        <v>2839</v>
      </c>
      <c r="B655" s="176">
        <v>46087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2350</v>
      </c>
      <c r="J655" s="176">
        <v>46069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1012.38</v>
      </c>
    </row>
    <row r="656" spans="1:16" ht="19.5" hidden="1" customHeight="1">
      <c r="A656" s="172" t="s">
        <v>2839</v>
      </c>
      <c r="B656" s="176">
        <v>46087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2350</v>
      </c>
      <c r="J656" s="176">
        <v>46069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10.119999999999999</v>
      </c>
    </row>
    <row r="657" spans="1:16" ht="19.5" hidden="1" customHeight="1">
      <c r="A657" s="172" t="s">
        <v>2839</v>
      </c>
      <c r="B657" s="176">
        <v>46087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2350</v>
      </c>
      <c r="J657" s="176">
        <v>46069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1327.5</v>
      </c>
    </row>
    <row r="658" spans="1:16" ht="19.5" hidden="1" customHeight="1">
      <c r="A658" s="172" t="s">
        <v>2839</v>
      </c>
      <c r="B658" s="176">
        <v>46087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2350</v>
      </c>
      <c r="J658" s="176">
        <v>46069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-1010.5</v>
      </c>
    </row>
    <row r="659" spans="1:16" ht="19.5" hidden="1" customHeight="1">
      <c r="A659" s="172" t="s">
        <v>2840</v>
      </c>
      <c r="B659" s="176">
        <v>46087</v>
      </c>
      <c r="C659" s="172" t="s">
        <v>2695</v>
      </c>
      <c r="D659" s="172" t="s">
        <v>82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46087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-15.92</v>
      </c>
    </row>
    <row r="660" spans="1:16" ht="19.5" hidden="1" customHeight="1">
      <c r="A660" s="172" t="s">
        <v>2749</v>
      </c>
      <c r="B660" s="176">
        <v>46087</v>
      </c>
      <c r="C660" s="172" t="s">
        <v>92</v>
      </c>
      <c r="D660" s="172" t="s">
        <v>24</v>
      </c>
      <c r="E660" s="172" t="s">
        <v>56</v>
      </c>
      <c r="F660" s="172" t="s">
        <v>1213</v>
      </c>
      <c r="G660" s="172" t="s">
        <v>84</v>
      </c>
      <c r="H660" s="177">
        <v>1</v>
      </c>
      <c r="I660" s="178">
        <v>0</v>
      </c>
      <c r="J660" s="176">
        <v>46081</v>
      </c>
      <c r="K660" s="172" t="s">
        <v>93</v>
      </c>
      <c r="L660" s="172" t="s">
        <v>94</v>
      </c>
      <c r="M660" s="179">
        <v>0</v>
      </c>
      <c r="N660" s="177"/>
      <c r="O660" s="177">
        <v>35</v>
      </c>
      <c r="P660" s="180">
        <v>-56.94</v>
      </c>
    </row>
    <row r="661" spans="1:16" ht="19.5" hidden="1" customHeight="1">
      <c r="A661" s="172" t="s">
        <v>2749</v>
      </c>
      <c r="B661" s="176">
        <v>46087</v>
      </c>
      <c r="C661" s="172" t="s">
        <v>2695</v>
      </c>
      <c r="D661" s="172" t="s">
        <v>95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46081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-25</v>
      </c>
    </row>
    <row r="662" spans="1:16" ht="19.5" hidden="1" customHeight="1">
      <c r="A662" s="172" t="s">
        <v>2749</v>
      </c>
      <c r="B662" s="176">
        <v>46087</v>
      </c>
      <c r="C662" s="172" t="s">
        <v>92</v>
      </c>
      <c r="D662" s="172" t="s">
        <v>96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0</v>
      </c>
      <c r="J662" s="176">
        <v>46081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hidden="1" customHeight="1">
      <c r="A663" s="172" t="s">
        <v>2749</v>
      </c>
      <c r="B663" s="176">
        <v>46087</v>
      </c>
      <c r="C663" s="172" t="s">
        <v>92</v>
      </c>
      <c r="D663" s="172" t="s">
        <v>97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46081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-56.94</v>
      </c>
    </row>
    <row r="664" spans="1:16" ht="19.5" hidden="1" customHeight="1">
      <c r="A664" s="172" t="s">
        <v>2749</v>
      </c>
      <c r="B664" s="176">
        <v>46087</v>
      </c>
      <c r="C664" s="172" t="s">
        <v>2695</v>
      </c>
      <c r="D664" s="172" t="s">
        <v>98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46081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hidden="1" customHeight="1">
      <c r="A665" s="172" t="s">
        <v>2841</v>
      </c>
      <c r="B665" s="176">
        <v>46087</v>
      </c>
      <c r="C665" s="172" t="s">
        <v>2695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-16.07</v>
      </c>
    </row>
    <row r="666" spans="1:16" ht="19.5" customHeight="1">
      <c r="A666" s="172" t="s">
        <v>85</v>
      </c>
      <c r="B666" s="176">
        <v>46087</v>
      </c>
      <c r="C666" s="172" t="s">
        <v>109</v>
      </c>
      <c r="D666" s="172" t="s">
        <v>110</v>
      </c>
      <c r="E666" s="172" t="s">
        <v>85</v>
      </c>
      <c r="F666" s="172" t="s">
        <v>85</v>
      </c>
      <c r="G666" s="172" t="s">
        <v>2842</v>
      </c>
      <c r="H666" s="177">
        <v>0</v>
      </c>
      <c r="I666" s="178">
        <v>0</v>
      </c>
      <c r="J666" s="176">
        <v>46087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-150</v>
      </c>
    </row>
    <row r="667" spans="1:16" ht="19.5" hidden="1" customHeight="1">
      <c r="A667" s="172" t="s">
        <v>2843</v>
      </c>
      <c r="B667" s="176">
        <v>46087</v>
      </c>
      <c r="C667" s="172" t="s">
        <v>92</v>
      </c>
      <c r="D667" s="172" t="s">
        <v>24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2470</v>
      </c>
      <c r="J667" s="176">
        <v>46083</v>
      </c>
      <c r="K667" s="172" t="s">
        <v>93</v>
      </c>
      <c r="L667" s="172" t="s">
        <v>94</v>
      </c>
      <c r="M667" s="179">
        <v>0.43</v>
      </c>
      <c r="N667" s="177"/>
      <c r="O667" s="177">
        <v>35</v>
      </c>
      <c r="P667" s="180">
        <v>-101.26</v>
      </c>
    </row>
    <row r="668" spans="1:16" ht="19.5" hidden="1" customHeight="1">
      <c r="A668" s="172" t="s">
        <v>2843</v>
      </c>
      <c r="B668" s="176">
        <v>46087</v>
      </c>
      <c r="C668" s="172" t="s">
        <v>100</v>
      </c>
      <c r="D668" s="172" t="s">
        <v>101</v>
      </c>
      <c r="E668" s="172" t="s">
        <v>41</v>
      </c>
      <c r="F668" s="172" t="s">
        <v>83</v>
      </c>
      <c r="G668" s="172" t="s">
        <v>84</v>
      </c>
      <c r="H668" s="177">
        <v>1</v>
      </c>
      <c r="I668" s="178">
        <v>2470</v>
      </c>
      <c r="J668" s="176">
        <v>46083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863.81</v>
      </c>
    </row>
    <row r="669" spans="1:16" ht="19.5" hidden="1" customHeight="1">
      <c r="A669" s="172" t="s">
        <v>2843</v>
      </c>
      <c r="B669" s="176">
        <v>46087</v>
      </c>
      <c r="C669" s="172" t="s">
        <v>100</v>
      </c>
      <c r="D669" s="172" t="s">
        <v>102</v>
      </c>
      <c r="E669" s="172" t="s">
        <v>41</v>
      </c>
      <c r="F669" s="172" t="s">
        <v>83</v>
      </c>
      <c r="G669" s="172" t="s">
        <v>84</v>
      </c>
      <c r="H669" s="177">
        <v>1</v>
      </c>
      <c r="I669" s="178">
        <v>2470</v>
      </c>
      <c r="J669" s="176">
        <v>46083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8.64</v>
      </c>
    </row>
    <row r="670" spans="1:16" ht="19.5" hidden="1" customHeight="1">
      <c r="A670" s="172" t="s">
        <v>2843</v>
      </c>
      <c r="B670" s="176">
        <v>46087</v>
      </c>
      <c r="C670" s="172" t="s">
        <v>100</v>
      </c>
      <c r="D670" s="172" t="s">
        <v>103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2470</v>
      </c>
      <c r="J670" s="176">
        <v>46083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1597.55</v>
      </c>
    </row>
    <row r="671" spans="1:16" ht="19.5" hidden="1" customHeight="1">
      <c r="A671" s="172" t="s">
        <v>2843</v>
      </c>
      <c r="B671" s="176">
        <v>46087</v>
      </c>
      <c r="C671" s="172" t="s">
        <v>104</v>
      </c>
      <c r="D671" s="172" t="s">
        <v>105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2470</v>
      </c>
      <c r="J671" s="176">
        <v>46083</v>
      </c>
      <c r="K671" s="172" t="s">
        <v>93</v>
      </c>
      <c r="L671" s="172" t="s">
        <v>94</v>
      </c>
      <c r="M671" s="179">
        <v>0.43</v>
      </c>
      <c r="N671" s="177"/>
      <c r="O671" s="177"/>
      <c r="P671" s="180">
        <v>-1062.0999999999999</v>
      </c>
    </row>
    <row r="672" spans="1:16" ht="19.5" hidden="1" customHeight="1">
      <c r="A672" s="172" t="s">
        <v>2843</v>
      </c>
      <c r="B672" s="176">
        <v>46087</v>
      </c>
      <c r="C672" s="172" t="s">
        <v>2695</v>
      </c>
      <c r="D672" s="172" t="s">
        <v>95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2470</v>
      </c>
      <c r="J672" s="176">
        <v>46083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-25</v>
      </c>
    </row>
    <row r="673" spans="1:16" ht="19.5" hidden="1" customHeight="1">
      <c r="A673" s="172" t="s">
        <v>2844</v>
      </c>
      <c r="B673" s="176">
        <v>46087</v>
      </c>
      <c r="C673" s="172" t="s">
        <v>92</v>
      </c>
      <c r="D673" s="172" t="s">
        <v>24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2470</v>
      </c>
      <c r="J673" s="176">
        <v>46084</v>
      </c>
      <c r="K673" s="172" t="s">
        <v>93</v>
      </c>
      <c r="L673" s="172" t="s">
        <v>94</v>
      </c>
      <c r="M673" s="179">
        <v>0.43</v>
      </c>
      <c r="N673" s="177"/>
      <c r="O673" s="177">
        <v>35</v>
      </c>
      <c r="P673" s="180">
        <v>-114.68</v>
      </c>
    </row>
    <row r="674" spans="1:16" ht="19.5" hidden="1" customHeight="1">
      <c r="A674" s="172" t="s">
        <v>2844</v>
      </c>
      <c r="B674" s="176">
        <v>46087</v>
      </c>
      <c r="C674" s="172" t="s">
        <v>100</v>
      </c>
      <c r="D674" s="172" t="s">
        <v>101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2470</v>
      </c>
      <c r="J674" s="176">
        <v>46084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940</v>
      </c>
    </row>
    <row r="675" spans="1:16" ht="19.5" hidden="1" customHeight="1">
      <c r="A675" s="172" t="s">
        <v>2844</v>
      </c>
      <c r="B675" s="176">
        <v>46087</v>
      </c>
      <c r="C675" s="172" t="s">
        <v>100</v>
      </c>
      <c r="D675" s="172" t="s">
        <v>102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2470</v>
      </c>
      <c r="J675" s="176">
        <v>46084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9.4</v>
      </c>
    </row>
    <row r="676" spans="1:16" ht="19.5" hidden="1" customHeight="1">
      <c r="A676" s="172" t="s">
        <v>2844</v>
      </c>
      <c r="B676" s="176">
        <v>46087</v>
      </c>
      <c r="C676" s="172" t="s">
        <v>100</v>
      </c>
      <c r="D676" s="172" t="s">
        <v>103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2470</v>
      </c>
      <c r="J676" s="176">
        <v>46084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1520.6</v>
      </c>
    </row>
    <row r="677" spans="1:16" ht="19.5" hidden="1" customHeight="1">
      <c r="A677" s="172" t="s">
        <v>2844</v>
      </c>
      <c r="B677" s="176">
        <v>46087</v>
      </c>
      <c r="C677" s="172" t="s">
        <v>104</v>
      </c>
      <c r="D677" s="172" t="s">
        <v>105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2470</v>
      </c>
      <c r="J677" s="176">
        <v>46084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-1062.0999999999999</v>
      </c>
    </row>
    <row r="678" spans="1:16" ht="19.5" hidden="1" customHeight="1">
      <c r="A678" s="172" t="s">
        <v>2844</v>
      </c>
      <c r="B678" s="176">
        <v>46087</v>
      </c>
      <c r="C678" s="172" t="s">
        <v>2695</v>
      </c>
      <c r="D678" s="172" t="s">
        <v>95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2470</v>
      </c>
      <c r="J678" s="176">
        <v>46084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-11</v>
      </c>
    </row>
    <row r="679" spans="1:16" ht="19.5" hidden="1" customHeight="1">
      <c r="A679" s="172" t="s">
        <v>2844</v>
      </c>
      <c r="B679" s="176">
        <v>46087</v>
      </c>
      <c r="C679" s="172" t="s">
        <v>2695</v>
      </c>
      <c r="D679" s="172" t="s">
        <v>82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46084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-17.86</v>
      </c>
    </row>
    <row r="680" spans="1:16" ht="19.5" hidden="1" customHeight="1">
      <c r="A680" s="172" t="s">
        <v>2845</v>
      </c>
      <c r="B680" s="176">
        <v>46087</v>
      </c>
      <c r="C680" s="172" t="s">
        <v>92</v>
      </c>
      <c r="D680" s="172" t="s">
        <v>24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2470</v>
      </c>
      <c r="J680" s="176">
        <v>46081</v>
      </c>
      <c r="K680" s="172" t="s">
        <v>93</v>
      </c>
      <c r="L680" s="172" t="s">
        <v>94</v>
      </c>
      <c r="M680" s="179">
        <v>0.43</v>
      </c>
      <c r="N680" s="177"/>
      <c r="O680" s="177">
        <v>35</v>
      </c>
      <c r="P680" s="180">
        <v>-101.26</v>
      </c>
    </row>
    <row r="681" spans="1:16" ht="19.5" hidden="1" customHeight="1">
      <c r="A681" s="172" t="s">
        <v>2845</v>
      </c>
      <c r="B681" s="176">
        <v>46087</v>
      </c>
      <c r="C681" s="172" t="s">
        <v>100</v>
      </c>
      <c r="D681" s="172" t="s">
        <v>101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2470</v>
      </c>
      <c r="J681" s="176">
        <v>46081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1019.05</v>
      </c>
    </row>
    <row r="682" spans="1:16" ht="19.5" hidden="1" customHeight="1">
      <c r="A682" s="172" t="s">
        <v>2845</v>
      </c>
      <c r="B682" s="176">
        <v>46087</v>
      </c>
      <c r="C682" s="172" t="s">
        <v>100</v>
      </c>
      <c r="D682" s="172" t="s">
        <v>102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2470</v>
      </c>
      <c r="J682" s="176">
        <v>46081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10.19</v>
      </c>
    </row>
    <row r="683" spans="1:16" ht="19.5" hidden="1" customHeight="1">
      <c r="A683" s="172" t="s">
        <v>2845</v>
      </c>
      <c r="B683" s="176">
        <v>46087</v>
      </c>
      <c r="C683" s="172" t="s">
        <v>100</v>
      </c>
      <c r="D683" s="172" t="s">
        <v>103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2470</v>
      </c>
      <c r="J683" s="176">
        <v>46081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1440.76</v>
      </c>
    </row>
    <row r="684" spans="1:16" ht="19.5" hidden="1" customHeight="1">
      <c r="A684" s="172" t="s">
        <v>2845</v>
      </c>
      <c r="B684" s="176">
        <v>46087</v>
      </c>
      <c r="C684" s="172" t="s">
        <v>104</v>
      </c>
      <c r="D684" s="172" t="s">
        <v>105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2470</v>
      </c>
      <c r="J684" s="176">
        <v>46081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-1062.0999999999999</v>
      </c>
    </row>
    <row r="685" spans="1:16" ht="19.5" hidden="1" customHeight="1">
      <c r="A685" s="172" t="s">
        <v>2845</v>
      </c>
      <c r="B685" s="176">
        <v>46087</v>
      </c>
      <c r="C685" s="172" t="s">
        <v>2695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2470</v>
      </c>
      <c r="J685" s="176">
        <v>46081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-24.71</v>
      </c>
    </row>
    <row r="686" spans="1:16" ht="19.5" hidden="1" customHeight="1">
      <c r="A686" s="172" t="s">
        <v>2846</v>
      </c>
      <c r="B686" s="176">
        <v>46087</v>
      </c>
      <c r="C686" s="172" t="s">
        <v>92</v>
      </c>
      <c r="D686" s="172" t="s">
        <v>24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2327</v>
      </c>
      <c r="J686" s="176">
        <v>46086</v>
      </c>
      <c r="K686" s="172" t="s">
        <v>93</v>
      </c>
      <c r="L686" s="172" t="s">
        <v>94</v>
      </c>
      <c r="M686" s="179">
        <v>0.43</v>
      </c>
      <c r="N686" s="177"/>
      <c r="O686" s="177">
        <v>35</v>
      </c>
      <c r="P686" s="180">
        <v>-98.97</v>
      </c>
    </row>
    <row r="687" spans="1:16" ht="19.5" hidden="1" customHeight="1">
      <c r="A687" s="172" t="s">
        <v>2846</v>
      </c>
      <c r="B687" s="176">
        <v>46087</v>
      </c>
      <c r="C687" s="172" t="s">
        <v>100</v>
      </c>
      <c r="D687" s="172" t="s">
        <v>101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2327</v>
      </c>
      <c r="J687" s="176">
        <v>46086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1037.1400000000001</v>
      </c>
    </row>
    <row r="688" spans="1:16" ht="19.5" hidden="1" customHeight="1">
      <c r="A688" s="172" t="s">
        <v>2846</v>
      </c>
      <c r="B688" s="176">
        <v>46087</v>
      </c>
      <c r="C688" s="172" t="s">
        <v>100</v>
      </c>
      <c r="D688" s="172" t="s">
        <v>102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2327</v>
      </c>
      <c r="J688" s="176">
        <v>46086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10.37</v>
      </c>
    </row>
    <row r="689" spans="1:16" ht="19.5" hidden="1" customHeight="1">
      <c r="A689" s="172" t="s">
        <v>2846</v>
      </c>
      <c r="B689" s="176">
        <v>46087</v>
      </c>
      <c r="C689" s="172" t="s">
        <v>100</v>
      </c>
      <c r="D689" s="172" t="s">
        <v>103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2327</v>
      </c>
      <c r="J689" s="176">
        <v>46086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1279.49</v>
      </c>
    </row>
    <row r="690" spans="1:16" ht="19.5" hidden="1" customHeight="1">
      <c r="A690" s="172" t="s">
        <v>2846</v>
      </c>
      <c r="B690" s="176">
        <v>46087</v>
      </c>
      <c r="C690" s="172" t="s">
        <v>104</v>
      </c>
      <c r="D690" s="172" t="s">
        <v>105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2327</v>
      </c>
      <c r="J690" s="176">
        <v>46086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-1000.61</v>
      </c>
    </row>
    <row r="691" spans="1:16" ht="19.5" hidden="1" customHeight="1">
      <c r="A691" s="172" t="s">
        <v>2846</v>
      </c>
      <c r="B691" s="176">
        <v>46087</v>
      </c>
      <c r="C691" s="172" t="s">
        <v>2695</v>
      </c>
      <c r="D691" s="172" t="s">
        <v>95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2327</v>
      </c>
      <c r="J691" s="176">
        <v>46086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-8.41</v>
      </c>
    </row>
    <row r="692" spans="1:16" ht="19.5" hidden="1" customHeight="1">
      <c r="A692" s="172" t="s">
        <v>2847</v>
      </c>
      <c r="B692" s="176">
        <v>46087</v>
      </c>
      <c r="C692" s="172" t="s">
        <v>2695</v>
      </c>
      <c r="D692" s="172" t="s">
        <v>82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0</v>
      </c>
      <c r="J692" s="176">
        <v>46087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-17.21</v>
      </c>
    </row>
    <row r="693" spans="1:16" ht="19.5" hidden="1" customHeight="1">
      <c r="A693" s="172" t="s">
        <v>2848</v>
      </c>
      <c r="B693" s="176">
        <v>46087</v>
      </c>
      <c r="C693" s="172" t="s">
        <v>92</v>
      </c>
      <c r="D693" s="172" t="s">
        <v>24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2327</v>
      </c>
      <c r="J693" s="176">
        <v>46085</v>
      </c>
      <c r="K693" s="172" t="s">
        <v>93</v>
      </c>
      <c r="L693" s="172" t="s">
        <v>94</v>
      </c>
      <c r="M693" s="179">
        <v>0.43</v>
      </c>
      <c r="N693" s="177"/>
      <c r="O693" s="177">
        <v>34</v>
      </c>
      <c r="P693" s="180">
        <v>-105.46</v>
      </c>
    </row>
    <row r="694" spans="1:16" ht="19.5" hidden="1" customHeight="1">
      <c r="A694" s="172" t="s">
        <v>2848</v>
      </c>
      <c r="B694" s="176">
        <v>46087</v>
      </c>
      <c r="C694" s="172" t="s">
        <v>100</v>
      </c>
      <c r="D694" s="172" t="s">
        <v>101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2327</v>
      </c>
      <c r="J694" s="176">
        <v>46085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1006.67</v>
      </c>
    </row>
    <row r="695" spans="1:16" ht="19.5" hidden="1" customHeight="1">
      <c r="A695" s="172" t="s">
        <v>2848</v>
      </c>
      <c r="B695" s="176">
        <v>46087</v>
      </c>
      <c r="C695" s="172" t="s">
        <v>100</v>
      </c>
      <c r="D695" s="172" t="s">
        <v>102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2327</v>
      </c>
      <c r="J695" s="176">
        <v>46085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10.07</v>
      </c>
    </row>
    <row r="696" spans="1:16" ht="19.5" hidden="1" customHeight="1">
      <c r="A696" s="172" t="s">
        <v>2848</v>
      </c>
      <c r="B696" s="176">
        <v>46087</v>
      </c>
      <c r="C696" s="172" t="s">
        <v>100</v>
      </c>
      <c r="D696" s="172" t="s">
        <v>103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2327</v>
      </c>
      <c r="J696" s="176">
        <v>46085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1310.26</v>
      </c>
    </row>
    <row r="697" spans="1:16" ht="19.5" hidden="1" customHeight="1">
      <c r="A697" s="172" t="s">
        <v>2848</v>
      </c>
      <c r="B697" s="176">
        <v>46087</v>
      </c>
      <c r="C697" s="172" t="s">
        <v>104</v>
      </c>
      <c r="D697" s="172" t="s">
        <v>105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2327</v>
      </c>
      <c r="J697" s="176">
        <v>46085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-1000.61</v>
      </c>
    </row>
    <row r="698" spans="1:16" ht="19.5" hidden="1" customHeight="1">
      <c r="A698" s="172" t="s">
        <v>2848</v>
      </c>
      <c r="B698" s="176">
        <v>46087</v>
      </c>
      <c r="C698" s="172" t="s">
        <v>2695</v>
      </c>
      <c r="D698" s="172" t="s">
        <v>95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2327</v>
      </c>
      <c r="J698" s="176">
        <v>46085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-14.63</v>
      </c>
    </row>
    <row r="699" spans="1:16" ht="19.5" hidden="1" customHeight="1">
      <c r="A699" s="172" t="s">
        <v>2846</v>
      </c>
      <c r="B699" s="176">
        <v>46087</v>
      </c>
      <c r="C699" s="172" t="s">
        <v>2695</v>
      </c>
      <c r="D699" s="172" t="s">
        <v>82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46086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-19.71</v>
      </c>
    </row>
    <row r="700" spans="1:16" ht="19.5" hidden="1" customHeight="1">
      <c r="A700" s="172" t="s">
        <v>2845</v>
      </c>
      <c r="B700" s="176">
        <v>46087</v>
      </c>
      <c r="C700" s="172" t="s">
        <v>2695</v>
      </c>
      <c r="D700" s="172" t="s">
        <v>82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-19.36</v>
      </c>
    </row>
    <row r="701" spans="1:16" ht="19.5" hidden="1" customHeight="1">
      <c r="A701" s="172" t="s">
        <v>2848</v>
      </c>
      <c r="B701" s="176">
        <v>46087</v>
      </c>
      <c r="C701" s="172" t="s">
        <v>2695</v>
      </c>
      <c r="D701" s="172" t="s">
        <v>82</v>
      </c>
      <c r="E701" s="172" t="s">
        <v>53</v>
      </c>
      <c r="F701" s="172" t="s">
        <v>120</v>
      </c>
      <c r="G701" s="172" t="s">
        <v>84</v>
      </c>
      <c r="H701" s="177">
        <v>1</v>
      </c>
      <c r="I701" s="178">
        <v>0</v>
      </c>
      <c r="J701" s="176">
        <v>46085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-19.13</v>
      </c>
    </row>
    <row r="702" spans="1:16" ht="19.5" hidden="1" customHeight="1">
      <c r="A702" s="172" t="s">
        <v>2849</v>
      </c>
      <c r="B702" s="176">
        <v>46087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0</v>
      </c>
      <c r="J702" s="176">
        <v>46082</v>
      </c>
      <c r="K702" s="172" t="s">
        <v>93</v>
      </c>
      <c r="L702" s="172" t="s">
        <v>94</v>
      </c>
      <c r="M702" s="179">
        <v>0</v>
      </c>
      <c r="N702" s="177"/>
      <c r="O702" s="177">
        <v>35</v>
      </c>
      <c r="P702" s="180">
        <v>-46.77</v>
      </c>
    </row>
    <row r="703" spans="1:16" ht="19.5" hidden="1" customHeight="1">
      <c r="A703" s="172" t="s">
        <v>2849</v>
      </c>
      <c r="B703" s="176">
        <v>46087</v>
      </c>
      <c r="C703" s="172" t="s">
        <v>2695</v>
      </c>
      <c r="D703" s="172" t="s">
        <v>95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0</v>
      </c>
      <c r="J703" s="176">
        <v>46082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-9.6300000000000008</v>
      </c>
    </row>
    <row r="704" spans="1:16" ht="19.5" hidden="1" customHeight="1">
      <c r="A704" s="172" t="s">
        <v>2849</v>
      </c>
      <c r="B704" s="176">
        <v>46087</v>
      </c>
      <c r="C704" s="172" t="s">
        <v>92</v>
      </c>
      <c r="D704" s="172" t="s">
        <v>96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0</v>
      </c>
      <c r="J704" s="176">
        <v>46082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0</v>
      </c>
    </row>
    <row r="705" spans="1:16" ht="19.5" hidden="1" customHeight="1">
      <c r="A705" s="172" t="s">
        <v>2849</v>
      </c>
      <c r="B705" s="176">
        <v>46087</v>
      </c>
      <c r="C705" s="172" t="s">
        <v>92</v>
      </c>
      <c r="D705" s="172" t="s">
        <v>97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0</v>
      </c>
      <c r="J705" s="176">
        <v>46082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-46.77</v>
      </c>
    </row>
    <row r="706" spans="1:16" ht="19.5" hidden="1" customHeight="1">
      <c r="A706" s="172" t="s">
        <v>2849</v>
      </c>
      <c r="B706" s="176">
        <v>46087</v>
      </c>
      <c r="C706" s="172" t="s">
        <v>2695</v>
      </c>
      <c r="D706" s="172" t="s">
        <v>98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0</v>
      </c>
      <c r="J706" s="176">
        <v>46082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-15</v>
      </c>
    </row>
    <row r="707" spans="1:16" ht="19.5" hidden="1" customHeight="1">
      <c r="A707" s="172" t="s">
        <v>2850</v>
      </c>
      <c r="B707" s="176">
        <v>46087</v>
      </c>
      <c r="C707" s="172" t="s">
        <v>92</v>
      </c>
      <c r="D707" s="172" t="s">
        <v>24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46082</v>
      </c>
      <c r="K707" s="172" t="s">
        <v>93</v>
      </c>
      <c r="L707" s="172" t="s">
        <v>94</v>
      </c>
      <c r="M707" s="179">
        <v>0</v>
      </c>
      <c r="N707" s="177"/>
      <c r="O707" s="177">
        <v>35</v>
      </c>
      <c r="P707" s="180">
        <v>-46.77</v>
      </c>
    </row>
    <row r="708" spans="1:16" ht="19.5" hidden="1" customHeight="1">
      <c r="A708" s="172" t="s">
        <v>2850</v>
      </c>
      <c r="B708" s="176">
        <v>46087</v>
      </c>
      <c r="C708" s="172" t="s">
        <v>2695</v>
      </c>
      <c r="D708" s="172" t="s">
        <v>95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0</v>
      </c>
      <c r="J708" s="176">
        <v>46082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-10.130000000000001</v>
      </c>
    </row>
    <row r="709" spans="1:16" ht="19.5" hidden="1" customHeight="1">
      <c r="A709" s="172" t="s">
        <v>2850</v>
      </c>
      <c r="B709" s="176">
        <v>46087</v>
      </c>
      <c r="C709" s="172" t="s">
        <v>92</v>
      </c>
      <c r="D709" s="172" t="s">
        <v>96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0</v>
      </c>
      <c r="J709" s="176">
        <v>46082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0</v>
      </c>
    </row>
    <row r="710" spans="1:16" ht="19.5" hidden="1" customHeight="1">
      <c r="A710" s="172" t="s">
        <v>2850</v>
      </c>
      <c r="B710" s="176">
        <v>46087</v>
      </c>
      <c r="C710" s="172" t="s">
        <v>92</v>
      </c>
      <c r="D710" s="172" t="s">
        <v>97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0</v>
      </c>
      <c r="J710" s="176">
        <v>46082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-46.77</v>
      </c>
    </row>
    <row r="711" spans="1:16" ht="19.5" hidden="1" customHeight="1">
      <c r="A711" s="172" t="s">
        <v>2850</v>
      </c>
      <c r="B711" s="176">
        <v>46087</v>
      </c>
      <c r="C711" s="172" t="s">
        <v>2695</v>
      </c>
      <c r="D711" s="172" t="s">
        <v>98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46082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-15</v>
      </c>
    </row>
    <row r="712" spans="1:16" ht="19.5" hidden="1" customHeight="1">
      <c r="A712" s="172" t="s">
        <v>2845</v>
      </c>
      <c r="B712" s="176">
        <v>46087</v>
      </c>
      <c r="C712" s="172" t="s">
        <v>92</v>
      </c>
      <c r="D712" s="172" t="s">
        <v>2851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-2470</v>
      </c>
      <c r="J712" s="176">
        <v>46081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101.26</v>
      </c>
    </row>
    <row r="713" spans="1:16" ht="19.5" hidden="1" customHeight="1">
      <c r="A713" s="172" t="s">
        <v>2845</v>
      </c>
      <c r="B713" s="176">
        <v>46087</v>
      </c>
      <c r="C713" s="172" t="s">
        <v>100</v>
      </c>
      <c r="D713" s="172" t="s">
        <v>101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-2470</v>
      </c>
      <c r="J713" s="176">
        <v>46081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-1019.05</v>
      </c>
    </row>
    <row r="714" spans="1:16" ht="19.5" hidden="1" customHeight="1">
      <c r="A714" s="172" t="s">
        <v>2845</v>
      </c>
      <c r="B714" s="176">
        <v>46087</v>
      </c>
      <c r="C714" s="172" t="s">
        <v>100</v>
      </c>
      <c r="D714" s="172" t="s">
        <v>102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-2470</v>
      </c>
      <c r="J714" s="176">
        <v>46081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-10.19</v>
      </c>
    </row>
    <row r="715" spans="1:16" ht="19.5" hidden="1" customHeight="1">
      <c r="A715" s="172" t="s">
        <v>2845</v>
      </c>
      <c r="B715" s="176">
        <v>46087</v>
      </c>
      <c r="C715" s="172" t="s">
        <v>100</v>
      </c>
      <c r="D715" s="172" t="s">
        <v>103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-2470</v>
      </c>
      <c r="J715" s="176">
        <v>46081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-1440.76</v>
      </c>
    </row>
    <row r="716" spans="1:16" ht="19.5" hidden="1" customHeight="1">
      <c r="A716" s="172" t="s">
        <v>2845</v>
      </c>
      <c r="B716" s="176">
        <v>46087</v>
      </c>
      <c r="C716" s="172" t="s">
        <v>104</v>
      </c>
      <c r="D716" s="172" t="s">
        <v>105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-2470</v>
      </c>
      <c r="J716" s="176">
        <v>46081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1062.0999999999999</v>
      </c>
    </row>
    <row r="717" spans="1:16" ht="19.5" hidden="1" customHeight="1">
      <c r="A717" s="172" t="s">
        <v>2845</v>
      </c>
      <c r="B717" s="176">
        <v>46087</v>
      </c>
      <c r="C717" s="172" t="s">
        <v>2695</v>
      </c>
      <c r="D717" s="172" t="s">
        <v>2852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-2470</v>
      </c>
      <c r="J717" s="176">
        <v>46081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24.71</v>
      </c>
    </row>
    <row r="718" spans="1:16" ht="19.5" hidden="1" customHeight="1">
      <c r="A718" s="172" t="s">
        <v>2853</v>
      </c>
      <c r="B718" s="176">
        <v>46087</v>
      </c>
      <c r="C718" s="172" t="s">
        <v>92</v>
      </c>
      <c r="D718" s="172" t="s">
        <v>24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2470</v>
      </c>
      <c r="J718" s="176">
        <v>46084</v>
      </c>
      <c r="K718" s="172" t="s">
        <v>93</v>
      </c>
      <c r="L718" s="172" t="s">
        <v>94</v>
      </c>
      <c r="M718" s="179">
        <v>0.43</v>
      </c>
      <c r="N718" s="177"/>
      <c r="O718" s="177">
        <v>35</v>
      </c>
      <c r="P718" s="180">
        <v>-114.68</v>
      </c>
    </row>
    <row r="719" spans="1:16" ht="19.5" hidden="1" customHeight="1">
      <c r="A719" s="172" t="s">
        <v>2853</v>
      </c>
      <c r="B719" s="176">
        <v>46087</v>
      </c>
      <c r="C719" s="172" t="s">
        <v>100</v>
      </c>
      <c r="D719" s="172" t="s">
        <v>101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2470</v>
      </c>
      <c r="J719" s="176">
        <v>46084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993.33</v>
      </c>
    </row>
    <row r="720" spans="1:16" ht="19.5" hidden="1" customHeight="1">
      <c r="A720" s="172" t="s">
        <v>2853</v>
      </c>
      <c r="B720" s="176">
        <v>46087</v>
      </c>
      <c r="C720" s="172" t="s">
        <v>100</v>
      </c>
      <c r="D720" s="172" t="s">
        <v>102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2470</v>
      </c>
      <c r="J720" s="176">
        <v>46084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9.93</v>
      </c>
    </row>
    <row r="721" spans="1:16" ht="19.5" hidden="1" customHeight="1">
      <c r="A721" s="172" t="s">
        <v>2853</v>
      </c>
      <c r="B721" s="176">
        <v>46087</v>
      </c>
      <c r="C721" s="172" t="s">
        <v>100</v>
      </c>
      <c r="D721" s="172" t="s">
        <v>103</v>
      </c>
      <c r="E721" s="172" t="s">
        <v>53</v>
      </c>
      <c r="F721" s="172" t="s">
        <v>120</v>
      </c>
      <c r="G721" s="172" t="s">
        <v>84</v>
      </c>
      <c r="H721" s="177">
        <v>1</v>
      </c>
      <c r="I721" s="178">
        <v>2470</v>
      </c>
      <c r="J721" s="176">
        <v>46084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1466.74</v>
      </c>
    </row>
    <row r="722" spans="1:16" ht="19.5" hidden="1" customHeight="1">
      <c r="A722" s="172" t="s">
        <v>2853</v>
      </c>
      <c r="B722" s="176">
        <v>46087</v>
      </c>
      <c r="C722" s="172" t="s">
        <v>104</v>
      </c>
      <c r="D722" s="172" t="s">
        <v>105</v>
      </c>
      <c r="E722" s="172" t="s">
        <v>53</v>
      </c>
      <c r="F722" s="172" t="s">
        <v>120</v>
      </c>
      <c r="G722" s="172" t="s">
        <v>84</v>
      </c>
      <c r="H722" s="177">
        <v>1</v>
      </c>
      <c r="I722" s="178">
        <v>2470</v>
      </c>
      <c r="J722" s="176">
        <v>46084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-1062.0999999999999</v>
      </c>
    </row>
    <row r="723" spans="1:16" ht="19.5" hidden="1" customHeight="1">
      <c r="A723" s="172" t="s">
        <v>2854</v>
      </c>
      <c r="B723" s="176">
        <v>46087</v>
      </c>
      <c r="C723" s="172" t="s">
        <v>92</v>
      </c>
      <c r="D723" s="172" t="s">
        <v>24</v>
      </c>
      <c r="E723" s="172" t="s">
        <v>43</v>
      </c>
      <c r="F723" s="172" t="s">
        <v>125</v>
      </c>
      <c r="G723" s="172" t="s">
        <v>84</v>
      </c>
      <c r="H723" s="177">
        <v>1</v>
      </c>
      <c r="I723" s="178">
        <v>2600</v>
      </c>
      <c r="J723" s="176">
        <v>46082</v>
      </c>
      <c r="K723" s="172" t="s">
        <v>93</v>
      </c>
      <c r="L723" s="172" t="s">
        <v>94</v>
      </c>
      <c r="M723" s="179">
        <v>0.43</v>
      </c>
      <c r="N723" s="177"/>
      <c r="O723" s="177">
        <v>35</v>
      </c>
      <c r="P723" s="180">
        <v>-103.34</v>
      </c>
    </row>
    <row r="724" spans="1:16" ht="19.5" hidden="1" customHeight="1">
      <c r="A724" s="172" t="s">
        <v>2854</v>
      </c>
      <c r="B724" s="176">
        <v>46087</v>
      </c>
      <c r="C724" s="172" t="s">
        <v>100</v>
      </c>
      <c r="D724" s="172" t="s">
        <v>101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2600</v>
      </c>
      <c r="J724" s="176">
        <v>46082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1103.81</v>
      </c>
    </row>
    <row r="725" spans="1:16" ht="19.5" hidden="1" customHeight="1">
      <c r="A725" s="172" t="s">
        <v>2854</v>
      </c>
      <c r="B725" s="176">
        <v>46087</v>
      </c>
      <c r="C725" s="172" t="s">
        <v>100</v>
      </c>
      <c r="D725" s="172" t="s">
        <v>102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2600</v>
      </c>
      <c r="J725" s="176">
        <v>46082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0</v>
      </c>
    </row>
    <row r="726" spans="1:16" ht="19.5" hidden="1" customHeight="1">
      <c r="A726" s="172" t="s">
        <v>2854</v>
      </c>
      <c r="B726" s="176">
        <v>46087</v>
      </c>
      <c r="C726" s="172" t="s">
        <v>100</v>
      </c>
      <c r="D726" s="172" t="s">
        <v>103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2600</v>
      </c>
      <c r="J726" s="176">
        <v>46082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1496.19</v>
      </c>
    </row>
    <row r="727" spans="1:16" ht="19.5" hidden="1" customHeight="1">
      <c r="A727" s="172" t="s">
        <v>2854</v>
      </c>
      <c r="B727" s="176">
        <v>46087</v>
      </c>
      <c r="C727" s="172" t="s">
        <v>104</v>
      </c>
      <c r="D727" s="172" t="s">
        <v>105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2600</v>
      </c>
      <c r="J727" s="176">
        <v>46082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-1118</v>
      </c>
    </row>
    <row r="728" spans="1:16" ht="19.5" hidden="1" customHeight="1">
      <c r="A728" s="172" t="s">
        <v>2854</v>
      </c>
      <c r="B728" s="176">
        <v>46087</v>
      </c>
      <c r="C728" s="172" t="s">
        <v>2695</v>
      </c>
      <c r="D728" s="172" t="s">
        <v>95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2600</v>
      </c>
      <c r="J728" s="176">
        <v>46082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-17.39</v>
      </c>
    </row>
    <row r="729" spans="1:16" ht="19.5" hidden="1" customHeight="1">
      <c r="A729" s="172" t="s">
        <v>2845</v>
      </c>
      <c r="B729" s="176">
        <v>46087</v>
      </c>
      <c r="C729" s="172" t="s">
        <v>2695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46081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19.36</v>
      </c>
    </row>
    <row r="730" spans="1:16" ht="19.5" hidden="1" customHeight="1">
      <c r="A730" s="172" t="s">
        <v>2854</v>
      </c>
      <c r="B730" s="176">
        <v>46087</v>
      </c>
      <c r="C730" s="172" t="s">
        <v>2695</v>
      </c>
      <c r="D730" s="172" t="s">
        <v>82</v>
      </c>
      <c r="E730" s="172" t="s">
        <v>43</v>
      </c>
      <c r="F730" s="172" t="s">
        <v>125</v>
      </c>
      <c r="G730" s="172" t="s">
        <v>84</v>
      </c>
      <c r="H730" s="177">
        <v>1</v>
      </c>
      <c r="I730" s="178">
        <v>0</v>
      </c>
      <c r="J730" s="176">
        <v>46082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-9.6</v>
      </c>
    </row>
    <row r="731" spans="1:16" ht="19.5" hidden="1" customHeight="1">
      <c r="A731" s="172" t="s">
        <v>2855</v>
      </c>
      <c r="B731" s="176">
        <v>46087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0</v>
      </c>
      <c r="J731" s="176">
        <v>46083</v>
      </c>
      <c r="K731" s="172" t="s">
        <v>93</v>
      </c>
      <c r="L731" s="172" t="s">
        <v>94</v>
      </c>
      <c r="M731" s="179">
        <v>0</v>
      </c>
      <c r="N731" s="177"/>
      <c r="O731" s="177">
        <v>35</v>
      </c>
      <c r="P731" s="180">
        <v>-56.94</v>
      </c>
    </row>
    <row r="732" spans="1:16" ht="19.5" hidden="1" customHeight="1">
      <c r="A732" s="172" t="s">
        <v>2855</v>
      </c>
      <c r="B732" s="176">
        <v>46087</v>
      </c>
      <c r="C732" s="172" t="s">
        <v>2695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46083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-13.9</v>
      </c>
    </row>
    <row r="733" spans="1:16" ht="19.5" hidden="1" customHeight="1">
      <c r="A733" s="172" t="s">
        <v>2855</v>
      </c>
      <c r="B733" s="176">
        <v>46087</v>
      </c>
      <c r="C733" s="172" t="s">
        <v>92</v>
      </c>
      <c r="D733" s="172" t="s">
        <v>96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0</v>
      </c>
      <c r="J733" s="176">
        <v>46083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0</v>
      </c>
    </row>
    <row r="734" spans="1:16" ht="19.5" hidden="1" customHeight="1">
      <c r="A734" s="172" t="s">
        <v>2855</v>
      </c>
      <c r="B734" s="176">
        <v>46087</v>
      </c>
      <c r="C734" s="172" t="s">
        <v>92</v>
      </c>
      <c r="D734" s="172" t="s">
        <v>97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46083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-56.94</v>
      </c>
    </row>
    <row r="735" spans="1:16" ht="19.5" hidden="1" customHeight="1">
      <c r="A735" s="172" t="s">
        <v>2855</v>
      </c>
      <c r="B735" s="176">
        <v>46087</v>
      </c>
      <c r="C735" s="172" t="s">
        <v>2695</v>
      </c>
      <c r="D735" s="172" t="s">
        <v>98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0</v>
      </c>
      <c r="J735" s="176">
        <v>46083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2856</v>
      </c>
      <c r="B736" s="176">
        <v>46087</v>
      </c>
      <c r="C736" s="172" t="s">
        <v>2695</v>
      </c>
      <c r="D736" s="172" t="s">
        <v>82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46087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-19.25</v>
      </c>
    </row>
    <row r="737" spans="1:16" ht="19.5" hidden="1" customHeight="1">
      <c r="A737" s="172" t="s">
        <v>2857</v>
      </c>
      <c r="B737" s="176">
        <v>46087</v>
      </c>
      <c r="C737" s="172" t="s">
        <v>2695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46087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-8.42</v>
      </c>
    </row>
    <row r="738" spans="1:16" ht="19.5" hidden="1" customHeight="1">
      <c r="A738" s="172" t="s">
        <v>2858</v>
      </c>
      <c r="B738" s="176">
        <v>46087</v>
      </c>
      <c r="C738" s="172" t="s">
        <v>2695</v>
      </c>
      <c r="D738" s="172" t="s">
        <v>82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46087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-8.42</v>
      </c>
    </row>
    <row r="739" spans="1:16" ht="19.5" hidden="1" customHeight="1">
      <c r="A739" s="172" t="s">
        <v>2859</v>
      </c>
      <c r="B739" s="176">
        <v>46087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2450</v>
      </c>
      <c r="J739" s="176">
        <v>46086</v>
      </c>
      <c r="K739" s="172" t="s">
        <v>93</v>
      </c>
      <c r="L739" s="172" t="s">
        <v>94</v>
      </c>
      <c r="M739" s="179">
        <v>0.43</v>
      </c>
      <c r="N739" s="177"/>
      <c r="O739" s="177">
        <v>35</v>
      </c>
      <c r="P739" s="180">
        <v>-100.94</v>
      </c>
    </row>
    <row r="740" spans="1:16" ht="19.5" hidden="1" customHeight="1">
      <c r="A740" s="172" t="s">
        <v>2859</v>
      </c>
      <c r="B740" s="176">
        <v>46087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2450</v>
      </c>
      <c r="J740" s="176">
        <v>46086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1266.1600000000001</v>
      </c>
    </row>
    <row r="741" spans="1:16" ht="19.5" hidden="1" customHeight="1">
      <c r="A741" s="172" t="s">
        <v>2859</v>
      </c>
      <c r="B741" s="176">
        <v>46087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2450</v>
      </c>
      <c r="J741" s="176">
        <v>46086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2859</v>
      </c>
      <c r="B742" s="176">
        <v>46087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2450</v>
      </c>
      <c r="J742" s="176">
        <v>46086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1183.8399999999999</v>
      </c>
    </row>
    <row r="743" spans="1:16" ht="19.5" hidden="1" customHeight="1">
      <c r="A743" s="172" t="s">
        <v>2859</v>
      </c>
      <c r="B743" s="176">
        <v>46087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2450</v>
      </c>
      <c r="J743" s="176">
        <v>46086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-1053.5</v>
      </c>
    </row>
    <row r="744" spans="1:16" ht="19.5" hidden="1" customHeight="1">
      <c r="A744" s="172" t="s">
        <v>2859</v>
      </c>
      <c r="B744" s="176">
        <v>46087</v>
      </c>
      <c r="C744" s="172" t="s">
        <v>2695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2450</v>
      </c>
      <c r="J744" s="176">
        <v>46086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-10.88</v>
      </c>
    </row>
    <row r="745" spans="1:16" ht="19.5" hidden="1" customHeight="1">
      <c r="A745" s="172" t="s">
        <v>2859</v>
      </c>
      <c r="B745" s="176">
        <v>46087</v>
      </c>
      <c r="C745" s="172" t="s">
        <v>2695</v>
      </c>
      <c r="D745" s="172" t="s">
        <v>82</v>
      </c>
      <c r="E745" s="172" t="s">
        <v>40</v>
      </c>
      <c r="F745" s="172" t="s">
        <v>197</v>
      </c>
      <c r="G745" s="172" t="s">
        <v>84</v>
      </c>
      <c r="H745" s="177">
        <v>1</v>
      </c>
      <c r="I745" s="178">
        <v>0</v>
      </c>
      <c r="J745" s="176">
        <v>46086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-14.56</v>
      </c>
    </row>
    <row r="746" spans="1:16" ht="19.5" hidden="1" customHeight="1">
      <c r="A746" s="172" t="s">
        <v>2860</v>
      </c>
      <c r="B746" s="176">
        <v>46087</v>
      </c>
      <c r="C746" s="172" t="s">
        <v>92</v>
      </c>
      <c r="D746" s="172" t="s">
        <v>24</v>
      </c>
      <c r="E746" s="172" t="s">
        <v>43</v>
      </c>
      <c r="F746" s="172" t="s">
        <v>125</v>
      </c>
      <c r="G746" s="172" t="s">
        <v>84</v>
      </c>
      <c r="H746" s="177">
        <v>1</v>
      </c>
      <c r="I746" s="178">
        <v>2500</v>
      </c>
      <c r="J746" s="176">
        <v>46079</v>
      </c>
      <c r="K746" s="172" t="s">
        <v>93</v>
      </c>
      <c r="L746" s="172" t="s">
        <v>94</v>
      </c>
      <c r="M746" s="179">
        <v>0.43</v>
      </c>
      <c r="N746" s="177"/>
      <c r="O746" s="177">
        <v>37</v>
      </c>
      <c r="P746" s="180">
        <v>-115.48</v>
      </c>
    </row>
    <row r="747" spans="1:16" ht="19.5" hidden="1" customHeight="1">
      <c r="A747" s="172" t="s">
        <v>2860</v>
      </c>
      <c r="B747" s="176">
        <v>46087</v>
      </c>
      <c r="C747" s="172" t="s">
        <v>100</v>
      </c>
      <c r="D747" s="172" t="s">
        <v>101</v>
      </c>
      <c r="E747" s="172" t="s">
        <v>43</v>
      </c>
      <c r="F747" s="172" t="s">
        <v>125</v>
      </c>
      <c r="G747" s="172" t="s">
        <v>84</v>
      </c>
      <c r="H747" s="177">
        <v>1</v>
      </c>
      <c r="I747" s="178">
        <v>2500</v>
      </c>
      <c r="J747" s="176">
        <v>46079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1163.6500000000001</v>
      </c>
    </row>
    <row r="748" spans="1:16" ht="19.5" hidden="1" customHeight="1">
      <c r="A748" s="172" t="s">
        <v>2860</v>
      </c>
      <c r="B748" s="176">
        <v>46087</v>
      </c>
      <c r="C748" s="172" t="s">
        <v>100</v>
      </c>
      <c r="D748" s="172" t="s">
        <v>102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2500</v>
      </c>
      <c r="J748" s="176">
        <v>46079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11.64</v>
      </c>
    </row>
    <row r="749" spans="1:16" ht="19.5" hidden="1" customHeight="1">
      <c r="A749" s="172" t="s">
        <v>2860</v>
      </c>
      <c r="B749" s="176">
        <v>46087</v>
      </c>
      <c r="C749" s="172" t="s">
        <v>100</v>
      </c>
      <c r="D749" s="172" t="s">
        <v>103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2500</v>
      </c>
      <c r="J749" s="176">
        <v>46079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1324.71</v>
      </c>
    </row>
    <row r="750" spans="1:16" ht="19.5" hidden="1" customHeight="1">
      <c r="A750" s="172" t="s">
        <v>2860</v>
      </c>
      <c r="B750" s="176">
        <v>46087</v>
      </c>
      <c r="C750" s="172" t="s">
        <v>104</v>
      </c>
      <c r="D750" s="172" t="s">
        <v>105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2500</v>
      </c>
      <c r="J750" s="176">
        <v>46079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-1075</v>
      </c>
    </row>
    <row r="751" spans="1:16" ht="19.5" hidden="1" customHeight="1">
      <c r="A751" s="172" t="s">
        <v>2860</v>
      </c>
      <c r="B751" s="176">
        <v>46087</v>
      </c>
      <c r="C751" s="172" t="s">
        <v>2695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2500</v>
      </c>
      <c r="J751" s="176">
        <v>46079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-13.17</v>
      </c>
    </row>
    <row r="752" spans="1:16" ht="19.5" hidden="1" customHeight="1">
      <c r="A752" s="172" t="s">
        <v>2861</v>
      </c>
      <c r="B752" s="176">
        <v>46087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2470</v>
      </c>
      <c r="J752" s="176">
        <v>46084</v>
      </c>
      <c r="K752" s="172" t="s">
        <v>93</v>
      </c>
      <c r="L752" s="172" t="s">
        <v>94</v>
      </c>
      <c r="M752" s="179">
        <v>0.43</v>
      </c>
      <c r="N752" s="177"/>
      <c r="O752" s="177">
        <v>35</v>
      </c>
      <c r="P752" s="180">
        <v>-101.26</v>
      </c>
    </row>
    <row r="753" spans="1:16" ht="19.5" hidden="1" customHeight="1">
      <c r="A753" s="172" t="s">
        <v>2861</v>
      </c>
      <c r="B753" s="176">
        <v>46087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2470</v>
      </c>
      <c r="J753" s="176">
        <v>46084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924.83</v>
      </c>
    </row>
    <row r="754" spans="1:16" ht="19.5" hidden="1" customHeight="1">
      <c r="A754" s="172" t="s">
        <v>2861</v>
      </c>
      <c r="B754" s="176">
        <v>46087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2470</v>
      </c>
      <c r="J754" s="176">
        <v>46084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9.25</v>
      </c>
    </row>
    <row r="755" spans="1:16" ht="19.5" hidden="1" customHeight="1">
      <c r="A755" s="172" t="s">
        <v>2861</v>
      </c>
      <c r="B755" s="176">
        <v>46087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2470</v>
      </c>
      <c r="J755" s="176">
        <v>46084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1535.92</v>
      </c>
    </row>
    <row r="756" spans="1:16" ht="19.5" hidden="1" customHeight="1">
      <c r="A756" s="172" t="s">
        <v>2861</v>
      </c>
      <c r="B756" s="176">
        <v>46087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2470</v>
      </c>
      <c r="J756" s="176">
        <v>46084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-1062.0999999999999</v>
      </c>
    </row>
    <row r="757" spans="1:16" ht="19.5" hidden="1" customHeight="1">
      <c r="A757" s="172" t="s">
        <v>2861</v>
      </c>
      <c r="B757" s="176">
        <v>46087</v>
      </c>
      <c r="C757" s="172" t="s">
        <v>2695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2470</v>
      </c>
      <c r="J757" s="176">
        <v>46084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-11.25</v>
      </c>
    </row>
    <row r="758" spans="1:16" ht="19.5" hidden="1" customHeight="1">
      <c r="A758" s="172" t="s">
        <v>2862</v>
      </c>
      <c r="B758" s="176">
        <v>46087</v>
      </c>
      <c r="C758" s="172" t="s">
        <v>92</v>
      </c>
      <c r="D758" s="172" t="s">
        <v>24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2470</v>
      </c>
      <c r="J758" s="176">
        <v>46082</v>
      </c>
      <c r="K758" s="172" t="s">
        <v>93</v>
      </c>
      <c r="L758" s="172" t="s">
        <v>94</v>
      </c>
      <c r="M758" s="179">
        <v>0.43</v>
      </c>
      <c r="N758" s="177"/>
      <c r="O758" s="177">
        <v>35</v>
      </c>
      <c r="P758" s="180">
        <v>-114.68</v>
      </c>
    </row>
    <row r="759" spans="1:16" ht="19.5" hidden="1" customHeight="1">
      <c r="A759" s="172" t="s">
        <v>2862</v>
      </c>
      <c r="B759" s="176">
        <v>46087</v>
      </c>
      <c r="C759" s="172" t="s">
        <v>100</v>
      </c>
      <c r="D759" s="172" t="s">
        <v>101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2470</v>
      </c>
      <c r="J759" s="176">
        <v>46082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1082.8599999999999</v>
      </c>
    </row>
    <row r="760" spans="1:16" ht="19.5" hidden="1" customHeight="1">
      <c r="A760" s="172" t="s">
        <v>2862</v>
      </c>
      <c r="B760" s="176">
        <v>46087</v>
      </c>
      <c r="C760" s="172" t="s">
        <v>100</v>
      </c>
      <c r="D760" s="172" t="s">
        <v>102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2470</v>
      </c>
      <c r="J760" s="176">
        <v>46082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10.83</v>
      </c>
    </row>
    <row r="761" spans="1:16" ht="19.5" hidden="1" customHeight="1">
      <c r="A761" s="172" t="s">
        <v>2862</v>
      </c>
      <c r="B761" s="176">
        <v>46087</v>
      </c>
      <c r="C761" s="172" t="s">
        <v>100</v>
      </c>
      <c r="D761" s="172" t="s">
        <v>103</v>
      </c>
      <c r="E761" s="172" t="s">
        <v>55</v>
      </c>
      <c r="F761" s="172" t="s">
        <v>1272</v>
      </c>
      <c r="G761" s="172" t="s">
        <v>84</v>
      </c>
      <c r="H761" s="177">
        <v>1</v>
      </c>
      <c r="I761" s="178">
        <v>2470</v>
      </c>
      <c r="J761" s="176">
        <v>46082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1376.31</v>
      </c>
    </row>
    <row r="762" spans="1:16" ht="19.5" hidden="1" customHeight="1">
      <c r="A762" s="172" t="s">
        <v>2862</v>
      </c>
      <c r="B762" s="176">
        <v>46087</v>
      </c>
      <c r="C762" s="172" t="s">
        <v>104</v>
      </c>
      <c r="D762" s="172" t="s">
        <v>105</v>
      </c>
      <c r="E762" s="172" t="s">
        <v>55</v>
      </c>
      <c r="F762" s="172" t="s">
        <v>1272</v>
      </c>
      <c r="G762" s="172" t="s">
        <v>84</v>
      </c>
      <c r="H762" s="177">
        <v>1</v>
      </c>
      <c r="I762" s="178">
        <v>2470</v>
      </c>
      <c r="J762" s="176">
        <v>46082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-1062.0999999999999</v>
      </c>
    </row>
    <row r="763" spans="1:16" ht="19.5" hidden="1" customHeight="1">
      <c r="A763" s="172" t="s">
        <v>2862</v>
      </c>
      <c r="B763" s="176">
        <v>46087</v>
      </c>
      <c r="C763" s="172" t="s">
        <v>2695</v>
      </c>
      <c r="D763" s="172" t="s">
        <v>95</v>
      </c>
      <c r="E763" s="172" t="s">
        <v>55</v>
      </c>
      <c r="F763" s="172" t="s">
        <v>1272</v>
      </c>
      <c r="G763" s="172" t="s">
        <v>84</v>
      </c>
      <c r="H763" s="177">
        <v>1</v>
      </c>
      <c r="I763" s="178">
        <v>2470</v>
      </c>
      <c r="J763" s="176">
        <v>46082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-10.73</v>
      </c>
    </row>
    <row r="764" spans="1:16" ht="19.5" hidden="1" customHeight="1">
      <c r="A764" s="172" t="s">
        <v>2594</v>
      </c>
      <c r="B764" s="176">
        <v>46087</v>
      </c>
      <c r="C764" s="172" t="s">
        <v>2695</v>
      </c>
      <c r="D764" s="172" t="s">
        <v>82</v>
      </c>
      <c r="E764" s="172" t="s">
        <v>39</v>
      </c>
      <c r="F764" s="172" t="s">
        <v>117</v>
      </c>
      <c r="G764" s="172" t="s">
        <v>84</v>
      </c>
      <c r="H764" s="177">
        <v>1</v>
      </c>
      <c r="I764" s="178">
        <v>0</v>
      </c>
      <c r="J764" s="176">
        <v>46080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19.78</v>
      </c>
    </row>
    <row r="765" spans="1:16" ht="19.5" hidden="1" customHeight="1">
      <c r="A765" s="172" t="s">
        <v>2863</v>
      </c>
      <c r="B765" s="176">
        <v>46087</v>
      </c>
      <c r="C765" s="172" t="s">
        <v>2695</v>
      </c>
      <c r="D765" s="172" t="s">
        <v>82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46087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-15.82</v>
      </c>
    </row>
    <row r="766" spans="1:16" ht="19.5" hidden="1" customHeight="1">
      <c r="A766" s="172" t="s">
        <v>2864</v>
      </c>
      <c r="B766" s="176">
        <v>46087</v>
      </c>
      <c r="C766" s="172" t="s">
        <v>92</v>
      </c>
      <c r="D766" s="172" t="s">
        <v>24</v>
      </c>
      <c r="E766" s="172" t="s">
        <v>55</v>
      </c>
      <c r="F766" s="172" t="s">
        <v>1272</v>
      </c>
      <c r="G766" s="172" t="s">
        <v>84</v>
      </c>
      <c r="H766" s="177">
        <v>1</v>
      </c>
      <c r="I766" s="178">
        <v>2470</v>
      </c>
      <c r="J766" s="176">
        <v>46084</v>
      </c>
      <c r="K766" s="172" t="s">
        <v>93</v>
      </c>
      <c r="L766" s="172" t="s">
        <v>94</v>
      </c>
      <c r="M766" s="179">
        <v>0.43</v>
      </c>
      <c r="N766" s="177"/>
      <c r="O766" s="177">
        <v>35</v>
      </c>
      <c r="P766" s="180">
        <v>-114.68</v>
      </c>
    </row>
    <row r="767" spans="1:16" ht="19.5" hidden="1" customHeight="1">
      <c r="A767" s="172" t="s">
        <v>2864</v>
      </c>
      <c r="B767" s="176">
        <v>46087</v>
      </c>
      <c r="C767" s="172" t="s">
        <v>100</v>
      </c>
      <c r="D767" s="172" t="s">
        <v>101</v>
      </c>
      <c r="E767" s="172" t="s">
        <v>55</v>
      </c>
      <c r="F767" s="172" t="s">
        <v>1272</v>
      </c>
      <c r="G767" s="172" t="s">
        <v>84</v>
      </c>
      <c r="H767" s="177">
        <v>1</v>
      </c>
      <c r="I767" s="178">
        <v>2470</v>
      </c>
      <c r="J767" s="176">
        <v>46084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1187.6199999999999</v>
      </c>
    </row>
    <row r="768" spans="1:16" ht="19.5" hidden="1" customHeight="1">
      <c r="A768" s="172" t="s">
        <v>2864</v>
      </c>
      <c r="B768" s="176">
        <v>46087</v>
      </c>
      <c r="C768" s="172" t="s">
        <v>100</v>
      </c>
      <c r="D768" s="172" t="s">
        <v>102</v>
      </c>
      <c r="E768" s="172" t="s">
        <v>55</v>
      </c>
      <c r="F768" s="172" t="s">
        <v>1272</v>
      </c>
      <c r="G768" s="172" t="s">
        <v>84</v>
      </c>
      <c r="H768" s="177">
        <v>1</v>
      </c>
      <c r="I768" s="178">
        <v>2470</v>
      </c>
      <c r="J768" s="176">
        <v>46084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11.88</v>
      </c>
    </row>
    <row r="769" spans="1:16" ht="19.5" hidden="1" customHeight="1">
      <c r="A769" s="172" t="s">
        <v>2864</v>
      </c>
      <c r="B769" s="176">
        <v>46087</v>
      </c>
      <c r="C769" s="172" t="s">
        <v>100</v>
      </c>
      <c r="D769" s="172" t="s">
        <v>103</v>
      </c>
      <c r="E769" s="172" t="s">
        <v>55</v>
      </c>
      <c r="F769" s="172" t="s">
        <v>1272</v>
      </c>
      <c r="G769" s="172" t="s">
        <v>84</v>
      </c>
      <c r="H769" s="177">
        <v>1</v>
      </c>
      <c r="I769" s="178">
        <v>2470</v>
      </c>
      <c r="J769" s="176">
        <v>46084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1270.5</v>
      </c>
    </row>
    <row r="770" spans="1:16" ht="19.5" hidden="1" customHeight="1">
      <c r="A770" s="172" t="s">
        <v>2864</v>
      </c>
      <c r="B770" s="176">
        <v>46087</v>
      </c>
      <c r="C770" s="172" t="s">
        <v>104</v>
      </c>
      <c r="D770" s="172" t="s">
        <v>105</v>
      </c>
      <c r="E770" s="172" t="s">
        <v>55</v>
      </c>
      <c r="F770" s="172" t="s">
        <v>1272</v>
      </c>
      <c r="G770" s="172" t="s">
        <v>84</v>
      </c>
      <c r="H770" s="177">
        <v>1</v>
      </c>
      <c r="I770" s="178">
        <v>2470</v>
      </c>
      <c r="J770" s="176">
        <v>46084</v>
      </c>
      <c r="K770" s="172" t="s">
        <v>93</v>
      </c>
      <c r="L770" s="172" t="s">
        <v>94</v>
      </c>
      <c r="M770" s="179">
        <v>0.43</v>
      </c>
      <c r="N770" s="177"/>
      <c r="O770" s="177"/>
      <c r="P770" s="180">
        <v>-1062.0999999999999</v>
      </c>
    </row>
    <row r="771" spans="1:16" ht="19.5" hidden="1" customHeight="1">
      <c r="A771" s="172" t="s">
        <v>2864</v>
      </c>
      <c r="B771" s="176">
        <v>46087</v>
      </c>
      <c r="C771" s="172" t="s">
        <v>2695</v>
      </c>
      <c r="D771" s="172" t="s">
        <v>95</v>
      </c>
      <c r="E771" s="172" t="s">
        <v>55</v>
      </c>
      <c r="F771" s="172" t="s">
        <v>1272</v>
      </c>
      <c r="G771" s="172" t="s">
        <v>84</v>
      </c>
      <c r="H771" s="177">
        <v>1</v>
      </c>
      <c r="I771" s="178">
        <v>2470</v>
      </c>
      <c r="J771" s="176">
        <v>46084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-11.45</v>
      </c>
    </row>
    <row r="772" spans="1:16" ht="19.5" hidden="1" customHeight="1">
      <c r="A772" s="172" t="s">
        <v>2862</v>
      </c>
      <c r="B772" s="176">
        <v>46087</v>
      </c>
      <c r="C772" s="172" t="s">
        <v>2695</v>
      </c>
      <c r="D772" s="172" t="s">
        <v>82</v>
      </c>
      <c r="E772" s="172" t="s">
        <v>55</v>
      </c>
      <c r="F772" s="172" t="s">
        <v>1272</v>
      </c>
      <c r="G772" s="172" t="s">
        <v>84</v>
      </c>
      <c r="H772" s="177">
        <v>1</v>
      </c>
      <c r="I772" s="178">
        <v>0</v>
      </c>
      <c r="J772" s="176">
        <v>46082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-20.57</v>
      </c>
    </row>
    <row r="773" spans="1:16" ht="19.5" hidden="1" customHeight="1">
      <c r="A773" s="172" t="s">
        <v>2865</v>
      </c>
      <c r="B773" s="176">
        <v>46087</v>
      </c>
      <c r="C773" s="172" t="s">
        <v>92</v>
      </c>
      <c r="D773" s="172" t="s">
        <v>24</v>
      </c>
      <c r="E773" s="172" t="s">
        <v>60</v>
      </c>
      <c r="F773" s="172" t="s">
        <v>1426</v>
      </c>
      <c r="G773" s="172" t="s">
        <v>84</v>
      </c>
      <c r="H773" s="177">
        <v>1</v>
      </c>
      <c r="I773" s="178">
        <v>0</v>
      </c>
      <c r="J773" s="176">
        <v>46074</v>
      </c>
      <c r="K773" s="172" t="s">
        <v>93</v>
      </c>
      <c r="L773" s="172" t="s">
        <v>94</v>
      </c>
      <c r="M773" s="179">
        <v>0</v>
      </c>
      <c r="N773" s="177"/>
      <c r="O773" s="177">
        <v>38</v>
      </c>
      <c r="P773" s="180">
        <v>-56.94</v>
      </c>
    </row>
    <row r="774" spans="1:16" ht="19.5" hidden="1" customHeight="1">
      <c r="A774" s="172" t="s">
        <v>2865</v>
      </c>
      <c r="B774" s="176">
        <v>46087</v>
      </c>
      <c r="C774" s="172" t="s">
        <v>2695</v>
      </c>
      <c r="D774" s="172" t="s">
        <v>95</v>
      </c>
      <c r="E774" s="172" t="s">
        <v>60</v>
      </c>
      <c r="F774" s="172" t="s">
        <v>1426</v>
      </c>
      <c r="G774" s="172" t="s">
        <v>84</v>
      </c>
      <c r="H774" s="177">
        <v>1</v>
      </c>
      <c r="I774" s="178">
        <v>0</v>
      </c>
      <c r="J774" s="176">
        <v>46074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-25</v>
      </c>
    </row>
    <row r="775" spans="1:16" ht="19.5" hidden="1" customHeight="1">
      <c r="A775" s="172" t="s">
        <v>2864</v>
      </c>
      <c r="B775" s="176">
        <v>46087</v>
      </c>
      <c r="C775" s="172" t="s">
        <v>2695</v>
      </c>
      <c r="D775" s="172" t="s">
        <v>82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46084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-22.56</v>
      </c>
    </row>
    <row r="776" spans="1:16" ht="19.5" hidden="1" customHeight="1">
      <c r="A776" s="172" t="s">
        <v>2865</v>
      </c>
      <c r="B776" s="176">
        <v>46087</v>
      </c>
      <c r="C776" s="172" t="s">
        <v>92</v>
      </c>
      <c r="D776" s="172" t="s">
        <v>96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0</v>
      </c>
      <c r="J776" s="176">
        <v>46074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2865</v>
      </c>
      <c r="B777" s="176">
        <v>46087</v>
      </c>
      <c r="C777" s="172" t="s">
        <v>92</v>
      </c>
      <c r="D777" s="172" t="s">
        <v>97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0</v>
      </c>
      <c r="J777" s="176">
        <v>46074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-99.64</v>
      </c>
    </row>
    <row r="778" spans="1:16" ht="19.5" hidden="1" customHeight="1">
      <c r="A778" s="172" t="s">
        <v>2865</v>
      </c>
      <c r="B778" s="176">
        <v>46087</v>
      </c>
      <c r="C778" s="172" t="s">
        <v>2695</v>
      </c>
      <c r="D778" s="172" t="s">
        <v>98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0</v>
      </c>
      <c r="J778" s="176">
        <v>46074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2866</v>
      </c>
      <c r="B779" s="176">
        <v>46087</v>
      </c>
      <c r="C779" s="172" t="s">
        <v>92</v>
      </c>
      <c r="D779" s="172" t="s">
        <v>24</v>
      </c>
      <c r="E779" s="172" t="s">
        <v>56</v>
      </c>
      <c r="F779" s="172" t="s">
        <v>1213</v>
      </c>
      <c r="G779" s="172" t="s">
        <v>84</v>
      </c>
      <c r="H779" s="177">
        <v>1</v>
      </c>
      <c r="I779" s="178">
        <v>2470</v>
      </c>
      <c r="J779" s="176">
        <v>46084</v>
      </c>
      <c r="K779" s="172" t="s">
        <v>93</v>
      </c>
      <c r="L779" s="172" t="s">
        <v>94</v>
      </c>
      <c r="M779" s="179">
        <v>0.43</v>
      </c>
      <c r="N779" s="177"/>
      <c r="O779" s="177">
        <v>35</v>
      </c>
      <c r="P779" s="180">
        <v>-114.68</v>
      </c>
    </row>
    <row r="780" spans="1:16" ht="19.5" hidden="1" customHeight="1">
      <c r="A780" s="172" t="s">
        <v>2866</v>
      </c>
      <c r="B780" s="176">
        <v>46087</v>
      </c>
      <c r="C780" s="172" t="s">
        <v>100</v>
      </c>
      <c r="D780" s="172" t="s">
        <v>101</v>
      </c>
      <c r="E780" s="172" t="s">
        <v>56</v>
      </c>
      <c r="F780" s="172" t="s">
        <v>1213</v>
      </c>
      <c r="G780" s="172" t="s">
        <v>84</v>
      </c>
      <c r="H780" s="177">
        <v>1</v>
      </c>
      <c r="I780" s="178">
        <v>2470</v>
      </c>
      <c r="J780" s="176">
        <v>46084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1113.33</v>
      </c>
    </row>
    <row r="781" spans="1:16" ht="19.5" hidden="1" customHeight="1">
      <c r="A781" s="172" t="s">
        <v>2866</v>
      </c>
      <c r="B781" s="176">
        <v>46087</v>
      </c>
      <c r="C781" s="172" t="s">
        <v>100</v>
      </c>
      <c r="D781" s="172" t="s">
        <v>102</v>
      </c>
      <c r="E781" s="172" t="s">
        <v>56</v>
      </c>
      <c r="F781" s="172" t="s">
        <v>1213</v>
      </c>
      <c r="G781" s="172" t="s">
        <v>84</v>
      </c>
      <c r="H781" s="177">
        <v>1</v>
      </c>
      <c r="I781" s="178">
        <v>2470</v>
      </c>
      <c r="J781" s="176">
        <v>46084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11.13</v>
      </c>
    </row>
    <row r="782" spans="1:16" ht="19.5" hidden="1" customHeight="1">
      <c r="A782" s="172" t="s">
        <v>2866</v>
      </c>
      <c r="B782" s="176">
        <v>46087</v>
      </c>
      <c r="C782" s="172" t="s">
        <v>100</v>
      </c>
      <c r="D782" s="172" t="s">
        <v>103</v>
      </c>
      <c r="E782" s="172" t="s">
        <v>56</v>
      </c>
      <c r="F782" s="172" t="s">
        <v>1213</v>
      </c>
      <c r="G782" s="172" t="s">
        <v>84</v>
      </c>
      <c r="H782" s="177">
        <v>1</v>
      </c>
      <c r="I782" s="178">
        <v>2470</v>
      </c>
      <c r="J782" s="176">
        <v>46084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1345.54</v>
      </c>
    </row>
    <row r="783" spans="1:16" ht="19.5" hidden="1" customHeight="1">
      <c r="A783" s="172" t="s">
        <v>2866</v>
      </c>
      <c r="B783" s="176">
        <v>46087</v>
      </c>
      <c r="C783" s="172" t="s">
        <v>104</v>
      </c>
      <c r="D783" s="172" t="s">
        <v>105</v>
      </c>
      <c r="E783" s="172" t="s">
        <v>56</v>
      </c>
      <c r="F783" s="172" t="s">
        <v>1213</v>
      </c>
      <c r="G783" s="172" t="s">
        <v>84</v>
      </c>
      <c r="H783" s="177">
        <v>1</v>
      </c>
      <c r="I783" s="178">
        <v>2470</v>
      </c>
      <c r="J783" s="176">
        <v>46084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-1062.0999999999999</v>
      </c>
    </row>
    <row r="784" spans="1:16" ht="19.5" hidden="1" customHeight="1">
      <c r="A784" s="172" t="s">
        <v>2867</v>
      </c>
      <c r="B784" s="176">
        <v>46087</v>
      </c>
      <c r="C784" s="172" t="s">
        <v>92</v>
      </c>
      <c r="D784" s="172" t="s">
        <v>24</v>
      </c>
      <c r="E784" s="172" t="s">
        <v>42</v>
      </c>
      <c r="F784" s="172" t="s">
        <v>89</v>
      </c>
      <c r="G784" s="172" t="s">
        <v>84</v>
      </c>
      <c r="H784" s="177">
        <v>1</v>
      </c>
      <c r="I784" s="178">
        <v>2327</v>
      </c>
      <c r="J784" s="176">
        <v>46085</v>
      </c>
      <c r="K784" s="172" t="s">
        <v>93</v>
      </c>
      <c r="L784" s="172" t="s">
        <v>94</v>
      </c>
      <c r="M784" s="179">
        <v>0.43</v>
      </c>
      <c r="N784" s="177"/>
      <c r="O784" s="177">
        <v>34</v>
      </c>
      <c r="P784" s="180">
        <v>-92.45</v>
      </c>
    </row>
    <row r="785" spans="1:16" ht="19.5" hidden="1" customHeight="1">
      <c r="A785" s="172" t="s">
        <v>2867</v>
      </c>
      <c r="B785" s="176">
        <v>46087</v>
      </c>
      <c r="C785" s="172" t="s">
        <v>100</v>
      </c>
      <c r="D785" s="172" t="s">
        <v>101</v>
      </c>
      <c r="E785" s="172" t="s">
        <v>42</v>
      </c>
      <c r="F785" s="172" t="s">
        <v>89</v>
      </c>
      <c r="G785" s="172" t="s">
        <v>84</v>
      </c>
      <c r="H785" s="177">
        <v>1</v>
      </c>
      <c r="I785" s="178">
        <v>2327</v>
      </c>
      <c r="J785" s="176">
        <v>46085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1080.3399999999999</v>
      </c>
    </row>
    <row r="786" spans="1:16" ht="19.5" hidden="1" customHeight="1">
      <c r="A786" s="172" t="s">
        <v>2867</v>
      </c>
      <c r="B786" s="176">
        <v>46087</v>
      </c>
      <c r="C786" s="172" t="s">
        <v>100</v>
      </c>
      <c r="D786" s="172" t="s">
        <v>102</v>
      </c>
      <c r="E786" s="172" t="s">
        <v>42</v>
      </c>
      <c r="F786" s="172" t="s">
        <v>89</v>
      </c>
      <c r="G786" s="172" t="s">
        <v>84</v>
      </c>
      <c r="H786" s="177">
        <v>1</v>
      </c>
      <c r="I786" s="178">
        <v>2327</v>
      </c>
      <c r="J786" s="176">
        <v>46085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10.8</v>
      </c>
    </row>
    <row r="787" spans="1:16" ht="19.5" hidden="1" customHeight="1">
      <c r="A787" s="172" t="s">
        <v>2867</v>
      </c>
      <c r="B787" s="176">
        <v>46087</v>
      </c>
      <c r="C787" s="172" t="s">
        <v>100</v>
      </c>
      <c r="D787" s="172" t="s">
        <v>103</v>
      </c>
      <c r="E787" s="172" t="s">
        <v>42</v>
      </c>
      <c r="F787" s="172" t="s">
        <v>89</v>
      </c>
      <c r="G787" s="172" t="s">
        <v>84</v>
      </c>
      <c r="H787" s="177">
        <v>1</v>
      </c>
      <c r="I787" s="178">
        <v>2327</v>
      </c>
      <c r="J787" s="176">
        <v>46085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1235.8599999999999</v>
      </c>
    </row>
    <row r="788" spans="1:16" ht="19.5" hidden="1" customHeight="1">
      <c r="A788" s="172" t="s">
        <v>2867</v>
      </c>
      <c r="B788" s="176">
        <v>46087</v>
      </c>
      <c r="C788" s="172" t="s">
        <v>104</v>
      </c>
      <c r="D788" s="172" t="s">
        <v>105</v>
      </c>
      <c r="E788" s="172" t="s">
        <v>42</v>
      </c>
      <c r="F788" s="172" t="s">
        <v>89</v>
      </c>
      <c r="G788" s="172" t="s">
        <v>84</v>
      </c>
      <c r="H788" s="177">
        <v>1</v>
      </c>
      <c r="I788" s="178">
        <v>2327</v>
      </c>
      <c r="J788" s="176">
        <v>46085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-1000.61</v>
      </c>
    </row>
    <row r="789" spans="1:16" ht="19.5" hidden="1" customHeight="1">
      <c r="A789" s="172" t="s">
        <v>2868</v>
      </c>
      <c r="B789" s="176">
        <v>46087</v>
      </c>
      <c r="C789" s="172" t="s">
        <v>1748</v>
      </c>
      <c r="D789" s="172" t="s">
        <v>2750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46086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-5</v>
      </c>
    </row>
    <row r="790" spans="1:16" ht="19.5" hidden="1" customHeight="1">
      <c r="A790" s="172" t="s">
        <v>2868</v>
      </c>
      <c r="B790" s="176">
        <v>46087</v>
      </c>
      <c r="C790" s="172" t="s">
        <v>2695</v>
      </c>
      <c r="D790" s="172" t="s">
        <v>2751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0</v>
      </c>
      <c r="J790" s="176">
        <v>46086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-10</v>
      </c>
    </row>
    <row r="791" spans="1:16" ht="19.5" hidden="1" customHeight="1">
      <c r="A791" s="172" t="s">
        <v>2869</v>
      </c>
      <c r="B791" s="176">
        <v>46087</v>
      </c>
      <c r="C791" s="172" t="s">
        <v>92</v>
      </c>
      <c r="D791" s="172" t="s">
        <v>24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46083</v>
      </c>
      <c r="K791" s="172" t="s">
        <v>93</v>
      </c>
      <c r="L791" s="172" t="s">
        <v>94</v>
      </c>
      <c r="M791" s="179">
        <v>0</v>
      </c>
      <c r="N791" s="177"/>
      <c r="O791" s="177">
        <v>35</v>
      </c>
      <c r="P791" s="180">
        <v>-56.94</v>
      </c>
    </row>
    <row r="792" spans="1:16" ht="19.5" hidden="1" customHeight="1">
      <c r="A792" s="172" t="s">
        <v>2869</v>
      </c>
      <c r="B792" s="176">
        <v>46087</v>
      </c>
      <c r="C792" s="172" t="s">
        <v>2695</v>
      </c>
      <c r="D792" s="172" t="s">
        <v>95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46083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-14.73</v>
      </c>
    </row>
    <row r="793" spans="1:16" ht="19.5" hidden="1" customHeight="1">
      <c r="A793" s="172" t="s">
        <v>2869</v>
      </c>
      <c r="B793" s="176">
        <v>46087</v>
      </c>
      <c r="C793" s="172" t="s">
        <v>92</v>
      </c>
      <c r="D793" s="172" t="s">
        <v>96</v>
      </c>
      <c r="E793" s="172" t="s">
        <v>53</v>
      </c>
      <c r="F793" s="172" t="s">
        <v>120</v>
      </c>
      <c r="G793" s="172" t="s">
        <v>84</v>
      </c>
      <c r="H793" s="177">
        <v>1</v>
      </c>
      <c r="I793" s="178">
        <v>0</v>
      </c>
      <c r="J793" s="176">
        <v>46083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0</v>
      </c>
    </row>
    <row r="794" spans="1:16" ht="19.5" hidden="1" customHeight="1">
      <c r="A794" s="172" t="s">
        <v>2869</v>
      </c>
      <c r="B794" s="176">
        <v>46087</v>
      </c>
      <c r="C794" s="172" t="s">
        <v>92</v>
      </c>
      <c r="D794" s="172" t="s">
        <v>97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46083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-56.94</v>
      </c>
    </row>
    <row r="795" spans="1:16" ht="19.5" hidden="1" customHeight="1">
      <c r="A795" s="172" t="s">
        <v>2869</v>
      </c>
      <c r="B795" s="176">
        <v>46087</v>
      </c>
      <c r="C795" s="172" t="s">
        <v>2695</v>
      </c>
      <c r="D795" s="172" t="s">
        <v>98</v>
      </c>
      <c r="E795" s="172" t="s">
        <v>53</v>
      </c>
      <c r="F795" s="172" t="s">
        <v>120</v>
      </c>
      <c r="G795" s="172" t="s">
        <v>84</v>
      </c>
      <c r="H795" s="177">
        <v>1</v>
      </c>
      <c r="I795" s="178">
        <v>0</v>
      </c>
      <c r="J795" s="176">
        <v>46083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-15</v>
      </c>
    </row>
    <row r="796" spans="1:16" ht="19.5" hidden="1" customHeight="1">
      <c r="A796" s="172" t="s">
        <v>2870</v>
      </c>
      <c r="B796" s="176">
        <v>46087</v>
      </c>
      <c r="C796" s="172" t="s">
        <v>92</v>
      </c>
      <c r="D796" s="172" t="s">
        <v>24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2400</v>
      </c>
      <c r="J796" s="176">
        <v>46077</v>
      </c>
      <c r="K796" s="172" t="s">
        <v>93</v>
      </c>
      <c r="L796" s="172" t="s">
        <v>94</v>
      </c>
      <c r="M796" s="179">
        <v>0.43</v>
      </c>
      <c r="N796" s="177"/>
      <c r="O796" s="177">
        <v>36</v>
      </c>
      <c r="P796" s="180">
        <v>-120.64</v>
      </c>
    </row>
    <row r="797" spans="1:16" ht="19.5" hidden="1" customHeight="1">
      <c r="A797" s="172" t="s">
        <v>2870</v>
      </c>
      <c r="B797" s="176">
        <v>46087</v>
      </c>
      <c r="C797" s="172" t="s">
        <v>100</v>
      </c>
      <c r="D797" s="172" t="s">
        <v>101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2400</v>
      </c>
      <c r="J797" s="176">
        <v>46077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998.1</v>
      </c>
    </row>
    <row r="798" spans="1:16" ht="19.5" hidden="1" customHeight="1">
      <c r="A798" s="172" t="s">
        <v>2870</v>
      </c>
      <c r="B798" s="176">
        <v>46087</v>
      </c>
      <c r="C798" s="172" t="s">
        <v>100</v>
      </c>
      <c r="D798" s="172" t="s">
        <v>102</v>
      </c>
      <c r="E798" s="172" t="s">
        <v>58</v>
      </c>
      <c r="F798" s="172" t="s">
        <v>1300</v>
      </c>
      <c r="G798" s="172" t="s">
        <v>84</v>
      </c>
      <c r="H798" s="177">
        <v>1</v>
      </c>
      <c r="I798" s="178">
        <v>2400</v>
      </c>
      <c r="J798" s="176">
        <v>46077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9.98</v>
      </c>
    </row>
    <row r="799" spans="1:16" ht="19.5" hidden="1" customHeight="1">
      <c r="A799" s="172" t="s">
        <v>2870</v>
      </c>
      <c r="B799" s="176">
        <v>46087</v>
      </c>
      <c r="C799" s="172" t="s">
        <v>100</v>
      </c>
      <c r="D799" s="172" t="s">
        <v>103</v>
      </c>
      <c r="E799" s="172" t="s">
        <v>58</v>
      </c>
      <c r="F799" s="172" t="s">
        <v>1300</v>
      </c>
      <c r="G799" s="172" t="s">
        <v>84</v>
      </c>
      <c r="H799" s="177">
        <v>1</v>
      </c>
      <c r="I799" s="178">
        <v>2400</v>
      </c>
      <c r="J799" s="176">
        <v>46077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1391.92</v>
      </c>
    </row>
    <row r="800" spans="1:16" ht="19.5" hidden="1" customHeight="1">
      <c r="A800" s="172" t="s">
        <v>2870</v>
      </c>
      <c r="B800" s="176">
        <v>46087</v>
      </c>
      <c r="C800" s="172" t="s">
        <v>104</v>
      </c>
      <c r="D800" s="172" t="s">
        <v>105</v>
      </c>
      <c r="E800" s="172" t="s">
        <v>58</v>
      </c>
      <c r="F800" s="172" t="s">
        <v>1300</v>
      </c>
      <c r="G800" s="172" t="s">
        <v>84</v>
      </c>
      <c r="H800" s="177">
        <v>1</v>
      </c>
      <c r="I800" s="178">
        <v>2400</v>
      </c>
      <c r="J800" s="176">
        <v>46077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-1032</v>
      </c>
    </row>
    <row r="801" spans="1:16" ht="19.5" hidden="1" customHeight="1">
      <c r="A801" s="172" t="s">
        <v>2870</v>
      </c>
      <c r="B801" s="176">
        <v>46087</v>
      </c>
      <c r="C801" s="172" t="s">
        <v>2695</v>
      </c>
      <c r="D801" s="172" t="s">
        <v>95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2400</v>
      </c>
      <c r="J801" s="176">
        <v>46077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-12.58</v>
      </c>
    </row>
    <row r="802" spans="1:16" ht="19.5" hidden="1" customHeight="1">
      <c r="A802" s="172" t="s">
        <v>2870</v>
      </c>
      <c r="B802" s="176">
        <v>46087</v>
      </c>
      <c r="C802" s="172" t="s">
        <v>2695</v>
      </c>
      <c r="D802" s="172" t="s">
        <v>82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0</v>
      </c>
      <c r="J802" s="176">
        <v>46077</v>
      </c>
      <c r="K802" s="172" t="s">
        <v>85</v>
      </c>
      <c r="L802" s="172" t="s">
        <v>85</v>
      </c>
      <c r="M802" s="179">
        <v>0</v>
      </c>
      <c r="N802" s="177"/>
      <c r="O802" s="177"/>
      <c r="P802" s="180">
        <v>-18.96</v>
      </c>
    </row>
    <row r="803" spans="1:16" ht="19.5" hidden="1" customHeight="1">
      <c r="A803" s="172" t="s">
        <v>2871</v>
      </c>
      <c r="B803" s="176">
        <v>46087</v>
      </c>
      <c r="C803" s="172" t="s">
        <v>92</v>
      </c>
      <c r="D803" s="172" t="s">
        <v>24</v>
      </c>
      <c r="E803" s="172" t="s">
        <v>59</v>
      </c>
      <c r="F803" s="172" t="s">
        <v>1386</v>
      </c>
      <c r="G803" s="172" t="s">
        <v>84</v>
      </c>
      <c r="H803" s="177">
        <v>1</v>
      </c>
      <c r="I803" s="178">
        <v>0</v>
      </c>
      <c r="J803" s="176">
        <v>46074</v>
      </c>
      <c r="K803" s="172" t="s">
        <v>93</v>
      </c>
      <c r="L803" s="172" t="s">
        <v>94</v>
      </c>
      <c r="M803" s="179">
        <v>0</v>
      </c>
      <c r="N803" s="177"/>
      <c r="O803" s="177">
        <v>38</v>
      </c>
      <c r="P803" s="180">
        <v>-56.94</v>
      </c>
    </row>
    <row r="804" spans="1:16" ht="19.5" hidden="1" customHeight="1">
      <c r="A804" s="172" t="s">
        <v>2871</v>
      </c>
      <c r="B804" s="176">
        <v>46087</v>
      </c>
      <c r="C804" s="172" t="s">
        <v>2695</v>
      </c>
      <c r="D804" s="172" t="s">
        <v>95</v>
      </c>
      <c r="E804" s="172" t="s">
        <v>59</v>
      </c>
      <c r="F804" s="172" t="s">
        <v>1386</v>
      </c>
      <c r="G804" s="172" t="s">
        <v>84</v>
      </c>
      <c r="H804" s="177">
        <v>1</v>
      </c>
      <c r="I804" s="178">
        <v>0</v>
      </c>
      <c r="J804" s="176">
        <v>46074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-25</v>
      </c>
    </row>
    <row r="805" spans="1:16" ht="19.5" hidden="1" customHeight="1">
      <c r="A805" s="172" t="s">
        <v>2871</v>
      </c>
      <c r="B805" s="176">
        <v>46087</v>
      </c>
      <c r="C805" s="172" t="s">
        <v>92</v>
      </c>
      <c r="D805" s="172" t="s">
        <v>96</v>
      </c>
      <c r="E805" s="172" t="s">
        <v>59</v>
      </c>
      <c r="F805" s="172" t="s">
        <v>1386</v>
      </c>
      <c r="G805" s="172" t="s">
        <v>84</v>
      </c>
      <c r="H805" s="177">
        <v>1</v>
      </c>
      <c r="I805" s="178">
        <v>0</v>
      </c>
      <c r="J805" s="176">
        <v>46074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0</v>
      </c>
    </row>
    <row r="806" spans="1:16" ht="19.5" hidden="1" customHeight="1">
      <c r="A806" s="172" t="s">
        <v>2871</v>
      </c>
      <c r="B806" s="176">
        <v>46087</v>
      </c>
      <c r="C806" s="172" t="s">
        <v>92</v>
      </c>
      <c r="D806" s="172" t="s">
        <v>97</v>
      </c>
      <c r="E806" s="172" t="s">
        <v>59</v>
      </c>
      <c r="F806" s="172" t="s">
        <v>1386</v>
      </c>
      <c r="G806" s="172" t="s">
        <v>84</v>
      </c>
      <c r="H806" s="177">
        <v>1</v>
      </c>
      <c r="I806" s="178">
        <v>0</v>
      </c>
      <c r="J806" s="176">
        <v>46074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-56.94</v>
      </c>
    </row>
    <row r="807" spans="1:16" ht="19.5" hidden="1" customHeight="1">
      <c r="A807" s="172" t="s">
        <v>2871</v>
      </c>
      <c r="B807" s="176">
        <v>46087</v>
      </c>
      <c r="C807" s="172" t="s">
        <v>2695</v>
      </c>
      <c r="D807" s="172" t="s">
        <v>98</v>
      </c>
      <c r="E807" s="172" t="s">
        <v>59</v>
      </c>
      <c r="F807" s="172" t="s">
        <v>1386</v>
      </c>
      <c r="G807" s="172" t="s">
        <v>84</v>
      </c>
      <c r="H807" s="177">
        <v>1</v>
      </c>
      <c r="I807" s="178">
        <v>0</v>
      </c>
      <c r="J807" s="176">
        <v>46074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-15</v>
      </c>
    </row>
    <row r="808" spans="1:16" ht="19.5" hidden="1" customHeight="1">
      <c r="A808" s="172" t="s">
        <v>2872</v>
      </c>
      <c r="B808" s="176">
        <v>46087</v>
      </c>
      <c r="C808" s="172" t="s">
        <v>2695</v>
      </c>
      <c r="D808" s="172" t="s">
        <v>82</v>
      </c>
      <c r="E808" s="172" t="s">
        <v>56</v>
      </c>
      <c r="F808" s="172" t="s">
        <v>1213</v>
      </c>
      <c r="G808" s="172" t="s">
        <v>84</v>
      </c>
      <c r="H808" s="177">
        <v>1</v>
      </c>
      <c r="I808" s="178">
        <v>0</v>
      </c>
      <c r="J808" s="176">
        <v>46087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-8.23</v>
      </c>
    </row>
    <row r="809" spans="1:16" ht="19.5" hidden="1" customHeight="1">
      <c r="A809" s="172" t="s">
        <v>2873</v>
      </c>
      <c r="B809" s="176">
        <v>46087</v>
      </c>
      <c r="C809" s="172" t="s">
        <v>92</v>
      </c>
      <c r="D809" s="172" t="s">
        <v>24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2470</v>
      </c>
      <c r="J809" s="176">
        <v>46083</v>
      </c>
      <c r="K809" s="172" t="s">
        <v>93</v>
      </c>
      <c r="L809" s="172" t="s">
        <v>94</v>
      </c>
      <c r="M809" s="179">
        <v>0.43</v>
      </c>
      <c r="N809" s="177"/>
      <c r="O809" s="177">
        <v>35</v>
      </c>
      <c r="P809" s="180">
        <v>-114.68</v>
      </c>
    </row>
    <row r="810" spans="1:16" ht="19.5" hidden="1" customHeight="1">
      <c r="A810" s="172" t="s">
        <v>2873</v>
      </c>
      <c r="B810" s="176">
        <v>46087</v>
      </c>
      <c r="C810" s="172" t="s">
        <v>100</v>
      </c>
      <c r="D810" s="172" t="s">
        <v>101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2470</v>
      </c>
      <c r="J810" s="176">
        <v>46083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939.11</v>
      </c>
    </row>
    <row r="811" spans="1:16" ht="19.5" hidden="1" customHeight="1">
      <c r="A811" s="172" t="s">
        <v>2873</v>
      </c>
      <c r="B811" s="176">
        <v>46087</v>
      </c>
      <c r="C811" s="172" t="s">
        <v>100</v>
      </c>
      <c r="D811" s="172" t="s">
        <v>102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2470</v>
      </c>
      <c r="J811" s="176">
        <v>46083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9.39</v>
      </c>
    </row>
    <row r="812" spans="1:16" ht="19.5" hidden="1" customHeight="1">
      <c r="A812" s="172" t="s">
        <v>2873</v>
      </c>
      <c r="B812" s="176">
        <v>46087</v>
      </c>
      <c r="C812" s="172" t="s">
        <v>100</v>
      </c>
      <c r="D812" s="172" t="s">
        <v>103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2470</v>
      </c>
      <c r="J812" s="176">
        <v>46083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1521.5</v>
      </c>
    </row>
    <row r="813" spans="1:16" ht="19.5" hidden="1" customHeight="1">
      <c r="A813" s="172" t="s">
        <v>2873</v>
      </c>
      <c r="B813" s="176">
        <v>46087</v>
      </c>
      <c r="C813" s="172" t="s">
        <v>104</v>
      </c>
      <c r="D813" s="172" t="s">
        <v>105</v>
      </c>
      <c r="E813" s="172" t="s">
        <v>53</v>
      </c>
      <c r="F813" s="172" t="s">
        <v>120</v>
      </c>
      <c r="G813" s="172" t="s">
        <v>84</v>
      </c>
      <c r="H813" s="177">
        <v>1</v>
      </c>
      <c r="I813" s="178">
        <v>2470</v>
      </c>
      <c r="J813" s="176">
        <v>46083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-1062.0999999999999</v>
      </c>
    </row>
    <row r="814" spans="1:16" ht="19.5" hidden="1" customHeight="1">
      <c r="A814" s="172" t="s">
        <v>2873</v>
      </c>
      <c r="B814" s="176">
        <v>46087</v>
      </c>
      <c r="C814" s="172" t="s">
        <v>2695</v>
      </c>
      <c r="D814" s="172" t="s">
        <v>95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2470</v>
      </c>
      <c r="J814" s="176">
        <v>46083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-25</v>
      </c>
    </row>
    <row r="815" spans="1:16" ht="19.5" hidden="1" customHeight="1">
      <c r="A815" s="172" t="s">
        <v>2874</v>
      </c>
      <c r="B815" s="176">
        <v>46087</v>
      </c>
      <c r="C815" s="172" t="s">
        <v>2695</v>
      </c>
      <c r="D815" s="172" t="s">
        <v>82</v>
      </c>
      <c r="E815" s="172" t="s">
        <v>55</v>
      </c>
      <c r="F815" s="172" t="s">
        <v>1272</v>
      </c>
      <c r="G815" s="172" t="s">
        <v>84</v>
      </c>
      <c r="H815" s="177">
        <v>1</v>
      </c>
      <c r="I815" s="178">
        <v>0</v>
      </c>
      <c r="J815" s="176">
        <v>46087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-5.56</v>
      </c>
    </row>
    <row r="816" spans="1:16" ht="19.5" hidden="1" customHeight="1">
      <c r="A816" s="172" t="s">
        <v>2875</v>
      </c>
      <c r="B816" s="176">
        <v>46087</v>
      </c>
      <c r="C816" s="172" t="s">
        <v>92</v>
      </c>
      <c r="D816" s="172" t="s">
        <v>24</v>
      </c>
      <c r="E816" s="172" t="s">
        <v>55</v>
      </c>
      <c r="F816" s="172" t="s">
        <v>1272</v>
      </c>
      <c r="G816" s="172" t="s">
        <v>84</v>
      </c>
      <c r="H816" s="177">
        <v>1</v>
      </c>
      <c r="I816" s="178">
        <v>2289</v>
      </c>
      <c r="J816" s="176">
        <v>46085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-104.93</v>
      </c>
    </row>
    <row r="817" spans="1:16" ht="19.5" hidden="1" customHeight="1">
      <c r="A817" s="172" t="s">
        <v>2875</v>
      </c>
      <c r="B817" s="176">
        <v>46087</v>
      </c>
      <c r="C817" s="172" t="s">
        <v>100</v>
      </c>
      <c r="D817" s="172" t="s">
        <v>101</v>
      </c>
      <c r="E817" s="172" t="s">
        <v>55</v>
      </c>
      <c r="F817" s="172" t="s">
        <v>1272</v>
      </c>
      <c r="G817" s="172" t="s">
        <v>84</v>
      </c>
      <c r="H817" s="177">
        <v>1</v>
      </c>
      <c r="I817" s="178">
        <v>2289</v>
      </c>
      <c r="J817" s="176">
        <v>46085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1067.49</v>
      </c>
    </row>
    <row r="818" spans="1:16" ht="19.5" hidden="1" customHeight="1">
      <c r="A818" s="172" t="s">
        <v>2875</v>
      </c>
      <c r="B818" s="176">
        <v>46087</v>
      </c>
      <c r="C818" s="172" t="s">
        <v>100</v>
      </c>
      <c r="D818" s="172" t="s">
        <v>102</v>
      </c>
      <c r="E818" s="172" t="s">
        <v>55</v>
      </c>
      <c r="F818" s="172" t="s">
        <v>1272</v>
      </c>
      <c r="G818" s="172" t="s">
        <v>84</v>
      </c>
      <c r="H818" s="177">
        <v>1</v>
      </c>
      <c r="I818" s="178">
        <v>2289</v>
      </c>
      <c r="J818" s="176">
        <v>46085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10.67</v>
      </c>
    </row>
    <row r="819" spans="1:16" ht="19.5" hidden="1" customHeight="1">
      <c r="A819" s="172" t="s">
        <v>2875</v>
      </c>
      <c r="B819" s="176">
        <v>46087</v>
      </c>
      <c r="C819" s="172" t="s">
        <v>100</v>
      </c>
      <c r="D819" s="172" t="s">
        <v>103</v>
      </c>
      <c r="E819" s="172" t="s">
        <v>55</v>
      </c>
      <c r="F819" s="172" t="s">
        <v>1272</v>
      </c>
      <c r="G819" s="172" t="s">
        <v>84</v>
      </c>
      <c r="H819" s="177">
        <v>1</v>
      </c>
      <c r="I819" s="178">
        <v>2289</v>
      </c>
      <c r="J819" s="176">
        <v>46085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1210.8399999999999</v>
      </c>
    </row>
    <row r="820" spans="1:16" ht="19.5" hidden="1" customHeight="1">
      <c r="A820" s="172" t="s">
        <v>2875</v>
      </c>
      <c r="B820" s="176">
        <v>46087</v>
      </c>
      <c r="C820" s="172" t="s">
        <v>104</v>
      </c>
      <c r="D820" s="172" t="s">
        <v>105</v>
      </c>
      <c r="E820" s="172" t="s">
        <v>55</v>
      </c>
      <c r="F820" s="172" t="s">
        <v>1272</v>
      </c>
      <c r="G820" s="172" t="s">
        <v>84</v>
      </c>
      <c r="H820" s="177">
        <v>1</v>
      </c>
      <c r="I820" s="178">
        <v>2289</v>
      </c>
      <c r="J820" s="176">
        <v>46085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-984.27</v>
      </c>
    </row>
    <row r="821" spans="1:16" ht="19.5" hidden="1" customHeight="1">
      <c r="A821" s="172" t="s">
        <v>2875</v>
      </c>
      <c r="B821" s="176">
        <v>46087</v>
      </c>
      <c r="C821" s="172" t="s">
        <v>2695</v>
      </c>
      <c r="D821" s="172" t="s">
        <v>95</v>
      </c>
      <c r="E821" s="172" t="s">
        <v>55</v>
      </c>
      <c r="F821" s="172" t="s">
        <v>1272</v>
      </c>
      <c r="G821" s="172" t="s">
        <v>84</v>
      </c>
      <c r="H821" s="177">
        <v>1</v>
      </c>
      <c r="I821" s="178">
        <v>2289</v>
      </c>
      <c r="J821" s="176">
        <v>46085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-25</v>
      </c>
    </row>
    <row r="822" spans="1:16" ht="19.5" hidden="1" customHeight="1">
      <c r="A822" s="172" t="s">
        <v>2876</v>
      </c>
      <c r="B822" s="176">
        <v>46087</v>
      </c>
      <c r="C822" s="172" t="s">
        <v>2695</v>
      </c>
      <c r="D822" s="172" t="s">
        <v>82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0</v>
      </c>
      <c r="J822" s="176">
        <v>46087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-15.39</v>
      </c>
    </row>
    <row r="823" spans="1:16" ht="19.5" hidden="1" customHeight="1">
      <c r="A823" s="172" t="s">
        <v>2877</v>
      </c>
      <c r="B823" s="176">
        <v>46087</v>
      </c>
      <c r="C823" s="172" t="s">
        <v>92</v>
      </c>
      <c r="D823" s="172" t="s">
        <v>24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2470</v>
      </c>
      <c r="J823" s="176">
        <v>46083</v>
      </c>
      <c r="K823" s="172" t="s">
        <v>93</v>
      </c>
      <c r="L823" s="172" t="s">
        <v>94</v>
      </c>
      <c r="M823" s="179">
        <v>0.43</v>
      </c>
      <c r="N823" s="177"/>
      <c r="O823" s="177">
        <v>35</v>
      </c>
      <c r="P823" s="180">
        <v>-114.68</v>
      </c>
    </row>
    <row r="824" spans="1:16" ht="19.5" hidden="1" customHeight="1">
      <c r="A824" s="172" t="s">
        <v>2877</v>
      </c>
      <c r="B824" s="176">
        <v>46087</v>
      </c>
      <c r="C824" s="172" t="s">
        <v>100</v>
      </c>
      <c r="D824" s="172" t="s">
        <v>101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2470</v>
      </c>
      <c r="J824" s="176">
        <v>46083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917.54</v>
      </c>
    </row>
    <row r="825" spans="1:16" ht="19.5" hidden="1" customHeight="1">
      <c r="A825" s="172" t="s">
        <v>2877</v>
      </c>
      <c r="B825" s="176">
        <v>46087</v>
      </c>
      <c r="C825" s="172" t="s">
        <v>100</v>
      </c>
      <c r="D825" s="172" t="s">
        <v>102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2470</v>
      </c>
      <c r="J825" s="176">
        <v>46083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9.18</v>
      </c>
    </row>
    <row r="826" spans="1:16" ht="19.5" hidden="1" customHeight="1">
      <c r="A826" s="172" t="s">
        <v>2877</v>
      </c>
      <c r="B826" s="176">
        <v>46087</v>
      </c>
      <c r="C826" s="172" t="s">
        <v>100</v>
      </c>
      <c r="D826" s="172" t="s">
        <v>103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2470</v>
      </c>
      <c r="J826" s="176">
        <v>46083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1543.28</v>
      </c>
    </row>
    <row r="827" spans="1:16" ht="19.5" hidden="1" customHeight="1">
      <c r="A827" s="172" t="s">
        <v>2877</v>
      </c>
      <c r="B827" s="176">
        <v>46087</v>
      </c>
      <c r="C827" s="172" t="s">
        <v>104</v>
      </c>
      <c r="D827" s="172" t="s">
        <v>105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2470</v>
      </c>
      <c r="J827" s="176">
        <v>46083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-1062.0999999999999</v>
      </c>
    </row>
    <row r="828" spans="1:16" ht="19.5" hidden="1" customHeight="1">
      <c r="A828" s="172" t="s">
        <v>2877</v>
      </c>
      <c r="B828" s="176">
        <v>46087</v>
      </c>
      <c r="C828" s="172" t="s">
        <v>2695</v>
      </c>
      <c r="D828" s="172" t="s">
        <v>95</v>
      </c>
      <c r="E828" s="172" t="s">
        <v>60</v>
      </c>
      <c r="F828" s="172" t="s">
        <v>1426</v>
      </c>
      <c r="G828" s="172" t="s">
        <v>84</v>
      </c>
      <c r="H828" s="177">
        <v>1</v>
      </c>
      <c r="I828" s="178">
        <v>2470</v>
      </c>
      <c r="J828" s="176">
        <v>46083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-10.84</v>
      </c>
    </row>
    <row r="829" spans="1:16" ht="19.5" hidden="1" customHeight="1">
      <c r="A829" s="172" t="s">
        <v>2877</v>
      </c>
      <c r="B829" s="176">
        <v>46087</v>
      </c>
      <c r="C829" s="172" t="s">
        <v>2695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46083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-17.43</v>
      </c>
    </row>
    <row r="830" spans="1:16" ht="19.5" hidden="1" customHeight="1">
      <c r="A830" s="172" t="s">
        <v>2878</v>
      </c>
      <c r="B830" s="176">
        <v>46087</v>
      </c>
      <c r="C830" s="172" t="s">
        <v>92</v>
      </c>
      <c r="D830" s="172" t="s">
        <v>24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0</v>
      </c>
      <c r="J830" s="176">
        <v>46077</v>
      </c>
      <c r="K830" s="172" t="s">
        <v>93</v>
      </c>
      <c r="L830" s="172" t="s">
        <v>94</v>
      </c>
      <c r="M830" s="179">
        <v>0</v>
      </c>
      <c r="N830" s="177"/>
      <c r="O830" s="177">
        <v>36</v>
      </c>
      <c r="P830" s="180">
        <v>-56.94</v>
      </c>
    </row>
    <row r="831" spans="1:16" ht="19.5" hidden="1" customHeight="1">
      <c r="A831" s="172" t="s">
        <v>2878</v>
      </c>
      <c r="B831" s="176">
        <v>46087</v>
      </c>
      <c r="C831" s="172" t="s">
        <v>2695</v>
      </c>
      <c r="D831" s="172" t="s">
        <v>95</v>
      </c>
      <c r="E831" s="172" t="s">
        <v>52</v>
      </c>
      <c r="F831" s="172" t="s">
        <v>90</v>
      </c>
      <c r="G831" s="172" t="s">
        <v>84</v>
      </c>
      <c r="H831" s="177">
        <v>1</v>
      </c>
      <c r="I831" s="178">
        <v>0</v>
      </c>
      <c r="J831" s="176">
        <v>46077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-17.38</v>
      </c>
    </row>
    <row r="832" spans="1:16" ht="19.5" hidden="1" customHeight="1">
      <c r="A832" s="172" t="s">
        <v>2878</v>
      </c>
      <c r="B832" s="176">
        <v>46087</v>
      </c>
      <c r="C832" s="172" t="s">
        <v>92</v>
      </c>
      <c r="D832" s="172" t="s">
        <v>96</v>
      </c>
      <c r="E832" s="172" t="s">
        <v>52</v>
      </c>
      <c r="F832" s="172" t="s">
        <v>90</v>
      </c>
      <c r="G832" s="172" t="s">
        <v>84</v>
      </c>
      <c r="H832" s="177">
        <v>1</v>
      </c>
      <c r="I832" s="178">
        <v>0</v>
      </c>
      <c r="J832" s="176">
        <v>46077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2878</v>
      </c>
      <c r="B833" s="176">
        <v>46087</v>
      </c>
      <c r="C833" s="172" t="s">
        <v>92</v>
      </c>
      <c r="D833" s="172" t="s">
        <v>97</v>
      </c>
      <c r="E833" s="172" t="s">
        <v>52</v>
      </c>
      <c r="F833" s="172" t="s">
        <v>90</v>
      </c>
      <c r="G833" s="172" t="s">
        <v>84</v>
      </c>
      <c r="H833" s="177">
        <v>1</v>
      </c>
      <c r="I833" s="178">
        <v>0</v>
      </c>
      <c r="J833" s="176">
        <v>46077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-56.94</v>
      </c>
    </row>
    <row r="834" spans="1:16" ht="19.5" hidden="1" customHeight="1">
      <c r="A834" s="172" t="s">
        <v>2878</v>
      </c>
      <c r="B834" s="176">
        <v>46087</v>
      </c>
      <c r="C834" s="172" t="s">
        <v>2695</v>
      </c>
      <c r="D834" s="172" t="s">
        <v>98</v>
      </c>
      <c r="E834" s="172" t="s">
        <v>52</v>
      </c>
      <c r="F834" s="172" t="s">
        <v>90</v>
      </c>
      <c r="G834" s="172" t="s">
        <v>84</v>
      </c>
      <c r="H834" s="177">
        <v>1</v>
      </c>
      <c r="I834" s="178">
        <v>0</v>
      </c>
      <c r="J834" s="176">
        <v>46077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85</v>
      </c>
      <c r="B835" s="176">
        <v>46087</v>
      </c>
      <c r="C835" s="172" t="s">
        <v>109</v>
      </c>
      <c r="D835" s="172" t="s">
        <v>2499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46087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-292.8</v>
      </c>
    </row>
    <row r="836" spans="1:16" ht="19.5" hidden="1" customHeight="1">
      <c r="A836" s="172" t="s">
        <v>2727</v>
      </c>
      <c r="B836" s="176">
        <v>46087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46087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-771.86</v>
      </c>
    </row>
    <row r="837" spans="1:16" ht="19.5" hidden="1" customHeight="1">
      <c r="A837" s="172" t="s">
        <v>2460</v>
      </c>
      <c r="B837" s="176">
        <v>46087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46087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-441.66</v>
      </c>
    </row>
    <row r="838" spans="1:16" ht="19.5" hidden="1" customHeight="1">
      <c r="A838" s="172" t="s">
        <v>2257</v>
      </c>
      <c r="B838" s="176">
        <v>46087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46087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-541.27</v>
      </c>
    </row>
    <row r="839" spans="1:16" ht="19.5" hidden="1" customHeight="1">
      <c r="A839" s="172" t="s">
        <v>1553</v>
      </c>
      <c r="B839" s="176">
        <v>46087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46087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-428.62</v>
      </c>
    </row>
    <row r="840" spans="1:16" ht="19.5" hidden="1" customHeight="1">
      <c r="A840" s="172" t="s">
        <v>141</v>
      </c>
      <c r="B840" s="176">
        <v>46087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46087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-574.21</v>
      </c>
    </row>
    <row r="841" spans="1:16" ht="19.5" hidden="1" customHeight="1">
      <c r="A841" s="172" t="s">
        <v>145</v>
      </c>
      <c r="B841" s="176">
        <v>46087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46087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-916.27</v>
      </c>
    </row>
    <row r="842" spans="1:16" ht="19.5" hidden="1" customHeight="1">
      <c r="A842" s="172" t="s">
        <v>144</v>
      </c>
      <c r="B842" s="176">
        <v>46087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46087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-790.22</v>
      </c>
    </row>
    <row r="843" spans="1:16" ht="19.5" hidden="1" customHeight="1">
      <c r="A843" s="172" t="s">
        <v>142</v>
      </c>
      <c r="B843" s="176">
        <v>46087</v>
      </c>
      <c r="C843" s="172" t="s">
        <v>109</v>
      </c>
      <c r="D843" s="172" t="s">
        <v>143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46087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-6168.17</v>
      </c>
    </row>
    <row r="844" spans="1:16" ht="19.5" hidden="1" customHeight="1">
      <c r="A844" s="172" t="s">
        <v>2879</v>
      </c>
      <c r="B844" s="176">
        <v>46088</v>
      </c>
      <c r="C844" s="172" t="s">
        <v>2695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46087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-16.05</v>
      </c>
    </row>
    <row r="845" spans="1:16" ht="19.5" customHeight="1">
      <c r="A845" s="172" t="s">
        <v>85</v>
      </c>
      <c r="B845" s="176">
        <v>46088</v>
      </c>
      <c r="C845" s="172" t="s">
        <v>109</v>
      </c>
      <c r="D845" s="172" t="s">
        <v>110</v>
      </c>
      <c r="E845" s="172" t="s">
        <v>85</v>
      </c>
      <c r="F845" s="172" t="s">
        <v>85</v>
      </c>
      <c r="G845" s="172" t="s">
        <v>2880</v>
      </c>
      <c r="H845" s="177">
        <v>0</v>
      </c>
      <c r="I845" s="178">
        <v>0</v>
      </c>
      <c r="J845" s="176">
        <v>46088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-150</v>
      </c>
    </row>
    <row r="846" spans="1:16" ht="19.5" hidden="1" customHeight="1">
      <c r="A846" s="172" t="s">
        <v>2783</v>
      </c>
      <c r="B846" s="176">
        <v>46088</v>
      </c>
      <c r="C846" s="172" t="s">
        <v>92</v>
      </c>
      <c r="D846" s="172" t="s">
        <v>24</v>
      </c>
      <c r="E846" s="172" t="s">
        <v>60</v>
      </c>
      <c r="F846" s="172" t="s">
        <v>1426</v>
      </c>
      <c r="G846" s="172" t="s">
        <v>84</v>
      </c>
      <c r="H846" s="177">
        <v>1</v>
      </c>
      <c r="I846" s="178">
        <v>0</v>
      </c>
      <c r="J846" s="176">
        <v>46081</v>
      </c>
      <c r="K846" s="172" t="s">
        <v>93</v>
      </c>
      <c r="L846" s="172" t="s">
        <v>94</v>
      </c>
      <c r="M846" s="179">
        <v>0</v>
      </c>
      <c r="N846" s="177"/>
      <c r="O846" s="177">
        <v>35</v>
      </c>
      <c r="P846" s="180">
        <v>-56.94</v>
      </c>
    </row>
    <row r="847" spans="1:16" ht="19.5" hidden="1" customHeight="1">
      <c r="A847" s="172" t="s">
        <v>2783</v>
      </c>
      <c r="B847" s="176">
        <v>46088</v>
      </c>
      <c r="C847" s="172" t="s">
        <v>2695</v>
      </c>
      <c r="D847" s="172" t="s">
        <v>95</v>
      </c>
      <c r="E847" s="172" t="s">
        <v>60</v>
      </c>
      <c r="F847" s="172" t="s">
        <v>1426</v>
      </c>
      <c r="G847" s="172" t="s">
        <v>84</v>
      </c>
      <c r="H847" s="177">
        <v>1</v>
      </c>
      <c r="I847" s="178">
        <v>0</v>
      </c>
      <c r="J847" s="176">
        <v>46081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-12.28</v>
      </c>
    </row>
    <row r="848" spans="1:16" ht="19.5" hidden="1" customHeight="1">
      <c r="A848" s="172" t="s">
        <v>2783</v>
      </c>
      <c r="B848" s="176">
        <v>46088</v>
      </c>
      <c r="C848" s="172" t="s">
        <v>92</v>
      </c>
      <c r="D848" s="172" t="s">
        <v>96</v>
      </c>
      <c r="E848" s="172" t="s">
        <v>60</v>
      </c>
      <c r="F848" s="172" t="s">
        <v>1426</v>
      </c>
      <c r="G848" s="172" t="s">
        <v>84</v>
      </c>
      <c r="H848" s="177">
        <v>1</v>
      </c>
      <c r="I848" s="178">
        <v>0</v>
      </c>
      <c r="J848" s="176">
        <v>46081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0</v>
      </c>
    </row>
    <row r="849" spans="1:16" ht="19.5" hidden="1" customHeight="1">
      <c r="A849" s="172" t="s">
        <v>2783</v>
      </c>
      <c r="B849" s="176">
        <v>46088</v>
      </c>
      <c r="C849" s="172" t="s">
        <v>92</v>
      </c>
      <c r="D849" s="172" t="s">
        <v>97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46081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-56.94</v>
      </c>
    </row>
    <row r="850" spans="1:16" ht="19.5" hidden="1" customHeight="1">
      <c r="A850" s="172" t="s">
        <v>2783</v>
      </c>
      <c r="B850" s="176">
        <v>46088</v>
      </c>
      <c r="C850" s="172" t="s">
        <v>2695</v>
      </c>
      <c r="D850" s="172" t="s">
        <v>98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46081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-15</v>
      </c>
    </row>
    <row r="851" spans="1:16" ht="19.5" hidden="1" customHeight="1">
      <c r="A851" s="172" t="s">
        <v>2881</v>
      </c>
      <c r="B851" s="176">
        <v>46088</v>
      </c>
      <c r="C851" s="172" t="s">
        <v>2695</v>
      </c>
      <c r="D851" s="172" t="s">
        <v>82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46088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-16.18</v>
      </c>
    </row>
    <row r="852" spans="1:16" ht="19.5" hidden="1" customHeight="1">
      <c r="A852" s="172" t="s">
        <v>2882</v>
      </c>
      <c r="B852" s="176">
        <v>46088</v>
      </c>
      <c r="C852" s="172" t="s">
        <v>92</v>
      </c>
      <c r="D852" s="172" t="s">
        <v>24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2500</v>
      </c>
      <c r="J852" s="176">
        <v>46076</v>
      </c>
      <c r="K852" s="172" t="s">
        <v>93</v>
      </c>
      <c r="L852" s="172" t="s">
        <v>94</v>
      </c>
      <c r="M852" s="179">
        <v>0.43</v>
      </c>
      <c r="N852" s="177"/>
      <c r="O852" s="177">
        <v>37</v>
      </c>
      <c r="P852" s="180">
        <v>-129.72</v>
      </c>
    </row>
    <row r="853" spans="1:16" ht="19.5" hidden="1" customHeight="1">
      <c r="A853" s="172" t="s">
        <v>2882</v>
      </c>
      <c r="B853" s="176">
        <v>46088</v>
      </c>
      <c r="C853" s="172" t="s">
        <v>100</v>
      </c>
      <c r="D853" s="172" t="s">
        <v>101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2500</v>
      </c>
      <c r="J853" s="176">
        <v>46076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923.58</v>
      </c>
    </row>
    <row r="854" spans="1:16" ht="19.5" hidden="1" customHeight="1">
      <c r="A854" s="172" t="s">
        <v>2882</v>
      </c>
      <c r="B854" s="176">
        <v>46088</v>
      </c>
      <c r="C854" s="172" t="s">
        <v>100</v>
      </c>
      <c r="D854" s="172" t="s">
        <v>102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2500</v>
      </c>
      <c r="J854" s="176">
        <v>46076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9.24</v>
      </c>
    </row>
    <row r="855" spans="1:16" ht="19.5" hidden="1" customHeight="1">
      <c r="A855" s="172" t="s">
        <v>2882</v>
      </c>
      <c r="B855" s="176">
        <v>46088</v>
      </c>
      <c r="C855" s="172" t="s">
        <v>100</v>
      </c>
      <c r="D855" s="172" t="s">
        <v>103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2500</v>
      </c>
      <c r="J855" s="176">
        <v>46076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1567.18</v>
      </c>
    </row>
    <row r="856" spans="1:16" ht="19.5" hidden="1" customHeight="1">
      <c r="A856" s="172" t="s">
        <v>2882</v>
      </c>
      <c r="B856" s="176">
        <v>46088</v>
      </c>
      <c r="C856" s="172" t="s">
        <v>104</v>
      </c>
      <c r="D856" s="172" t="s">
        <v>105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2500</v>
      </c>
      <c r="J856" s="176">
        <v>46076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-1075</v>
      </c>
    </row>
    <row r="857" spans="1:16" ht="19.5" hidden="1" customHeight="1">
      <c r="A857" s="172" t="s">
        <v>2882</v>
      </c>
      <c r="B857" s="176">
        <v>46088</v>
      </c>
      <c r="C857" s="172" t="s">
        <v>2695</v>
      </c>
      <c r="D857" s="172" t="s">
        <v>95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2500</v>
      </c>
      <c r="J857" s="176">
        <v>46076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-13.12</v>
      </c>
    </row>
    <row r="858" spans="1:16" ht="19.5" hidden="1" customHeight="1">
      <c r="A858" s="172" t="s">
        <v>2882</v>
      </c>
      <c r="B858" s="176">
        <v>46088</v>
      </c>
      <c r="C858" s="172" t="s">
        <v>2695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46076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-17.55</v>
      </c>
    </row>
    <row r="859" spans="1:16" ht="19.5" hidden="1" customHeight="1">
      <c r="A859" s="172" t="s">
        <v>2883</v>
      </c>
      <c r="B859" s="176">
        <v>46088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2327</v>
      </c>
      <c r="J859" s="176">
        <v>46086</v>
      </c>
      <c r="K859" s="172" t="s">
        <v>93</v>
      </c>
      <c r="L859" s="172" t="s">
        <v>94</v>
      </c>
      <c r="M859" s="179">
        <v>0.43</v>
      </c>
      <c r="N859" s="177"/>
      <c r="O859" s="177">
        <v>35</v>
      </c>
      <c r="P859" s="180">
        <v>-112.39</v>
      </c>
    </row>
    <row r="860" spans="1:16" ht="19.5" hidden="1" customHeight="1">
      <c r="A860" s="172" t="s">
        <v>2883</v>
      </c>
      <c r="B860" s="176">
        <v>46088</v>
      </c>
      <c r="C860" s="172" t="s">
        <v>100</v>
      </c>
      <c r="D860" s="172" t="s">
        <v>101</v>
      </c>
      <c r="E860" s="172" t="s">
        <v>53</v>
      </c>
      <c r="F860" s="172" t="s">
        <v>120</v>
      </c>
      <c r="G860" s="172" t="s">
        <v>84</v>
      </c>
      <c r="H860" s="177">
        <v>1</v>
      </c>
      <c r="I860" s="178">
        <v>2327</v>
      </c>
      <c r="J860" s="176">
        <v>46086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454.19</v>
      </c>
    </row>
    <row r="861" spans="1:16" ht="19.5" hidden="1" customHeight="1">
      <c r="A861" s="172" t="s">
        <v>2883</v>
      </c>
      <c r="B861" s="176">
        <v>46088</v>
      </c>
      <c r="C861" s="172" t="s">
        <v>100</v>
      </c>
      <c r="D861" s="172" t="s">
        <v>102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2327</v>
      </c>
      <c r="J861" s="176">
        <v>46086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4.54</v>
      </c>
    </row>
    <row r="862" spans="1:16" ht="19.5" hidden="1" customHeight="1">
      <c r="A862" s="172" t="s">
        <v>2883</v>
      </c>
      <c r="B862" s="176">
        <v>46088</v>
      </c>
      <c r="C862" s="172" t="s">
        <v>100</v>
      </c>
      <c r="D862" s="172" t="s">
        <v>103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2327</v>
      </c>
      <c r="J862" s="176">
        <v>46086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1868.27</v>
      </c>
    </row>
    <row r="863" spans="1:16" ht="19.5" hidden="1" customHeight="1">
      <c r="A863" s="172" t="s">
        <v>2883</v>
      </c>
      <c r="B863" s="176">
        <v>46088</v>
      </c>
      <c r="C863" s="172" t="s">
        <v>104</v>
      </c>
      <c r="D863" s="172" t="s">
        <v>105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2327</v>
      </c>
      <c r="J863" s="176">
        <v>46086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-1000.61</v>
      </c>
    </row>
    <row r="864" spans="1:16" ht="19.5" hidden="1" customHeight="1">
      <c r="A864" s="172" t="s">
        <v>2883</v>
      </c>
      <c r="B864" s="176">
        <v>46088</v>
      </c>
      <c r="C864" s="172" t="s">
        <v>2695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2327</v>
      </c>
      <c r="J864" s="176">
        <v>46086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-12.66</v>
      </c>
    </row>
    <row r="865" spans="1:16" ht="19.5" hidden="1" customHeight="1">
      <c r="A865" s="172" t="s">
        <v>2884</v>
      </c>
      <c r="B865" s="176">
        <v>46088</v>
      </c>
      <c r="C865" s="172" t="s">
        <v>92</v>
      </c>
      <c r="D865" s="172" t="s">
        <v>24</v>
      </c>
      <c r="E865" s="172" t="s">
        <v>39</v>
      </c>
      <c r="F865" s="172" t="s">
        <v>117</v>
      </c>
      <c r="G865" s="172" t="s">
        <v>84</v>
      </c>
      <c r="H865" s="177">
        <v>1</v>
      </c>
      <c r="I865" s="178">
        <v>0</v>
      </c>
      <c r="J865" s="176">
        <v>46082</v>
      </c>
      <c r="K865" s="172" t="s">
        <v>93</v>
      </c>
      <c r="L865" s="172" t="s">
        <v>94</v>
      </c>
      <c r="M865" s="179">
        <v>0</v>
      </c>
      <c r="N865" s="177"/>
      <c r="O865" s="177">
        <v>35</v>
      </c>
      <c r="P865" s="180">
        <v>-46.77</v>
      </c>
    </row>
    <row r="866" spans="1:16" ht="19.5" hidden="1" customHeight="1">
      <c r="A866" s="172" t="s">
        <v>2884</v>
      </c>
      <c r="B866" s="176">
        <v>46088</v>
      </c>
      <c r="C866" s="172" t="s">
        <v>2695</v>
      </c>
      <c r="D866" s="172" t="s">
        <v>95</v>
      </c>
      <c r="E866" s="172" t="s">
        <v>39</v>
      </c>
      <c r="F866" s="172" t="s">
        <v>117</v>
      </c>
      <c r="G866" s="172" t="s">
        <v>84</v>
      </c>
      <c r="H866" s="177">
        <v>1</v>
      </c>
      <c r="I866" s="178">
        <v>0</v>
      </c>
      <c r="J866" s="176">
        <v>46082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-15.95</v>
      </c>
    </row>
    <row r="867" spans="1:16" ht="19.5" hidden="1" customHeight="1">
      <c r="A867" s="172" t="s">
        <v>2884</v>
      </c>
      <c r="B867" s="176">
        <v>46088</v>
      </c>
      <c r="C867" s="172" t="s">
        <v>92</v>
      </c>
      <c r="D867" s="172" t="s">
        <v>96</v>
      </c>
      <c r="E867" s="172" t="s">
        <v>39</v>
      </c>
      <c r="F867" s="172" t="s">
        <v>117</v>
      </c>
      <c r="G867" s="172" t="s">
        <v>84</v>
      </c>
      <c r="H867" s="177">
        <v>1</v>
      </c>
      <c r="I867" s="178">
        <v>0</v>
      </c>
      <c r="J867" s="176">
        <v>46082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hidden="1" customHeight="1">
      <c r="A868" s="172" t="s">
        <v>2884</v>
      </c>
      <c r="B868" s="176">
        <v>46088</v>
      </c>
      <c r="C868" s="172" t="s">
        <v>92</v>
      </c>
      <c r="D868" s="172" t="s">
        <v>97</v>
      </c>
      <c r="E868" s="172" t="s">
        <v>39</v>
      </c>
      <c r="F868" s="172" t="s">
        <v>117</v>
      </c>
      <c r="G868" s="172" t="s">
        <v>84</v>
      </c>
      <c r="H868" s="177">
        <v>1</v>
      </c>
      <c r="I868" s="178">
        <v>0</v>
      </c>
      <c r="J868" s="176">
        <v>46082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-46.77</v>
      </c>
    </row>
    <row r="869" spans="1:16" ht="19.5" hidden="1" customHeight="1">
      <c r="A869" s="172" t="s">
        <v>2884</v>
      </c>
      <c r="B869" s="176">
        <v>46088</v>
      </c>
      <c r="C869" s="172" t="s">
        <v>2695</v>
      </c>
      <c r="D869" s="172" t="s">
        <v>98</v>
      </c>
      <c r="E869" s="172" t="s">
        <v>39</v>
      </c>
      <c r="F869" s="172" t="s">
        <v>117</v>
      </c>
      <c r="G869" s="172" t="s">
        <v>84</v>
      </c>
      <c r="H869" s="177">
        <v>1</v>
      </c>
      <c r="I869" s="178">
        <v>0</v>
      </c>
      <c r="J869" s="176">
        <v>46082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-15</v>
      </c>
    </row>
    <row r="870" spans="1:16" ht="19.5" hidden="1" customHeight="1">
      <c r="A870" s="172" t="s">
        <v>2883</v>
      </c>
      <c r="B870" s="176">
        <v>46088</v>
      </c>
      <c r="C870" s="172" t="s">
        <v>2695</v>
      </c>
      <c r="D870" s="172" t="s">
        <v>82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46086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-8.6300000000000008</v>
      </c>
    </row>
    <row r="871" spans="1:16" ht="19.5" hidden="1" customHeight="1">
      <c r="A871" s="172" t="s">
        <v>2885</v>
      </c>
      <c r="B871" s="176">
        <v>46088</v>
      </c>
      <c r="C871" s="172" t="s">
        <v>92</v>
      </c>
      <c r="D871" s="172" t="s">
        <v>24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2327</v>
      </c>
      <c r="J871" s="176">
        <v>46085</v>
      </c>
      <c r="K871" s="172" t="s">
        <v>93</v>
      </c>
      <c r="L871" s="172" t="s">
        <v>94</v>
      </c>
      <c r="M871" s="179">
        <v>0.43</v>
      </c>
      <c r="N871" s="177"/>
      <c r="O871" s="177">
        <v>34</v>
      </c>
      <c r="P871" s="180">
        <v>-105.46</v>
      </c>
    </row>
    <row r="872" spans="1:16" ht="19.5" hidden="1" customHeight="1">
      <c r="A872" s="172" t="s">
        <v>2885</v>
      </c>
      <c r="B872" s="176">
        <v>46088</v>
      </c>
      <c r="C872" s="172" t="s">
        <v>100</v>
      </c>
      <c r="D872" s="172" t="s">
        <v>101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2327</v>
      </c>
      <c r="J872" s="176">
        <v>46085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956.19</v>
      </c>
    </row>
    <row r="873" spans="1:16" ht="19.5" hidden="1" customHeight="1">
      <c r="A873" s="172" t="s">
        <v>2885</v>
      </c>
      <c r="B873" s="176">
        <v>46088</v>
      </c>
      <c r="C873" s="172" t="s">
        <v>100</v>
      </c>
      <c r="D873" s="172" t="s">
        <v>102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2327</v>
      </c>
      <c r="J873" s="176">
        <v>46085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9.56</v>
      </c>
    </row>
    <row r="874" spans="1:16" ht="19.5" hidden="1" customHeight="1">
      <c r="A874" s="172" t="s">
        <v>2885</v>
      </c>
      <c r="B874" s="176">
        <v>46088</v>
      </c>
      <c r="C874" s="172" t="s">
        <v>100</v>
      </c>
      <c r="D874" s="172" t="s">
        <v>103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2327</v>
      </c>
      <c r="J874" s="176">
        <v>46085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1361.25</v>
      </c>
    </row>
    <row r="875" spans="1:16" ht="19.5" hidden="1" customHeight="1">
      <c r="A875" s="172" t="s">
        <v>2885</v>
      </c>
      <c r="B875" s="176">
        <v>46088</v>
      </c>
      <c r="C875" s="172" t="s">
        <v>104</v>
      </c>
      <c r="D875" s="172" t="s">
        <v>105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2327</v>
      </c>
      <c r="J875" s="176">
        <v>46085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-1000.61</v>
      </c>
    </row>
    <row r="876" spans="1:16" ht="19.5" hidden="1" customHeight="1">
      <c r="A876" s="172" t="s">
        <v>2886</v>
      </c>
      <c r="B876" s="176">
        <v>46088</v>
      </c>
      <c r="C876" s="172" t="s">
        <v>2695</v>
      </c>
      <c r="D876" s="172" t="s">
        <v>82</v>
      </c>
      <c r="E876" s="172" t="s">
        <v>60</v>
      </c>
      <c r="F876" s="172" t="s">
        <v>1426</v>
      </c>
      <c r="G876" s="172" t="s">
        <v>84</v>
      </c>
      <c r="H876" s="177">
        <v>1</v>
      </c>
      <c r="I876" s="178">
        <v>0</v>
      </c>
      <c r="J876" s="176">
        <v>46088</v>
      </c>
      <c r="K876" s="172" t="s">
        <v>85</v>
      </c>
      <c r="L876" s="172" t="s">
        <v>85</v>
      </c>
      <c r="M876" s="179">
        <v>0</v>
      </c>
      <c r="N876" s="177"/>
      <c r="O876" s="177"/>
      <c r="P876" s="180">
        <v>-17.28</v>
      </c>
    </row>
    <row r="877" spans="1:16" ht="19.5" hidden="1" customHeight="1">
      <c r="A877" s="172" t="s">
        <v>2887</v>
      </c>
      <c r="B877" s="176">
        <v>46088</v>
      </c>
      <c r="C877" s="172" t="s">
        <v>1748</v>
      </c>
      <c r="D877" s="172" t="s">
        <v>2750</v>
      </c>
      <c r="E877" s="172" t="s">
        <v>59</v>
      </c>
      <c r="F877" s="172" t="s">
        <v>1386</v>
      </c>
      <c r="G877" s="172" t="s">
        <v>84</v>
      </c>
      <c r="H877" s="177">
        <v>1</v>
      </c>
      <c r="I877" s="178">
        <v>0</v>
      </c>
      <c r="J877" s="176">
        <v>46076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-5</v>
      </c>
    </row>
    <row r="878" spans="1:16" ht="19.5" hidden="1" customHeight="1">
      <c r="A878" s="172" t="s">
        <v>2887</v>
      </c>
      <c r="B878" s="176">
        <v>46088</v>
      </c>
      <c r="C878" s="172" t="s">
        <v>2695</v>
      </c>
      <c r="D878" s="172" t="s">
        <v>2751</v>
      </c>
      <c r="E878" s="172" t="s">
        <v>59</v>
      </c>
      <c r="F878" s="172" t="s">
        <v>1386</v>
      </c>
      <c r="G878" s="172" t="s">
        <v>84</v>
      </c>
      <c r="H878" s="177">
        <v>1</v>
      </c>
      <c r="I878" s="178">
        <v>0</v>
      </c>
      <c r="J878" s="176">
        <v>46076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-10</v>
      </c>
    </row>
    <row r="879" spans="1:16" ht="19.5" hidden="1" customHeight="1">
      <c r="A879" s="172" t="s">
        <v>2888</v>
      </c>
      <c r="B879" s="176">
        <v>46088</v>
      </c>
      <c r="C879" s="172" t="s">
        <v>92</v>
      </c>
      <c r="D879" s="172" t="s">
        <v>24</v>
      </c>
      <c r="E879" s="172" t="s">
        <v>43</v>
      </c>
      <c r="F879" s="172" t="s">
        <v>125</v>
      </c>
      <c r="G879" s="172" t="s">
        <v>84</v>
      </c>
      <c r="H879" s="177">
        <v>1</v>
      </c>
      <c r="I879" s="178">
        <v>0</v>
      </c>
      <c r="J879" s="176">
        <v>46084</v>
      </c>
      <c r="K879" s="172" t="s">
        <v>93</v>
      </c>
      <c r="L879" s="172" t="s">
        <v>94</v>
      </c>
      <c r="M879" s="179">
        <v>0</v>
      </c>
      <c r="N879" s="177"/>
      <c r="O879" s="177">
        <v>35</v>
      </c>
      <c r="P879" s="180">
        <v>-46.77</v>
      </c>
    </row>
    <row r="880" spans="1:16" ht="19.5" hidden="1" customHeight="1">
      <c r="A880" s="172" t="s">
        <v>2888</v>
      </c>
      <c r="B880" s="176">
        <v>46088</v>
      </c>
      <c r="C880" s="172" t="s">
        <v>2695</v>
      </c>
      <c r="D880" s="172" t="s">
        <v>95</v>
      </c>
      <c r="E880" s="172" t="s">
        <v>43</v>
      </c>
      <c r="F880" s="172" t="s">
        <v>125</v>
      </c>
      <c r="G880" s="172" t="s">
        <v>84</v>
      </c>
      <c r="H880" s="177">
        <v>1</v>
      </c>
      <c r="I880" s="178">
        <v>0</v>
      </c>
      <c r="J880" s="176">
        <v>46084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-13.42</v>
      </c>
    </row>
    <row r="881" spans="1:16" ht="19.5" hidden="1" customHeight="1">
      <c r="A881" s="172" t="s">
        <v>2888</v>
      </c>
      <c r="B881" s="176">
        <v>46088</v>
      </c>
      <c r="C881" s="172" t="s">
        <v>92</v>
      </c>
      <c r="D881" s="172" t="s">
        <v>96</v>
      </c>
      <c r="E881" s="172" t="s">
        <v>43</v>
      </c>
      <c r="F881" s="172" t="s">
        <v>125</v>
      </c>
      <c r="G881" s="172" t="s">
        <v>84</v>
      </c>
      <c r="H881" s="177">
        <v>1</v>
      </c>
      <c r="I881" s="178">
        <v>0</v>
      </c>
      <c r="J881" s="176">
        <v>46084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hidden="1" customHeight="1">
      <c r="A882" s="172" t="s">
        <v>2888</v>
      </c>
      <c r="B882" s="176">
        <v>46088</v>
      </c>
      <c r="C882" s="172" t="s">
        <v>92</v>
      </c>
      <c r="D882" s="172" t="s">
        <v>97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46084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-46.77</v>
      </c>
    </row>
    <row r="883" spans="1:16" ht="19.5" hidden="1" customHeight="1">
      <c r="A883" s="172" t="s">
        <v>2888</v>
      </c>
      <c r="B883" s="176">
        <v>46088</v>
      </c>
      <c r="C883" s="172" t="s">
        <v>2695</v>
      </c>
      <c r="D883" s="172" t="s">
        <v>98</v>
      </c>
      <c r="E883" s="172" t="s">
        <v>43</v>
      </c>
      <c r="F883" s="172" t="s">
        <v>125</v>
      </c>
      <c r="G883" s="172" t="s">
        <v>84</v>
      </c>
      <c r="H883" s="177">
        <v>1</v>
      </c>
      <c r="I883" s="178">
        <v>0</v>
      </c>
      <c r="J883" s="176">
        <v>46084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-15</v>
      </c>
    </row>
    <row r="884" spans="1:16" ht="19.5" hidden="1" customHeight="1">
      <c r="A884" s="172" t="s">
        <v>2889</v>
      </c>
      <c r="B884" s="176">
        <v>46088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2289</v>
      </c>
      <c r="J884" s="176">
        <v>46086</v>
      </c>
      <c r="K884" s="172" t="s">
        <v>93</v>
      </c>
      <c r="L884" s="172" t="s">
        <v>94</v>
      </c>
      <c r="M884" s="179">
        <v>0.43</v>
      </c>
      <c r="N884" s="177"/>
      <c r="O884" s="177">
        <v>35</v>
      </c>
      <c r="P884" s="180">
        <v>-111.78</v>
      </c>
    </row>
    <row r="885" spans="1:16" ht="19.5" hidden="1" customHeight="1">
      <c r="A885" s="172" t="s">
        <v>2889</v>
      </c>
      <c r="B885" s="176">
        <v>46088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2289</v>
      </c>
      <c r="J885" s="176">
        <v>46086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1069.52</v>
      </c>
    </row>
    <row r="886" spans="1:16" ht="19.5" hidden="1" customHeight="1">
      <c r="A886" s="172" t="s">
        <v>2889</v>
      </c>
      <c r="B886" s="176">
        <v>46088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2289</v>
      </c>
      <c r="J886" s="176">
        <v>46086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10.7</v>
      </c>
    </row>
    <row r="887" spans="1:16" ht="19.5" hidden="1" customHeight="1">
      <c r="A887" s="172" t="s">
        <v>2889</v>
      </c>
      <c r="B887" s="176">
        <v>46088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2289</v>
      </c>
      <c r="J887" s="176">
        <v>46086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1208.78</v>
      </c>
    </row>
    <row r="888" spans="1:16" ht="19.5" hidden="1" customHeight="1">
      <c r="A888" s="172" t="s">
        <v>2889</v>
      </c>
      <c r="B888" s="176">
        <v>46088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2289</v>
      </c>
      <c r="J888" s="176">
        <v>46086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-984.27</v>
      </c>
    </row>
    <row r="889" spans="1:16" ht="19.5" hidden="1" customHeight="1">
      <c r="A889" s="172" t="s">
        <v>2889</v>
      </c>
      <c r="B889" s="176">
        <v>46088</v>
      </c>
      <c r="C889" s="172" t="s">
        <v>2695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2289</v>
      </c>
      <c r="J889" s="176">
        <v>46086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-11.81</v>
      </c>
    </row>
    <row r="890" spans="1:16" ht="19.5" hidden="1" customHeight="1">
      <c r="A890" s="172" t="s">
        <v>2844</v>
      </c>
      <c r="B890" s="176">
        <v>46088</v>
      </c>
      <c r="C890" s="172" t="s">
        <v>166</v>
      </c>
      <c r="D890" s="172" t="s">
        <v>167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-2470</v>
      </c>
      <c r="J890" s="176">
        <v>46084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-940</v>
      </c>
    </row>
    <row r="891" spans="1:16" ht="19.5" hidden="1" customHeight="1">
      <c r="A891" s="172" t="s">
        <v>2844</v>
      </c>
      <c r="B891" s="176">
        <v>46088</v>
      </c>
      <c r="C891" s="172" t="s">
        <v>166</v>
      </c>
      <c r="D891" s="172" t="s">
        <v>102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-2470</v>
      </c>
      <c r="J891" s="176">
        <v>46084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-9.4</v>
      </c>
    </row>
    <row r="892" spans="1:16" ht="19.5" hidden="1" customHeight="1">
      <c r="A892" s="172" t="s">
        <v>2844</v>
      </c>
      <c r="B892" s="176">
        <v>46088</v>
      </c>
      <c r="C892" s="172" t="s">
        <v>166</v>
      </c>
      <c r="D892" s="172" t="s">
        <v>103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-2470</v>
      </c>
      <c r="J892" s="176">
        <v>46084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-1520.6</v>
      </c>
    </row>
    <row r="893" spans="1:16" ht="19.5" hidden="1" customHeight="1">
      <c r="A893" s="172" t="s">
        <v>2844</v>
      </c>
      <c r="B893" s="176">
        <v>46088</v>
      </c>
      <c r="C893" s="172" t="s">
        <v>104</v>
      </c>
      <c r="D893" s="172" t="s">
        <v>168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-2470</v>
      </c>
      <c r="J893" s="176">
        <v>46084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1062.0999999999999</v>
      </c>
    </row>
    <row r="894" spans="1:16" ht="19.5" hidden="1" customHeight="1">
      <c r="A894" s="172" t="s">
        <v>2890</v>
      </c>
      <c r="B894" s="176">
        <v>46088</v>
      </c>
      <c r="C894" s="172" t="s">
        <v>92</v>
      </c>
      <c r="D894" s="172" t="s">
        <v>24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2327</v>
      </c>
      <c r="J894" s="176">
        <v>46087</v>
      </c>
      <c r="K894" s="172" t="s">
        <v>93</v>
      </c>
      <c r="L894" s="172" t="s">
        <v>94</v>
      </c>
      <c r="M894" s="179">
        <v>0.43</v>
      </c>
      <c r="N894" s="177"/>
      <c r="O894" s="177">
        <v>35</v>
      </c>
      <c r="P894" s="180">
        <v>-98.97</v>
      </c>
    </row>
    <row r="895" spans="1:16" ht="19.5" hidden="1" customHeight="1">
      <c r="A895" s="172" t="s">
        <v>2890</v>
      </c>
      <c r="B895" s="176">
        <v>46088</v>
      </c>
      <c r="C895" s="172" t="s">
        <v>100</v>
      </c>
      <c r="D895" s="172" t="s">
        <v>101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2327</v>
      </c>
      <c r="J895" s="176">
        <v>46087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845.71</v>
      </c>
    </row>
    <row r="896" spans="1:16" ht="19.5" hidden="1" customHeight="1">
      <c r="A896" s="172" t="s">
        <v>2890</v>
      </c>
      <c r="B896" s="176">
        <v>46088</v>
      </c>
      <c r="C896" s="172" t="s">
        <v>100</v>
      </c>
      <c r="D896" s="172" t="s">
        <v>102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2327</v>
      </c>
      <c r="J896" s="176">
        <v>46087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8.4600000000000009</v>
      </c>
    </row>
    <row r="897" spans="1:16" ht="19.5" hidden="1" customHeight="1">
      <c r="A897" s="172" t="s">
        <v>2890</v>
      </c>
      <c r="B897" s="176">
        <v>46088</v>
      </c>
      <c r="C897" s="172" t="s">
        <v>100</v>
      </c>
      <c r="D897" s="172" t="s">
        <v>103</v>
      </c>
      <c r="E897" s="172" t="s">
        <v>43</v>
      </c>
      <c r="F897" s="172" t="s">
        <v>125</v>
      </c>
      <c r="G897" s="172" t="s">
        <v>84</v>
      </c>
      <c r="H897" s="177">
        <v>1</v>
      </c>
      <c r="I897" s="178">
        <v>2327</v>
      </c>
      <c r="J897" s="176">
        <v>46087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1472.83</v>
      </c>
    </row>
    <row r="898" spans="1:16" ht="19.5" hidden="1" customHeight="1">
      <c r="A898" s="172" t="s">
        <v>2890</v>
      </c>
      <c r="B898" s="176">
        <v>46088</v>
      </c>
      <c r="C898" s="172" t="s">
        <v>104</v>
      </c>
      <c r="D898" s="172" t="s">
        <v>105</v>
      </c>
      <c r="E898" s="172" t="s">
        <v>43</v>
      </c>
      <c r="F898" s="172" t="s">
        <v>125</v>
      </c>
      <c r="G898" s="172" t="s">
        <v>84</v>
      </c>
      <c r="H898" s="177">
        <v>1</v>
      </c>
      <c r="I898" s="178">
        <v>2327</v>
      </c>
      <c r="J898" s="176">
        <v>46087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-1000.61</v>
      </c>
    </row>
    <row r="899" spans="1:16" ht="19.5" hidden="1" customHeight="1">
      <c r="A899" s="172" t="s">
        <v>2844</v>
      </c>
      <c r="B899" s="176">
        <v>46088</v>
      </c>
      <c r="C899" s="172" t="s">
        <v>2695</v>
      </c>
      <c r="D899" s="172" t="s">
        <v>82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46084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17.86</v>
      </c>
    </row>
    <row r="900" spans="1:16" ht="19.5" hidden="1" customHeight="1">
      <c r="A900" s="172" t="s">
        <v>2891</v>
      </c>
      <c r="B900" s="176">
        <v>46088</v>
      </c>
      <c r="C900" s="172" t="s">
        <v>92</v>
      </c>
      <c r="D900" s="172" t="s">
        <v>24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2470</v>
      </c>
      <c r="J900" s="176">
        <v>46083</v>
      </c>
      <c r="K900" s="172" t="s">
        <v>93</v>
      </c>
      <c r="L900" s="172" t="s">
        <v>94</v>
      </c>
      <c r="M900" s="179">
        <v>0.43</v>
      </c>
      <c r="N900" s="177"/>
      <c r="O900" s="177">
        <v>35</v>
      </c>
      <c r="P900" s="180">
        <v>-114.68</v>
      </c>
    </row>
    <row r="901" spans="1:16" ht="19.5" hidden="1" customHeight="1">
      <c r="A901" s="172" t="s">
        <v>2891</v>
      </c>
      <c r="B901" s="176">
        <v>46088</v>
      </c>
      <c r="C901" s="172" t="s">
        <v>100</v>
      </c>
      <c r="D901" s="172" t="s">
        <v>101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2470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886.88</v>
      </c>
    </row>
    <row r="902" spans="1:16" ht="19.5" hidden="1" customHeight="1">
      <c r="A902" s="172" t="s">
        <v>2891</v>
      </c>
      <c r="B902" s="176">
        <v>46088</v>
      </c>
      <c r="C902" s="172" t="s">
        <v>100</v>
      </c>
      <c r="D902" s="172" t="s">
        <v>102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2470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8.8699999999999992</v>
      </c>
    </row>
    <row r="903" spans="1:16" ht="19.5" hidden="1" customHeight="1">
      <c r="A903" s="172" t="s">
        <v>2891</v>
      </c>
      <c r="B903" s="176">
        <v>46088</v>
      </c>
      <c r="C903" s="172" t="s">
        <v>100</v>
      </c>
      <c r="D903" s="172" t="s">
        <v>103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2470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1574.25</v>
      </c>
    </row>
    <row r="904" spans="1:16" ht="19.5" hidden="1" customHeight="1">
      <c r="A904" s="172" t="s">
        <v>2891</v>
      </c>
      <c r="B904" s="176">
        <v>46088</v>
      </c>
      <c r="C904" s="172" t="s">
        <v>104</v>
      </c>
      <c r="D904" s="172" t="s">
        <v>105</v>
      </c>
      <c r="E904" s="172" t="s">
        <v>53</v>
      </c>
      <c r="F904" s="172" t="s">
        <v>120</v>
      </c>
      <c r="G904" s="172" t="s">
        <v>84</v>
      </c>
      <c r="H904" s="177">
        <v>1</v>
      </c>
      <c r="I904" s="178">
        <v>2470</v>
      </c>
      <c r="J904" s="176">
        <v>46083</v>
      </c>
      <c r="K904" s="172" t="s">
        <v>93</v>
      </c>
      <c r="L904" s="172" t="s">
        <v>94</v>
      </c>
      <c r="M904" s="179">
        <v>0.43</v>
      </c>
      <c r="N904" s="177"/>
      <c r="O904" s="177"/>
      <c r="P904" s="180">
        <v>-1062.0999999999999</v>
      </c>
    </row>
    <row r="905" spans="1:16" ht="19.5" hidden="1" customHeight="1">
      <c r="A905" s="172" t="s">
        <v>2891</v>
      </c>
      <c r="B905" s="176">
        <v>46088</v>
      </c>
      <c r="C905" s="172" t="s">
        <v>2695</v>
      </c>
      <c r="D905" s="172" t="s">
        <v>95</v>
      </c>
      <c r="E905" s="172" t="s">
        <v>53</v>
      </c>
      <c r="F905" s="172" t="s">
        <v>120</v>
      </c>
      <c r="G905" s="172" t="s">
        <v>84</v>
      </c>
      <c r="H905" s="177">
        <v>1</v>
      </c>
      <c r="I905" s="178">
        <v>2470</v>
      </c>
      <c r="J905" s="176">
        <v>46083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-9.74</v>
      </c>
    </row>
    <row r="906" spans="1:16" ht="19.5" hidden="1" customHeight="1">
      <c r="A906" s="172" t="s">
        <v>2892</v>
      </c>
      <c r="B906" s="176">
        <v>46088</v>
      </c>
      <c r="C906" s="172" t="s">
        <v>92</v>
      </c>
      <c r="D906" s="172" t="s">
        <v>24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46082</v>
      </c>
      <c r="K906" s="172" t="s">
        <v>93</v>
      </c>
      <c r="L906" s="172" t="s">
        <v>94</v>
      </c>
      <c r="M906" s="179">
        <v>0</v>
      </c>
      <c r="N906" s="177"/>
      <c r="O906" s="177">
        <v>35</v>
      </c>
      <c r="P906" s="180">
        <v>-56.94</v>
      </c>
    </row>
    <row r="907" spans="1:16" ht="19.5" hidden="1" customHeight="1">
      <c r="A907" s="172" t="s">
        <v>2892</v>
      </c>
      <c r="B907" s="176">
        <v>46088</v>
      </c>
      <c r="C907" s="172" t="s">
        <v>2695</v>
      </c>
      <c r="D907" s="172" t="s">
        <v>95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46082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-25</v>
      </c>
    </row>
    <row r="908" spans="1:16" ht="19.5" hidden="1" customHeight="1">
      <c r="A908" s="172" t="s">
        <v>2893</v>
      </c>
      <c r="B908" s="176">
        <v>46088</v>
      </c>
      <c r="C908" s="172" t="s">
        <v>92</v>
      </c>
      <c r="D908" s="172" t="s">
        <v>24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46082</v>
      </c>
      <c r="K908" s="172" t="s">
        <v>93</v>
      </c>
      <c r="L908" s="172" t="s">
        <v>94</v>
      </c>
      <c r="M908" s="179">
        <v>0</v>
      </c>
      <c r="N908" s="177"/>
      <c r="O908" s="177">
        <v>35</v>
      </c>
      <c r="P908" s="180">
        <v>-56.94</v>
      </c>
    </row>
    <row r="909" spans="1:16" ht="19.5" hidden="1" customHeight="1">
      <c r="A909" s="172" t="s">
        <v>2893</v>
      </c>
      <c r="B909" s="176">
        <v>46088</v>
      </c>
      <c r="C909" s="172" t="s">
        <v>2695</v>
      </c>
      <c r="D909" s="172" t="s">
        <v>95</v>
      </c>
      <c r="E909" s="172" t="s">
        <v>58</v>
      </c>
      <c r="F909" s="172" t="s">
        <v>1300</v>
      </c>
      <c r="G909" s="172" t="s">
        <v>84</v>
      </c>
      <c r="H909" s="177">
        <v>1</v>
      </c>
      <c r="I909" s="178">
        <v>0</v>
      </c>
      <c r="J909" s="176">
        <v>46082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-25</v>
      </c>
    </row>
    <row r="910" spans="1:16" ht="19.5" hidden="1" customHeight="1">
      <c r="A910" s="172" t="s">
        <v>2892</v>
      </c>
      <c r="B910" s="176">
        <v>46088</v>
      </c>
      <c r="C910" s="172" t="s">
        <v>92</v>
      </c>
      <c r="D910" s="172" t="s">
        <v>96</v>
      </c>
      <c r="E910" s="172" t="s">
        <v>53</v>
      </c>
      <c r="F910" s="172" t="s">
        <v>120</v>
      </c>
      <c r="G910" s="172" t="s">
        <v>84</v>
      </c>
      <c r="H910" s="177">
        <v>1</v>
      </c>
      <c r="I910" s="178">
        <v>0</v>
      </c>
      <c r="J910" s="176">
        <v>46082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2892</v>
      </c>
      <c r="B911" s="176">
        <v>46088</v>
      </c>
      <c r="C911" s="172" t="s">
        <v>92</v>
      </c>
      <c r="D911" s="172" t="s">
        <v>97</v>
      </c>
      <c r="E911" s="172" t="s">
        <v>53</v>
      </c>
      <c r="F911" s="172" t="s">
        <v>120</v>
      </c>
      <c r="G911" s="172" t="s">
        <v>84</v>
      </c>
      <c r="H911" s="177">
        <v>1</v>
      </c>
      <c r="I911" s="178">
        <v>0</v>
      </c>
      <c r="J911" s="176">
        <v>46082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-56.94</v>
      </c>
    </row>
    <row r="912" spans="1:16" ht="19.5" hidden="1" customHeight="1">
      <c r="A912" s="172" t="s">
        <v>2892</v>
      </c>
      <c r="B912" s="176">
        <v>46088</v>
      </c>
      <c r="C912" s="172" t="s">
        <v>2695</v>
      </c>
      <c r="D912" s="172" t="s">
        <v>98</v>
      </c>
      <c r="E912" s="172" t="s">
        <v>53</v>
      </c>
      <c r="F912" s="172" t="s">
        <v>120</v>
      </c>
      <c r="G912" s="172" t="s">
        <v>84</v>
      </c>
      <c r="H912" s="177">
        <v>1</v>
      </c>
      <c r="I912" s="178">
        <v>0</v>
      </c>
      <c r="J912" s="176">
        <v>46082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-15</v>
      </c>
    </row>
    <row r="913" spans="1:16" ht="19.5" hidden="1" customHeight="1">
      <c r="A913" s="172" t="s">
        <v>2891</v>
      </c>
      <c r="B913" s="176">
        <v>46088</v>
      </c>
      <c r="C913" s="172" t="s">
        <v>2695</v>
      </c>
      <c r="D913" s="172" t="s">
        <v>82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46083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-16.850000000000001</v>
      </c>
    </row>
    <row r="914" spans="1:16" ht="19.5" hidden="1" customHeight="1">
      <c r="A914" s="172" t="s">
        <v>2893</v>
      </c>
      <c r="B914" s="176">
        <v>46088</v>
      </c>
      <c r="C914" s="172" t="s">
        <v>92</v>
      </c>
      <c r="D914" s="172" t="s">
        <v>96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0</v>
      </c>
      <c r="J914" s="176">
        <v>46082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0</v>
      </c>
    </row>
    <row r="915" spans="1:16" ht="19.5" hidden="1" customHeight="1">
      <c r="A915" s="172" t="s">
        <v>2893</v>
      </c>
      <c r="B915" s="176">
        <v>46088</v>
      </c>
      <c r="C915" s="172" t="s">
        <v>92</v>
      </c>
      <c r="D915" s="172" t="s">
        <v>97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0</v>
      </c>
      <c r="J915" s="176">
        <v>46082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-56.94</v>
      </c>
    </row>
    <row r="916" spans="1:16" ht="19.5" hidden="1" customHeight="1">
      <c r="A916" s="172" t="s">
        <v>2893</v>
      </c>
      <c r="B916" s="176">
        <v>46088</v>
      </c>
      <c r="C916" s="172" t="s">
        <v>2695</v>
      </c>
      <c r="D916" s="172" t="s">
        <v>98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0</v>
      </c>
      <c r="J916" s="176">
        <v>46082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-15</v>
      </c>
    </row>
    <row r="917" spans="1:16" ht="19.5" hidden="1" customHeight="1">
      <c r="A917" s="172" t="s">
        <v>2894</v>
      </c>
      <c r="B917" s="176">
        <v>46088</v>
      </c>
      <c r="C917" s="172" t="s">
        <v>2695</v>
      </c>
      <c r="D917" s="172" t="s">
        <v>82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0</v>
      </c>
      <c r="J917" s="176">
        <v>46088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-16.86</v>
      </c>
    </row>
    <row r="918" spans="1:16" ht="19.5" hidden="1" customHeight="1">
      <c r="A918" s="172" t="s">
        <v>2895</v>
      </c>
      <c r="B918" s="176">
        <v>46088</v>
      </c>
      <c r="C918" s="172" t="s">
        <v>92</v>
      </c>
      <c r="D918" s="172" t="s">
        <v>24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2422</v>
      </c>
      <c r="J918" s="176">
        <v>46087</v>
      </c>
      <c r="K918" s="172" t="s">
        <v>93</v>
      </c>
      <c r="L918" s="172" t="s">
        <v>94</v>
      </c>
      <c r="M918" s="179">
        <v>0.43</v>
      </c>
      <c r="N918" s="177"/>
      <c r="O918" s="177">
        <v>35</v>
      </c>
      <c r="P918" s="180">
        <v>-100.49</v>
      </c>
    </row>
    <row r="919" spans="1:16" ht="19.5" hidden="1" customHeight="1">
      <c r="A919" s="172" t="s">
        <v>2895</v>
      </c>
      <c r="B919" s="176">
        <v>46088</v>
      </c>
      <c r="C919" s="172" t="s">
        <v>100</v>
      </c>
      <c r="D919" s="172" t="s">
        <v>101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2422</v>
      </c>
      <c r="J919" s="176">
        <v>46087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443.33</v>
      </c>
    </row>
    <row r="920" spans="1:16" ht="19.5" hidden="1" customHeight="1">
      <c r="A920" s="172" t="s">
        <v>2895</v>
      </c>
      <c r="B920" s="176">
        <v>46088</v>
      </c>
      <c r="C920" s="172" t="s">
        <v>100</v>
      </c>
      <c r="D920" s="172" t="s">
        <v>102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2422</v>
      </c>
      <c r="J920" s="176">
        <v>46087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4.43</v>
      </c>
    </row>
    <row r="921" spans="1:16" ht="19.5" hidden="1" customHeight="1">
      <c r="A921" s="172" t="s">
        <v>2895</v>
      </c>
      <c r="B921" s="176">
        <v>46088</v>
      </c>
      <c r="C921" s="172" t="s">
        <v>100</v>
      </c>
      <c r="D921" s="172" t="s">
        <v>103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2422</v>
      </c>
      <c r="J921" s="176">
        <v>46087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1974.24</v>
      </c>
    </row>
    <row r="922" spans="1:16" ht="19.5" hidden="1" customHeight="1">
      <c r="A922" s="172" t="s">
        <v>2895</v>
      </c>
      <c r="B922" s="176">
        <v>46088</v>
      </c>
      <c r="C922" s="172" t="s">
        <v>104</v>
      </c>
      <c r="D922" s="172" t="s">
        <v>105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2422</v>
      </c>
      <c r="J922" s="176">
        <v>46087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2895</v>
      </c>
      <c r="B923" s="176">
        <v>46088</v>
      </c>
      <c r="C923" s="172" t="s">
        <v>2695</v>
      </c>
      <c r="D923" s="172" t="s">
        <v>95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2422</v>
      </c>
      <c r="J923" s="176">
        <v>46087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-20.010000000000002</v>
      </c>
    </row>
    <row r="924" spans="1:16" ht="19.5" hidden="1" customHeight="1">
      <c r="A924" s="172" t="s">
        <v>2673</v>
      </c>
      <c r="B924" s="176">
        <v>46088</v>
      </c>
      <c r="C924" s="172" t="s">
        <v>92</v>
      </c>
      <c r="D924" s="172" t="s">
        <v>272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46081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hidden="1" customHeight="1">
      <c r="A925" s="172" t="s">
        <v>2673</v>
      </c>
      <c r="B925" s="176">
        <v>46088</v>
      </c>
      <c r="C925" s="172" t="s">
        <v>92</v>
      </c>
      <c r="D925" s="172" t="s">
        <v>97</v>
      </c>
      <c r="E925" s="172" t="s">
        <v>42</v>
      </c>
      <c r="F925" s="172" t="s">
        <v>89</v>
      </c>
      <c r="G925" s="172" t="s">
        <v>84</v>
      </c>
      <c r="H925" s="177">
        <v>1</v>
      </c>
      <c r="I925" s="178">
        <v>0</v>
      </c>
      <c r="J925" s="176">
        <v>46081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-46.77</v>
      </c>
    </row>
    <row r="926" spans="1:16" ht="19.5" hidden="1" customHeight="1">
      <c r="A926" s="172" t="s">
        <v>2673</v>
      </c>
      <c r="B926" s="176">
        <v>46088</v>
      </c>
      <c r="C926" s="172" t="s">
        <v>2695</v>
      </c>
      <c r="D926" s="172" t="s">
        <v>98</v>
      </c>
      <c r="E926" s="172" t="s">
        <v>42</v>
      </c>
      <c r="F926" s="172" t="s">
        <v>89</v>
      </c>
      <c r="G926" s="172" t="s">
        <v>84</v>
      </c>
      <c r="H926" s="177">
        <v>1</v>
      </c>
      <c r="I926" s="178">
        <v>0</v>
      </c>
      <c r="J926" s="176">
        <v>46081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-15</v>
      </c>
    </row>
    <row r="927" spans="1:16" ht="19.5" hidden="1" customHeight="1">
      <c r="A927" s="172" t="s">
        <v>2896</v>
      </c>
      <c r="B927" s="176">
        <v>46088</v>
      </c>
      <c r="C927" s="172" t="s">
        <v>92</v>
      </c>
      <c r="D927" s="172" t="s">
        <v>24</v>
      </c>
      <c r="E927" s="172" t="s">
        <v>38</v>
      </c>
      <c r="F927" s="172" t="s">
        <v>87</v>
      </c>
      <c r="G927" s="172" t="s">
        <v>84</v>
      </c>
      <c r="H927" s="177">
        <v>1</v>
      </c>
      <c r="I927" s="178">
        <v>2327</v>
      </c>
      <c r="J927" s="176">
        <v>46086</v>
      </c>
      <c r="K927" s="172" t="s">
        <v>93</v>
      </c>
      <c r="L927" s="172" t="s">
        <v>94</v>
      </c>
      <c r="M927" s="179">
        <v>0.43</v>
      </c>
      <c r="N927" s="177"/>
      <c r="O927" s="177">
        <v>35</v>
      </c>
      <c r="P927" s="180">
        <v>-98.97</v>
      </c>
    </row>
    <row r="928" spans="1:16" ht="19.5" hidden="1" customHeight="1">
      <c r="A928" s="172" t="s">
        <v>2896</v>
      </c>
      <c r="B928" s="176">
        <v>46088</v>
      </c>
      <c r="C928" s="172" t="s">
        <v>100</v>
      </c>
      <c r="D928" s="172" t="s">
        <v>101</v>
      </c>
      <c r="E928" s="172" t="s">
        <v>38</v>
      </c>
      <c r="F928" s="172" t="s">
        <v>87</v>
      </c>
      <c r="G928" s="172" t="s">
        <v>84</v>
      </c>
      <c r="H928" s="177">
        <v>1</v>
      </c>
      <c r="I928" s="178">
        <v>2327</v>
      </c>
      <c r="J928" s="176">
        <v>46086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1001.9</v>
      </c>
    </row>
    <row r="929" spans="1:16" ht="19.5" hidden="1" customHeight="1">
      <c r="A929" s="172" t="s">
        <v>2896</v>
      </c>
      <c r="B929" s="176">
        <v>46088</v>
      </c>
      <c r="C929" s="172" t="s">
        <v>100</v>
      </c>
      <c r="D929" s="172" t="s">
        <v>102</v>
      </c>
      <c r="E929" s="172" t="s">
        <v>38</v>
      </c>
      <c r="F929" s="172" t="s">
        <v>87</v>
      </c>
      <c r="G929" s="172" t="s">
        <v>84</v>
      </c>
      <c r="H929" s="177">
        <v>1</v>
      </c>
      <c r="I929" s="178">
        <v>2327</v>
      </c>
      <c r="J929" s="176">
        <v>46086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10.02</v>
      </c>
    </row>
    <row r="930" spans="1:16" ht="19.5" hidden="1" customHeight="1">
      <c r="A930" s="172" t="s">
        <v>2896</v>
      </c>
      <c r="B930" s="176">
        <v>46088</v>
      </c>
      <c r="C930" s="172" t="s">
        <v>100</v>
      </c>
      <c r="D930" s="172" t="s">
        <v>103</v>
      </c>
      <c r="E930" s="172" t="s">
        <v>38</v>
      </c>
      <c r="F930" s="172" t="s">
        <v>87</v>
      </c>
      <c r="G930" s="172" t="s">
        <v>84</v>
      </c>
      <c r="H930" s="177">
        <v>1</v>
      </c>
      <c r="I930" s="178">
        <v>2327</v>
      </c>
      <c r="J930" s="176">
        <v>46086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1315.08</v>
      </c>
    </row>
    <row r="931" spans="1:16" ht="19.5" hidden="1" customHeight="1">
      <c r="A931" s="172" t="s">
        <v>2896</v>
      </c>
      <c r="B931" s="176">
        <v>46088</v>
      </c>
      <c r="C931" s="172" t="s">
        <v>104</v>
      </c>
      <c r="D931" s="172" t="s">
        <v>105</v>
      </c>
      <c r="E931" s="172" t="s">
        <v>38</v>
      </c>
      <c r="F931" s="172" t="s">
        <v>87</v>
      </c>
      <c r="G931" s="172" t="s">
        <v>84</v>
      </c>
      <c r="H931" s="177">
        <v>1</v>
      </c>
      <c r="I931" s="178">
        <v>2327</v>
      </c>
      <c r="J931" s="176">
        <v>46086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-1000.61</v>
      </c>
    </row>
    <row r="932" spans="1:16" ht="19.5" hidden="1" customHeight="1">
      <c r="A932" s="172" t="s">
        <v>2897</v>
      </c>
      <c r="B932" s="176">
        <v>46088</v>
      </c>
      <c r="C932" s="172" t="s">
        <v>92</v>
      </c>
      <c r="D932" s="172" t="s">
        <v>24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2327</v>
      </c>
      <c r="J932" s="176">
        <v>46086</v>
      </c>
      <c r="K932" s="172" t="s">
        <v>93</v>
      </c>
      <c r="L932" s="172" t="s">
        <v>94</v>
      </c>
      <c r="M932" s="179">
        <v>0.43</v>
      </c>
      <c r="N932" s="177"/>
      <c r="O932" s="177">
        <v>35</v>
      </c>
      <c r="P932" s="180">
        <v>-98.97</v>
      </c>
    </row>
    <row r="933" spans="1:16" ht="19.5" hidden="1" customHeight="1">
      <c r="A933" s="172" t="s">
        <v>2897</v>
      </c>
      <c r="B933" s="176">
        <v>46088</v>
      </c>
      <c r="C933" s="172" t="s">
        <v>100</v>
      </c>
      <c r="D933" s="172" t="s">
        <v>101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2327</v>
      </c>
      <c r="J933" s="176">
        <v>46086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492.19</v>
      </c>
    </row>
    <row r="934" spans="1:16" ht="19.5" hidden="1" customHeight="1">
      <c r="A934" s="172" t="s">
        <v>2897</v>
      </c>
      <c r="B934" s="176">
        <v>46088</v>
      </c>
      <c r="C934" s="172" t="s">
        <v>100</v>
      </c>
      <c r="D934" s="172" t="s">
        <v>102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2327</v>
      </c>
      <c r="J934" s="176">
        <v>46086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4.92</v>
      </c>
    </row>
    <row r="935" spans="1:16" ht="19.5" hidden="1" customHeight="1">
      <c r="A935" s="172" t="s">
        <v>2897</v>
      </c>
      <c r="B935" s="176">
        <v>46088</v>
      </c>
      <c r="C935" s="172" t="s">
        <v>100</v>
      </c>
      <c r="D935" s="172" t="s">
        <v>103</v>
      </c>
      <c r="E935" s="172" t="s">
        <v>42</v>
      </c>
      <c r="F935" s="172" t="s">
        <v>89</v>
      </c>
      <c r="G935" s="172" t="s">
        <v>84</v>
      </c>
      <c r="H935" s="177">
        <v>1</v>
      </c>
      <c r="I935" s="178">
        <v>2327</v>
      </c>
      <c r="J935" s="176">
        <v>46086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1829.89</v>
      </c>
    </row>
    <row r="936" spans="1:16" ht="19.5" hidden="1" customHeight="1">
      <c r="A936" s="172" t="s">
        <v>2897</v>
      </c>
      <c r="B936" s="176">
        <v>46088</v>
      </c>
      <c r="C936" s="172" t="s">
        <v>104</v>
      </c>
      <c r="D936" s="172" t="s">
        <v>105</v>
      </c>
      <c r="E936" s="172" t="s">
        <v>42</v>
      </c>
      <c r="F936" s="172" t="s">
        <v>89</v>
      </c>
      <c r="G936" s="172" t="s">
        <v>84</v>
      </c>
      <c r="H936" s="177">
        <v>1</v>
      </c>
      <c r="I936" s="178">
        <v>2327</v>
      </c>
      <c r="J936" s="176">
        <v>46086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-1000.61</v>
      </c>
    </row>
    <row r="937" spans="1:16" ht="19.5" hidden="1" customHeight="1">
      <c r="A937" s="172" t="s">
        <v>2897</v>
      </c>
      <c r="B937" s="176">
        <v>46088</v>
      </c>
      <c r="C937" s="172" t="s">
        <v>2695</v>
      </c>
      <c r="D937" s="172" t="s">
        <v>95</v>
      </c>
      <c r="E937" s="172" t="s">
        <v>42</v>
      </c>
      <c r="F937" s="172" t="s">
        <v>89</v>
      </c>
      <c r="G937" s="172" t="s">
        <v>84</v>
      </c>
      <c r="H937" s="177">
        <v>1</v>
      </c>
      <c r="I937" s="178">
        <v>2327</v>
      </c>
      <c r="J937" s="176">
        <v>46086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-19</v>
      </c>
    </row>
    <row r="938" spans="1:16" ht="19.5" hidden="1" customHeight="1">
      <c r="A938" s="172" t="s">
        <v>2898</v>
      </c>
      <c r="B938" s="176">
        <v>46088</v>
      </c>
      <c r="C938" s="172" t="s">
        <v>2695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46088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-18.96</v>
      </c>
    </row>
    <row r="939" spans="1:16" ht="19.5" hidden="1" customHeight="1">
      <c r="A939" s="172" t="s">
        <v>2899</v>
      </c>
      <c r="B939" s="176">
        <v>46088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0</v>
      </c>
      <c r="J939" s="176">
        <v>46082</v>
      </c>
      <c r="K939" s="172" t="s">
        <v>93</v>
      </c>
      <c r="L939" s="172" t="s">
        <v>94</v>
      </c>
      <c r="M939" s="179">
        <v>0</v>
      </c>
      <c r="N939" s="177"/>
      <c r="O939" s="177">
        <v>35</v>
      </c>
      <c r="P939" s="180">
        <v>-46.77</v>
      </c>
    </row>
    <row r="940" spans="1:16" ht="19.5" hidden="1" customHeight="1">
      <c r="A940" s="172" t="s">
        <v>2899</v>
      </c>
      <c r="B940" s="176">
        <v>46088</v>
      </c>
      <c r="C940" s="172" t="s">
        <v>2695</v>
      </c>
      <c r="D940" s="172" t="s">
        <v>95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0</v>
      </c>
      <c r="J940" s="176">
        <v>46082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-8.6</v>
      </c>
    </row>
    <row r="941" spans="1:16" ht="19.5" hidden="1" customHeight="1">
      <c r="A941" s="172" t="s">
        <v>2899</v>
      </c>
      <c r="B941" s="176">
        <v>46088</v>
      </c>
      <c r="C941" s="172" t="s">
        <v>92</v>
      </c>
      <c r="D941" s="172" t="s">
        <v>96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0</v>
      </c>
      <c r="J941" s="176">
        <v>46082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2899</v>
      </c>
      <c r="B942" s="176">
        <v>46088</v>
      </c>
      <c r="C942" s="172" t="s">
        <v>92</v>
      </c>
      <c r="D942" s="172" t="s">
        <v>97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0</v>
      </c>
      <c r="J942" s="176">
        <v>46082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-46.77</v>
      </c>
    </row>
    <row r="943" spans="1:16" ht="19.5" hidden="1" customHeight="1">
      <c r="A943" s="172" t="s">
        <v>2899</v>
      </c>
      <c r="B943" s="176">
        <v>46088</v>
      </c>
      <c r="C943" s="172" t="s">
        <v>2695</v>
      </c>
      <c r="D943" s="172" t="s">
        <v>98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0</v>
      </c>
      <c r="J943" s="176">
        <v>46082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-15</v>
      </c>
    </row>
    <row r="944" spans="1:16" ht="19.5" hidden="1" customHeight="1">
      <c r="A944" s="172" t="s">
        <v>2833</v>
      </c>
      <c r="B944" s="176">
        <v>46088</v>
      </c>
      <c r="C944" s="172" t="s">
        <v>92</v>
      </c>
      <c r="D944" s="172" t="s">
        <v>24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>
        <v>35</v>
      </c>
      <c r="P944" s="180">
        <v>-56.94</v>
      </c>
    </row>
    <row r="945" spans="1:16" ht="19.5" hidden="1" customHeight="1">
      <c r="A945" s="172" t="s">
        <v>2833</v>
      </c>
      <c r="B945" s="176">
        <v>46088</v>
      </c>
      <c r="C945" s="172" t="s">
        <v>2695</v>
      </c>
      <c r="D945" s="172" t="s">
        <v>95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46083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-9.2100000000000009</v>
      </c>
    </row>
    <row r="946" spans="1:16" ht="19.5" hidden="1" customHeight="1">
      <c r="A946" s="172" t="s">
        <v>2833</v>
      </c>
      <c r="B946" s="176">
        <v>46088</v>
      </c>
      <c r="C946" s="172" t="s">
        <v>92</v>
      </c>
      <c r="D946" s="172" t="s">
        <v>96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46083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2833</v>
      </c>
      <c r="B947" s="176">
        <v>46088</v>
      </c>
      <c r="C947" s="172" t="s">
        <v>92</v>
      </c>
      <c r="D947" s="172" t="s">
        <v>97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2833</v>
      </c>
      <c r="B948" s="176">
        <v>46088</v>
      </c>
      <c r="C948" s="172" t="s">
        <v>2695</v>
      </c>
      <c r="D948" s="172" t="s">
        <v>98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46083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2900</v>
      </c>
      <c r="B949" s="176">
        <v>46088</v>
      </c>
      <c r="C949" s="172" t="s">
        <v>92</v>
      </c>
      <c r="D949" s="172" t="s">
        <v>24</v>
      </c>
      <c r="E949" s="172" t="s">
        <v>60</v>
      </c>
      <c r="F949" s="172" t="s">
        <v>1426</v>
      </c>
      <c r="G949" s="172" t="s">
        <v>84</v>
      </c>
      <c r="H949" s="177">
        <v>1</v>
      </c>
      <c r="I949" s="178">
        <v>2327</v>
      </c>
      <c r="J949" s="176">
        <v>46086</v>
      </c>
      <c r="K949" s="172" t="s">
        <v>93</v>
      </c>
      <c r="L949" s="172" t="s">
        <v>94</v>
      </c>
      <c r="M949" s="179">
        <v>0.43</v>
      </c>
      <c r="N949" s="177"/>
      <c r="O949" s="177">
        <v>35</v>
      </c>
      <c r="P949" s="180">
        <v>-112.39</v>
      </c>
    </row>
    <row r="950" spans="1:16" ht="19.5" hidden="1" customHeight="1">
      <c r="A950" s="172" t="s">
        <v>2900</v>
      </c>
      <c r="B950" s="176">
        <v>46088</v>
      </c>
      <c r="C950" s="172" t="s">
        <v>100</v>
      </c>
      <c r="D950" s="172" t="s">
        <v>101</v>
      </c>
      <c r="E950" s="172" t="s">
        <v>60</v>
      </c>
      <c r="F950" s="172" t="s">
        <v>1426</v>
      </c>
      <c r="G950" s="172" t="s">
        <v>84</v>
      </c>
      <c r="H950" s="177">
        <v>1</v>
      </c>
      <c r="I950" s="178">
        <v>2327</v>
      </c>
      <c r="J950" s="176">
        <v>46086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977.19</v>
      </c>
    </row>
    <row r="951" spans="1:16" ht="19.5" hidden="1" customHeight="1">
      <c r="A951" s="172" t="s">
        <v>2900</v>
      </c>
      <c r="B951" s="176">
        <v>46088</v>
      </c>
      <c r="C951" s="172" t="s">
        <v>100</v>
      </c>
      <c r="D951" s="172" t="s">
        <v>102</v>
      </c>
      <c r="E951" s="172" t="s">
        <v>60</v>
      </c>
      <c r="F951" s="172" t="s">
        <v>1426</v>
      </c>
      <c r="G951" s="172" t="s">
        <v>84</v>
      </c>
      <c r="H951" s="177">
        <v>1</v>
      </c>
      <c r="I951" s="178">
        <v>2327</v>
      </c>
      <c r="J951" s="176">
        <v>46086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9.77</v>
      </c>
    </row>
    <row r="952" spans="1:16" ht="19.5" hidden="1" customHeight="1">
      <c r="A952" s="172" t="s">
        <v>2900</v>
      </c>
      <c r="B952" s="176">
        <v>46088</v>
      </c>
      <c r="C952" s="172" t="s">
        <v>100</v>
      </c>
      <c r="D952" s="172" t="s">
        <v>103</v>
      </c>
      <c r="E952" s="172" t="s">
        <v>60</v>
      </c>
      <c r="F952" s="172" t="s">
        <v>1426</v>
      </c>
      <c r="G952" s="172" t="s">
        <v>84</v>
      </c>
      <c r="H952" s="177">
        <v>1</v>
      </c>
      <c r="I952" s="178">
        <v>2327</v>
      </c>
      <c r="J952" s="176">
        <v>46086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1340.04</v>
      </c>
    </row>
    <row r="953" spans="1:16" ht="19.5" hidden="1" customHeight="1">
      <c r="A953" s="172" t="s">
        <v>2900</v>
      </c>
      <c r="B953" s="176">
        <v>46088</v>
      </c>
      <c r="C953" s="172" t="s">
        <v>104</v>
      </c>
      <c r="D953" s="172" t="s">
        <v>105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2327</v>
      </c>
      <c r="J953" s="176">
        <v>46086</v>
      </c>
      <c r="K953" s="172" t="s">
        <v>93</v>
      </c>
      <c r="L953" s="172" t="s">
        <v>94</v>
      </c>
      <c r="M953" s="179">
        <v>0.43</v>
      </c>
      <c r="N953" s="177"/>
      <c r="O953" s="177"/>
      <c r="P953" s="180">
        <v>-1000.61</v>
      </c>
    </row>
    <row r="954" spans="1:16" ht="19.5" hidden="1" customHeight="1">
      <c r="A954" s="172" t="s">
        <v>2900</v>
      </c>
      <c r="B954" s="176">
        <v>46088</v>
      </c>
      <c r="C954" s="172" t="s">
        <v>2695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2327</v>
      </c>
      <c r="J954" s="176">
        <v>46086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-12.18</v>
      </c>
    </row>
    <row r="955" spans="1:16" ht="19.5" hidden="1" customHeight="1">
      <c r="A955" s="172" t="s">
        <v>2901</v>
      </c>
      <c r="B955" s="176">
        <v>46088</v>
      </c>
      <c r="C955" s="172" t="s">
        <v>1748</v>
      </c>
      <c r="D955" s="172" t="s">
        <v>2750</v>
      </c>
      <c r="E955" s="172" t="s">
        <v>58</v>
      </c>
      <c r="F955" s="172" t="s">
        <v>1300</v>
      </c>
      <c r="G955" s="172" t="s">
        <v>84</v>
      </c>
      <c r="H955" s="177">
        <v>1</v>
      </c>
      <c r="I955" s="178">
        <v>0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</v>
      </c>
    </row>
    <row r="956" spans="1:16" ht="19.5" hidden="1" customHeight="1">
      <c r="A956" s="172" t="s">
        <v>2901</v>
      </c>
      <c r="B956" s="176">
        <v>46088</v>
      </c>
      <c r="C956" s="172" t="s">
        <v>2695</v>
      </c>
      <c r="D956" s="172" t="s">
        <v>2751</v>
      </c>
      <c r="E956" s="172" t="s">
        <v>58</v>
      </c>
      <c r="F956" s="172" t="s">
        <v>1300</v>
      </c>
      <c r="G956" s="172" t="s">
        <v>84</v>
      </c>
      <c r="H956" s="177">
        <v>1</v>
      </c>
      <c r="I956" s="178">
        <v>0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</v>
      </c>
    </row>
    <row r="957" spans="1:16" ht="19.5" hidden="1" customHeight="1">
      <c r="A957" s="172" t="s">
        <v>2902</v>
      </c>
      <c r="B957" s="176">
        <v>46088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0</v>
      </c>
      <c r="J957" s="176">
        <v>46077</v>
      </c>
      <c r="K957" s="172" t="s">
        <v>93</v>
      </c>
      <c r="L957" s="172" t="s">
        <v>94</v>
      </c>
      <c r="M957" s="179">
        <v>0</v>
      </c>
      <c r="N957" s="177"/>
      <c r="O957" s="177">
        <v>36</v>
      </c>
      <c r="P957" s="180">
        <v>-56.94</v>
      </c>
    </row>
    <row r="958" spans="1:16" ht="19.5" hidden="1" customHeight="1">
      <c r="A958" s="172" t="s">
        <v>2902</v>
      </c>
      <c r="B958" s="176">
        <v>46088</v>
      </c>
      <c r="C958" s="172" t="s">
        <v>2695</v>
      </c>
      <c r="D958" s="172" t="s">
        <v>95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0</v>
      </c>
      <c r="J958" s="176">
        <v>46077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-18.149999999999999</v>
      </c>
    </row>
    <row r="959" spans="1:16" ht="19.5" hidden="1" customHeight="1">
      <c r="A959" s="172" t="s">
        <v>2898</v>
      </c>
      <c r="B959" s="176">
        <v>46088</v>
      </c>
      <c r="C959" s="172" t="s">
        <v>2695</v>
      </c>
      <c r="D959" s="172" t="s">
        <v>82</v>
      </c>
      <c r="E959" s="172" t="s">
        <v>43</v>
      </c>
      <c r="F959" s="172" t="s">
        <v>125</v>
      </c>
      <c r="G959" s="172" t="s">
        <v>84</v>
      </c>
      <c r="H959" s="177">
        <v>1</v>
      </c>
      <c r="I959" s="178">
        <v>0</v>
      </c>
      <c r="J959" s="176">
        <v>46088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18.96</v>
      </c>
    </row>
    <row r="960" spans="1:16" ht="19.5" hidden="1" customHeight="1">
      <c r="A960" s="172" t="s">
        <v>2902</v>
      </c>
      <c r="B960" s="176">
        <v>46088</v>
      </c>
      <c r="C960" s="172" t="s">
        <v>92</v>
      </c>
      <c r="D960" s="172" t="s">
        <v>96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0</v>
      </c>
      <c r="J960" s="176">
        <v>46077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0</v>
      </c>
    </row>
    <row r="961" spans="1:16" ht="19.5" hidden="1" customHeight="1">
      <c r="A961" s="172" t="s">
        <v>2902</v>
      </c>
      <c r="B961" s="176">
        <v>46088</v>
      </c>
      <c r="C961" s="172" t="s">
        <v>92</v>
      </c>
      <c r="D961" s="172" t="s">
        <v>97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46077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-56.94</v>
      </c>
    </row>
    <row r="962" spans="1:16" ht="19.5" hidden="1" customHeight="1">
      <c r="A962" s="172" t="s">
        <v>2902</v>
      </c>
      <c r="B962" s="176">
        <v>46088</v>
      </c>
      <c r="C962" s="172" t="s">
        <v>2695</v>
      </c>
      <c r="D962" s="172" t="s">
        <v>98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46077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-15</v>
      </c>
    </row>
    <row r="963" spans="1:16" ht="19.5" hidden="1" customHeight="1">
      <c r="A963" s="172" t="s">
        <v>2747</v>
      </c>
      <c r="B963" s="176">
        <v>46088</v>
      </c>
      <c r="C963" s="172" t="s">
        <v>2695</v>
      </c>
      <c r="D963" s="172" t="s">
        <v>82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46084</v>
      </c>
      <c r="K963" s="172" t="s">
        <v>85</v>
      </c>
      <c r="L963" s="172" t="s">
        <v>85</v>
      </c>
      <c r="M963" s="179">
        <v>0</v>
      </c>
      <c r="N963" s="177"/>
      <c r="O963" s="177"/>
      <c r="P963" s="180">
        <v>9.7100000000000009</v>
      </c>
    </row>
    <row r="964" spans="1:16" ht="19.5" hidden="1" customHeight="1">
      <c r="A964" s="172" t="s">
        <v>2903</v>
      </c>
      <c r="B964" s="176">
        <v>46088</v>
      </c>
      <c r="C964" s="172" t="s">
        <v>92</v>
      </c>
      <c r="D964" s="172" t="s">
        <v>24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2327</v>
      </c>
      <c r="J964" s="176">
        <v>46087</v>
      </c>
      <c r="K964" s="172" t="s">
        <v>93</v>
      </c>
      <c r="L964" s="172" t="s">
        <v>94</v>
      </c>
      <c r="M964" s="179">
        <v>0.43</v>
      </c>
      <c r="N964" s="177"/>
      <c r="O964" s="177">
        <v>35</v>
      </c>
      <c r="P964" s="180">
        <v>-98.97</v>
      </c>
    </row>
    <row r="965" spans="1:16" ht="19.5" hidden="1" customHeight="1">
      <c r="A965" s="172" t="s">
        <v>2903</v>
      </c>
      <c r="B965" s="176">
        <v>46088</v>
      </c>
      <c r="C965" s="172" t="s">
        <v>100</v>
      </c>
      <c r="D965" s="172" t="s">
        <v>101</v>
      </c>
      <c r="E965" s="172" t="s">
        <v>42</v>
      </c>
      <c r="F965" s="172" t="s">
        <v>89</v>
      </c>
      <c r="G965" s="172" t="s">
        <v>84</v>
      </c>
      <c r="H965" s="177">
        <v>1</v>
      </c>
      <c r="I965" s="178">
        <v>2327</v>
      </c>
      <c r="J965" s="176">
        <v>46087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809.89</v>
      </c>
    </row>
    <row r="966" spans="1:16" ht="19.5" hidden="1" customHeight="1">
      <c r="A966" s="172" t="s">
        <v>2903</v>
      </c>
      <c r="B966" s="176">
        <v>46088</v>
      </c>
      <c r="C966" s="172" t="s">
        <v>100</v>
      </c>
      <c r="D966" s="172" t="s">
        <v>102</v>
      </c>
      <c r="E966" s="172" t="s">
        <v>42</v>
      </c>
      <c r="F966" s="172" t="s">
        <v>89</v>
      </c>
      <c r="G966" s="172" t="s">
        <v>84</v>
      </c>
      <c r="H966" s="177">
        <v>1</v>
      </c>
      <c r="I966" s="178">
        <v>2327</v>
      </c>
      <c r="J966" s="176">
        <v>46087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8.1</v>
      </c>
    </row>
    <row r="967" spans="1:16" ht="19.5" hidden="1" customHeight="1">
      <c r="A967" s="172" t="s">
        <v>2903</v>
      </c>
      <c r="B967" s="176">
        <v>46088</v>
      </c>
      <c r="C967" s="172" t="s">
        <v>100</v>
      </c>
      <c r="D967" s="172" t="s">
        <v>103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2327</v>
      </c>
      <c r="J967" s="176">
        <v>46087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1509.01</v>
      </c>
    </row>
    <row r="968" spans="1:16" ht="19.5" hidden="1" customHeight="1">
      <c r="A968" s="172" t="s">
        <v>2903</v>
      </c>
      <c r="B968" s="176">
        <v>46088</v>
      </c>
      <c r="C968" s="172" t="s">
        <v>104</v>
      </c>
      <c r="D968" s="172" t="s">
        <v>105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2327</v>
      </c>
      <c r="J968" s="176">
        <v>46087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-1000.61</v>
      </c>
    </row>
    <row r="969" spans="1:16" ht="19.5" hidden="1" customHeight="1">
      <c r="A969" s="172" t="s">
        <v>2903</v>
      </c>
      <c r="B969" s="176">
        <v>46088</v>
      </c>
      <c r="C969" s="172" t="s">
        <v>2695</v>
      </c>
      <c r="D969" s="172" t="s">
        <v>95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2327</v>
      </c>
      <c r="J969" s="176">
        <v>46087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-11.27</v>
      </c>
    </row>
    <row r="970" spans="1:16" ht="19.5" hidden="1" customHeight="1">
      <c r="A970" s="172" t="s">
        <v>2904</v>
      </c>
      <c r="B970" s="176">
        <v>46088</v>
      </c>
      <c r="C970" s="172" t="s">
        <v>2695</v>
      </c>
      <c r="D970" s="172" t="s">
        <v>82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0</v>
      </c>
      <c r="J970" s="176">
        <v>46088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-16.989999999999998</v>
      </c>
    </row>
    <row r="971" spans="1:16" ht="19.5" hidden="1" customHeight="1">
      <c r="A971" s="172" t="s">
        <v>2905</v>
      </c>
      <c r="B971" s="176">
        <v>46088</v>
      </c>
      <c r="C971" s="172" t="s">
        <v>92</v>
      </c>
      <c r="D971" s="172" t="s">
        <v>24</v>
      </c>
      <c r="E971" s="172" t="s">
        <v>38</v>
      </c>
      <c r="F971" s="172" t="s">
        <v>87</v>
      </c>
      <c r="G971" s="172" t="s">
        <v>84</v>
      </c>
      <c r="H971" s="177">
        <v>1</v>
      </c>
      <c r="I971" s="178">
        <v>0</v>
      </c>
      <c r="J971" s="176">
        <v>46064</v>
      </c>
      <c r="K971" s="172" t="s">
        <v>93</v>
      </c>
      <c r="L971" s="172" t="s">
        <v>94</v>
      </c>
      <c r="M971" s="179">
        <v>0</v>
      </c>
      <c r="N971" s="177"/>
      <c r="O971" s="177">
        <v>37</v>
      </c>
      <c r="P971" s="180">
        <v>-46.77</v>
      </c>
    </row>
    <row r="972" spans="1:16" ht="19.5" hidden="1" customHeight="1">
      <c r="A972" s="172" t="s">
        <v>2905</v>
      </c>
      <c r="B972" s="176">
        <v>46088</v>
      </c>
      <c r="C972" s="172" t="s">
        <v>2695</v>
      </c>
      <c r="D972" s="172" t="s">
        <v>95</v>
      </c>
      <c r="E972" s="172" t="s">
        <v>38</v>
      </c>
      <c r="F972" s="172" t="s">
        <v>87</v>
      </c>
      <c r="G972" s="172" t="s">
        <v>84</v>
      </c>
      <c r="H972" s="177">
        <v>1</v>
      </c>
      <c r="I972" s="178">
        <v>0</v>
      </c>
      <c r="J972" s="176">
        <v>46064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-12.96</v>
      </c>
    </row>
    <row r="973" spans="1:16" ht="19.5" hidden="1" customHeight="1">
      <c r="A973" s="172" t="s">
        <v>2905</v>
      </c>
      <c r="B973" s="176">
        <v>46088</v>
      </c>
      <c r="C973" s="172" t="s">
        <v>92</v>
      </c>
      <c r="D973" s="172" t="s">
        <v>96</v>
      </c>
      <c r="E973" s="172" t="s">
        <v>38</v>
      </c>
      <c r="F973" s="172" t="s">
        <v>87</v>
      </c>
      <c r="G973" s="172" t="s">
        <v>84</v>
      </c>
      <c r="H973" s="177">
        <v>1</v>
      </c>
      <c r="I973" s="178">
        <v>0</v>
      </c>
      <c r="J973" s="176">
        <v>46064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0</v>
      </c>
    </row>
    <row r="974" spans="1:16" ht="19.5" hidden="1" customHeight="1">
      <c r="A974" s="172" t="s">
        <v>2905</v>
      </c>
      <c r="B974" s="176">
        <v>46088</v>
      </c>
      <c r="C974" s="172" t="s">
        <v>92</v>
      </c>
      <c r="D974" s="172" t="s">
        <v>97</v>
      </c>
      <c r="E974" s="172" t="s">
        <v>38</v>
      </c>
      <c r="F974" s="172" t="s">
        <v>87</v>
      </c>
      <c r="G974" s="172" t="s">
        <v>84</v>
      </c>
      <c r="H974" s="177">
        <v>1</v>
      </c>
      <c r="I974" s="178">
        <v>0</v>
      </c>
      <c r="J974" s="176">
        <v>46064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-46.77</v>
      </c>
    </row>
    <row r="975" spans="1:16" ht="19.5" hidden="1" customHeight="1">
      <c r="A975" s="172" t="s">
        <v>2906</v>
      </c>
      <c r="B975" s="176">
        <v>46088</v>
      </c>
      <c r="C975" s="172" t="s">
        <v>2695</v>
      </c>
      <c r="D975" s="172" t="s">
        <v>82</v>
      </c>
      <c r="E975" s="172" t="s">
        <v>60</v>
      </c>
      <c r="F975" s="172" t="s">
        <v>1426</v>
      </c>
      <c r="G975" s="172" t="s">
        <v>84</v>
      </c>
      <c r="H975" s="177">
        <v>1</v>
      </c>
      <c r="I975" s="178">
        <v>0</v>
      </c>
      <c r="J975" s="176">
        <v>46088</v>
      </c>
      <c r="K975" s="172" t="s">
        <v>85</v>
      </c>
      <c r="L975" s="172" t="s">
        <v>85</v>
      </c>
      <c r="M975" s="179">
        <v>0</v>
      </c>
      <c r="N975" s="177"/>
      <c r="O975" s="177"/>
      <c r="P975" s="180">
        <v>-5.92</v>
      </c>
    </row>
    <row r="976" spans="1:16" ht="19.5" hidden="1" customHeight="1">
      <c r="A976" s="172" t="s">
        <v>2906</v>
      </c>
      <c r="B976" s="176">
        <v>46088</v>
      </c>
      <c r="C976" s="172" t="s">
        <v>2695</v>
      </c>
      <c r="D976" s="172" t="s">
        <v>82</v>
      </c>
      <c r="E976" s="172" t="s">
        <v>60</v>
      </c>
      <c r="F976" s="172" t="s">
        <v>1426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5.92</v>
      </c>
    </row>
    <row r="977" spans="1:16" ht="19.5" hidden="1" customHeight="1">
      <c r="A977" s="172" t="s">
        <v>85</v>
      </c>
      <c r="B977" s="176">
        <v>46088</v>
      </c>
      <c r="C977" s="172" t="s">
        <v>109</v>
      </c>
      <c r="D977" s="172" t="s">
        <v>2499</v>
      </c>
      <c r="E977" s="172" t="s">
        <v>85</v>
      </c>
      <c r="F977" s="172" t="s">
        <v>85</v>
      </c>
      <c r="G977" s="172" t="s">
        <v>85</v>
      </c>
      <c r="H977" s="177">
        <v>0</v>
      </c>
      <c r="I977" s="178">
        <v>0</v>
      </c>
      <c r="J977" s="176">
        <v>46088</v>
      </c>
      <c r="K977" s="172" t="s">
        <v>85</v>
      </c>
      <c r="L977" s="172" t="s">
        <v>85</v>
      </c>
      <c r="M977" s="179">
        <v>0</v>
      </c>
      <c r="N977" s="177"/>
      <c r="O977" s="177"/>
      <c r="P977" s="180">
        <v>-1024.8</v>
      </c>
    </row>
    <row r="978" spans="1:16" ht="19.5" hidden="1" customHeight="1">
      <c r="A978" s="172" t="s">
        <v>2727</v>
      </c>
      <c r="B978" s="176">
        <v>46088</v>
      </c>
      <c r="C978" s="172" t="s">
        <v>109</v>
      </c>
      <c r="D978" s="172" t="s">
        <v>139</v>
      </c>
      <c r="E978" s="172" t="s">
        <v>85</v>
      </c>
      <c r="F978" s="172" t="s">
        <v>85</v>
      </c>
      <c r="G978" s="172" t="s">
        <v>85</v>
      </c>
      <c r="H978" s="177">
        <v>0</v>
      </c>
      <c r="I978" s="178">
        <v>0</v>
      </c>
      <c r="J978" s="176">
        <v>46088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-783.33</v>
      </c>
    </row>
    <row r="979" spans="1:16" ht="19.5" hidden="1" customHeight="1">
      <c r="A979" s="172" t="s">
        <v>2460</v>
      </c>
      <c r="B979" s="176">
        <v>46088</v>
      </c>
      <c r="C979" s="172" t="s">
        <v>109</v>
      </c>
      <c r="D979" s="172" t="s">
        <v>139</v>
      </c>
      <c r="E979" s="172" t="s">
        <v>85</v>
      </c>
      <c r="F979" s="172" t="s">
        <v>85</v>
      </c>
      <c r="G979" s="172" t="s">
        <v>85</v>
      </c>
      <c r="H979" s="177">
        <v>0</v>
      </c>
      <c r="I979" s="178">
        <v>0</v>
      </c>
      <c r="J979" s="176">
        <v>46088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-434.79</v>
      </c>
    </row>
    <row r="980" spans="1:16" ht="19.5" hidden="1" customHeight="1">
      <c r="A980" s="172" t="s">
        <v>2257</v>
      </c>
      <c r="B980" s="176">
        <v>46088</v>
      </c>
      <c r="C980" s="172" t="s">
        <v>109</v>
      </c>
      <c r="D980" s="172" t="s">
        <v>139</v>
      </c>
      <c r="E980" s="172" t="s">
        <v>85</v>
      </c>
      <c r="F980" s="172" t="s">
        <v>85</v>
      </c>
      <c r="G980" s="172" t="s">
        <v>85</v>
      </c>
      <c r="H980" s="177">
        <v>0</v>
      </c>
      <c r="I980" s="178">
        <v>0</v>
      </c>
      <c r="J980" s="176">
        <v>46088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-584.17999999999995</v>
      </c>
    </row>
    <row r="981" spans="1:16" ht="19.5" hidden="1" customHeight="1">
      <c r="A981" s="172" t="s">
        <v>1553</v>
      </c>
      <c r="B981" s="176">
        <v>46088</v>
      </c>
      <c r="C981" s="172" t="s">
        <v>109</v>
      </c>
      <c r="D981" s="172" t="s">
        <v>139</v>
      </c>
      <c r="E981" s="172" t="s">
        <v>85</v>
      </c>
      <c r="F981" s="172" t="s">
        <v>85</v>
      </c>
      <c r="G981" s="172" t="s">
        <v>85</v>
      </c>
      <c r="H981" s="177">
        <v>0</v>
      </c>
      <c r="I981" s="178">
        <v>0</v>
      </c>
      <c r="J981" s="176">
        <v>46088</v>
      </c>
      <c r="K981" s="172" t="s">
        <v>85</v>
      </c>
      <c r="L981" s="172" t="s">
        <v>85</v>
      </c>
      <c r="M981" s="179">
        <v>0</v>
      </c>
      <c r="N981" s="177"/>
      <c r="O981" s="177"/>
      <c r="P981" s="180">
        <v>-435.71</v>
      </c>
    </row>
    <row r="982" spans="1:16" ht="19.5" hidden="1" customHeight="1">
      <c r="A982" s="172" t="s">
        <v>141</v>
      </c>
      <c r="B982" s="176">
        <v>46088</v>
      </c>
      <c r="C982" s="172" t="s">
        <v>109</v>
      </c>
      <c r="D982" s="172" t="s">
        <v>139</v>
      </c>
      <c r="E982" s="172" t="s">
        <v>85</v>
      </c>
      <c r="F982" s="172" t="s">
        <v>85</v>
      </c>
      <c r="G982" s="172" t="s">
        <v>85</v>
      </c>
      <c r="H982" s="177">
        <v>0</v>
      </c>
      <c r="I982" s="178">
        <v>0</v>
      </c>
      <c r="J982" s="176">
        <v>46088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-573.35</v>
      </c>
    </row>
    <row r="983" spans="1:16" ht="19.5" hidden="1" customHeight="1">
      <c r="A983" s="172" t="s">
        <v>145</v>
      </c>
      <c r="B983" s="176">
        <v>46088</v>
      </c>
      <c r="C983" s="172" t="s">
        <v>109</v>
      </c>
      <c r="D983" s="172" t="s">
        <v>139</v>
      </c>
      <c r="E983" s="172" t="s">
        <v>85</v>
      </c>
      <c r="F983" s="172" t="s">
        <v>85</v>
      </c>
      <c r="G983" s="172" t="s">
        <v>85</v>
      </c>
      <c r="H983" s="177">
        <v>0</v>
      </c>
      <c r="I983" s="178">
        <v>0</v>
      </c>
      <c r="J983" s="176">
        <v>46088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-717.49</v>
      </c>
    </row>
    <row r="984" spans="1:16" ht="19.5" hidden="1" customHeight="1">
      <c r="A984" s="172" t="s">
        <v>144</v>
      </c>
      <c r="B984" s="176">
        <v>46088</v>
      </c>
      <c r="C984" s="172" t="s">
        <v>109</v>
      </c>
      <c r="D984" s="172" t="s">
        <v>139</v>
      </c>
      <c r="E984" s="172" t="s">
        <v>85</v>
      </c>
      <c r="F984" s="172" t="s">
        <v>85</v>
      </c>
      <c r="G984" s="172" t="s">
        <v>85</v>
      </c>
      <c r="H984" s="177">
        <v>0</v>
      </c>
      <c r="I984" s="178">
        <v>0</v>
      </c>
      <c r="J984" s="176">
        <v>46088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-789.32</v>
      </c>
    </row>
    <row r="985" spans="1:16" ht="19.5" hidden="1" customHeight="1">
      <c r="A985" s="172" t="s">
        <v>142</v>
      </c>
      <c r="B985" s="176">
        <v>46088</v>
      </c>
      <c r="C985" s="172" t="s">
        <v>109</v>
      </c>
      <c r="D985" s="172" t="s">
        <v>143</v>
      </c>
      <c r="E985" s="172" t="s">
        <v>85</v>
      </c>
      <c r="F985" s="172" t="s">
        <v>85</v>
      </c>
      <c r="G985" s="172" t="s">
        <v>85</v>
      </c>
      <c r="H985" s="177">
        <v>0</v>
      </c>
      <c r="I985" s="178">
        <v>0</v>
      </c>
      <c r="J985" s="176">
        <v>46088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-2510.6999999999998</v>
      </c>
    </row>
    <row r="986" spans="1:16" ht="19.5" hidden="1" customHeight="1">
      <c r="A986" s="172" t="s">
        <v>2907</v>
      </c>
      <c r="B986" s="176">
        <v>46089</v>
      </c>
      <c r="C986" s="172" t="s">
        <v>92</v>
      </c>
      <c r="D986" s="172" t="s">
        <v>24</v>
      </c>
      <c r="E986" s="172" t="s">
        <v>41</v>
      </c>
      <c r="F986" s="172" t="s">
        <v>83</v>
      </c>
      <c r="G986" s="172" t="s">
        <v>84</v>
      </c>
      <c r="H986" s="177">
        <v>1</v>
      </c>
      <c r="I986" s="178">
        <v>0</v>
      </c>
      <c r="J986" s="176">
        <v>46034</v>
      </c>
      <c r="K986" s="172" t="s">
        <v>93</v>
      </c>
      <c r="L986" s="172" t="s">
        <v>94</v>
      </c>
      <c r="M986" s="179">
        <v>0</v>
      </c>
      <c r="N986" s="177"/>
      <c r="O986" s="177">
        <v>42</v>
      </c>
      <c r="P986" s="180">
        <v>-46.77</v>
      </c>
    </row>
    <row r="987" spans="1:16" ht="19.5" hidden="1" customHeight="1">
      <c r="A987" s="172" t="s">
        <v>2907</v>
      </c>
      <c r="B987" s="176">
        <v>46089</v>
      </c>
      <c r="C987" s="172" t="s">
        <v>2695</v>
      </c>
      <c r="D987" s="172" t="s">
        <v>95</v>
      </c>
      <c r="E987" s="172" t="s">
        <v>41</v>
      </c>
      <c r="F987" s="172" t="s">
        <v>83</v>
      </c>
      <c r="G987" s="172" t="s">
        <v>84</v>
      </c>
      <c r="H987" s="177">
        <v>1</v>
      </c>
      <c r="I987" s="178">
        <v>0</v>
      </c>
      <c r="J987" s="176">
        <v>46034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-15.1</v>
      </c>
    </row>
    <row r="988" spans="1:16" ht="19.5" hidden="1" customHeight="1">
      <c r="A988" s="172" t="s">
        <v>2907</v>
      </c>
      <c r="B988" s="176">
        <v>46089</v>
      </c>
      <c r="C988" s="172" t="s">
        <v>92</v>
      </c>
      <c r="D988" s="172" t="s">
        <v>96</v>
      </c>
      <c r="E988" s="172" t="s">
        <v>41</v>
      </c>
      <c r="F988" s="172" t="s">
        <v>83</v>
      </c>
      <c r="G988" s="172" t="s">
        <v>84</v>
      </c>
      <c r="H988" s="177">
        <v>1</v>
      </c>
      <c r="I988" s="178">
        <v>0</v>
      </c>
      <c r="J988" s="176">
        <v>46034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hidden="1" customHeight="1">
      <c r="A989" s="172" t="s">
        <v>2907</v>
      </c>
      <c r="B989" s="176">
        <v>46089</v>
      </c>
      <c r="C989" s="172" t="s">
        <v>92</v>
      </c>
      <c r="D989" s="172" t="s">
        <v>97</v>
      </c>
      <c r="E989" s="172" t="s">
        <v>41</v>
      </c>
      <c r="F989" s="172" t="s">
        <v>83</v>
      </c>
      <c r="G989" s="172" t="s">
        <v>84</v>
      </c>
      <c r="H989" s="177">
        <v>1</v>
      </c>
      <c r="I989" s="178">
        <v>0</v>
      </c>
      <c r="J989" s="176">
        <v>46034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-46.77</v>
      </c>
    </row>
    <row r="990" spans="1:16" ht="19.5" hidden="1" customHeight="1">
      <c r="A990" s="172" t="s">
        <v>2908</v>
      </c>
      <c r="B990" s="176">
        <v>46089</v>
      </c>
      <c r="C990" s="172" t="s">
        <v>92</v>
      </c>
      <c r="D990" s="172" t="s">
        <v>24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0</v>
      </c>
      <c r="J990" s="176">
        <v>46085</v>
      </c>
      <c r="K990" s="172" t="s">
        <v>93</v>
      </c>
      <c r="L990" s="172" t="s">
        <v>94</v>
      </c>
      <c r="M990" s="179">
        <v>0</v>
      </c>
      <c r="N990" s="177"/>
      <c r="O990" s="177">
        <v>34</v>
      </c>
      <c r="P990" s="180">
        <v>-46.77</v>
      </c>
    </row>
    <row r="991" spans="1:16" ht="19.5" hidden="1" customHeight="1">
      <c r="A991" s="172" t="s">
        <v>2908</v>
      </c>
      <c r="B991" s="176">
        <v>46089</v>
      </c>
      <c r="C991" s="172" t="s">
        <v>2695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0</v>
      </c>
      <c r="J991" s="176">
        <v>46085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-11.35</v>
      </c>
    </row>
    <row r="992" spans="1:16" ht="19.5" hidden="1" customHeight="1">
      <c r="A992" s="172" t="s">
        <v>2908</v>
      </c>
      <c r="B992" s="176">
        <v>46089</v>
      </c>
      <c r="C992" s="172" t="s">
        <v>92</v>
      </c>
      <c r="D992" s="172" t="s">
        <v>96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0</v>
      </c>
      <c r="J992" s="176">
        <v>46085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2908</v>
      </c>
      <c r="B993" s="176">
        <v>46089</v>
      </c>
      <c r="C993" s="172" t="s">
        <v>92</v>
      </c>
      <c r="D993" s="172" t="s">
        <v>97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0</v>
      </c>
      <c r="J993" s="176">
        <v>46085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-46.77</v>
      </c>
    </row>
    <row r="994" spans="1:16" ht="19.5" hidden="1" customHeight="1">
      <c r="A994" s="172" t="s">
        <v>2909</v>
      </c>
      <c r="B994" s="176">
        <v>46089</v>
      </c>
      <c r="C994" s="172" t="s">
        <v>92</v>
      </c>
      <c r="D994" s="172" t="s">
        <v>24</v>
      </c>
      <c r="E994" s="172" t="s">
        <v>42</v>
      </c>
      <c r="F994" s="172" t="s">
        <v>89</v>
      </c>
      <c r="G994" s="172" t="s">
        <v>84</v>
      </c>
      <c r="H994" s="177">
        <v>1</v>
      </c>
      <c r="I994" s="178">
        <v>0</v>
      </c>
      <c r="J994" s="176">
        <v>46080</v>
      </c>
      <c r="K994" s="172" t="s">
        <v>93</v>
      </c>
      <c r="L994" s="172" t="s">
        <v>94</v>
      </c>
      <c r="M994" s="179">
        <v>0</v>
      </c>
      <c r="N994" s="177"/>
      <c r="O994" s="177">
        <v>36</v>
      </c>
      <c r="P994" s="180">
        <v>-46.77</v>
      </c>
    </row>
    <row r="995" spans="1:16" ht="19.5" hidden="1" customHeight="1">
      <c r="A995" s="172" t="s">
        <v>2909</v>
      </c>
      <c r="B995" s="176">
        <v>46089</v>
      </c>
      <c r="C995" s="172" t="s">
        <v>2695</v>
      </c>
      <c r="D995" s="172" t="s">
        <v>95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46080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-18.739999999999998</v>
      </c>
    </row>
    <row r="996" spans="1:16" ht="19.5" hidden="1" customHeight="1">
      <c r="A996" s="172" t="s">
        <v>2909</v>
      </c>
      <c r="B996" s="176">
        <v>46089</v>
      </c>
      <c r="C996" s="172" t="s">
        <v>92</v>
      </c>
      <c r="D996" s="172" t="s">
        <v>96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46080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0</v>
      </c>
    </row>
    <row r="997" spans="1:16" ht="19.5" hidden="1" customHeight="1">
      <c r="A997" s="172" t="s">
        <v>2909</v>
      </c>
      <c r="B997" s="176">
        <v>46089</v>
      </c>
      <c r="C997" s="172" t="s">
        <v>92</v>
      </c>
      <c r="D997" s="172" t="s">
        <v>97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46080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-46.77</v>
      </c>
    </row>
    <row r="998" spans="1:16" ht="19.5" hidden="1" customHeight="1">
      <c r="A998" s="172" t="s">
        <v>2909</v>
      </c>
      <c r="B998" s="176">
        <v>46089</v>
      </c>
      <c r="C998" s="172" t="s">
        <v>2695</v>
      </c>
      <c r="D998" s="172" t="s">
        <v>98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46080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-15</v>
      </c>
    </row>
    <row r="999" spans="1:16" ht="19.5" hidden="1" customHeight="1">
      <c r="A999" s="172" t="s">
        <v>2910</v>
      </c>
      <c r="B999" s="176">
        <v>46089</v>
      </c>
      <c r="C999" s="172" t="s">
        <v>92</v>
      </c>
      <c r="D999" s="172" t="s">
        <v>24</v>
      </c>
      <c r="E999" s="172" t="s">
        <v>42</v>
      </c>
      <c r="F999" s="172" t="s">
        <v>89</v>
      </c>
      <c r="G999" s="172" t="s">
        <v>84</v>
      </c>
      <c r="H999" s="177">
        <v>1</v>
      </c>
      <c r="I999" s="178">
        <v>0</v>
      </c>
      <c r="J999" s="176">
        <v>46082</v>
      </c>
      <c r="K999" s="172" t="s">
        <v>93</v>
      </c>
      <c r="L999" s="172" t="s">
        <v>94</v>
      </c>
      <c r="M999" s="179">
        <v>0</v>
      </c>
      <c r="N999" s="177"/>
      <c r="O999" s="177">
        <v>35</v>
      </c>
      <c r="P999" s="180">
        <v>-46.77</v>
      </c>
    </row>
    <row r="1000" spans="1:16" ht="19.5" hidden="1" customHeight="1">
      <c r="A1000" s="172" t="s">
        <v>2910</v>
      </c>
      <c r="B1000" s="176">
        <v>46089</v>
      </c>
      <c r="C1000" s="172" t="s">
        <v>2695</v>
      </c>
      <c r="D1000" s="172" t="s">
        <v>95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46082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-11.09</v>
      </c>
    </row>
    <row r="1001" spans="1:16" ht="19.5" hidden="1" customHeight="1">
      <c r="A1001" s="172" t="s">
        <v>2910</v>
      </c>
      <c r="B1001" s="176">
        <v>46089</v>
      </c>
      <c r="C1001" s="172" t="s">
        <v>92</v>
      </c>
      <c r="D1001" s="172" t="s">
        <v>96</v>
      </c>
      <c r="E1001" s="172" t="s">
        <v>42</v>
      </c>
      <c r="F1001" s="172" t="s">
        <v>89</v>
      </c>
      <c r="G1001" s="172" t="s">
        <v>84</v>
      </c>
      <c r="H1001" s="177">
        <v>1</v>
      </c>
      <c r="I1001" s="178">
        <v>0</v>
      </c>
      <c r="J1001" s="176">
        <v>46082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0</v>
      </c>
    </row>
    <row r="1002" spans="1:16" ht="19.5" hidden="1" customHeight="1">
      <c r="A1002" s="172" t="s">
        <v>2910</v>
      </c>
      <c r="B1002" s="176">
        <v>46089</v>
      </c>
      <c r="C1002" s="172" t="s">
        <v>92</v>
      </c>
      <c r="D1002" s="172" t="s">
        <v>97</v>
      </c>
      <c r="E1002" s="172" t="s">
        <v>42</v>
      </c>
      <c r="F1002" s="172" t="s">
        <v>89</v>
      </c>
      <c r="G1002" s="172" t="s">
        <v>84</v>
      </c>
      <c r="H1002" s="177">
        <v>1</v>
      </c>
      <c r="I1002" s="178">
        <v>0</v>
      </c>
      <c r="J1002" s="176">
        <v>46082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-46.77</v>
      </c>
    </row>
    <row r="1003" spans="1:16" ht="19.5" hidden="1" customHeight="1">
      <c r="A1003" s="172" t="s">
        <v>2910</v>
      </c>
      <c r="B1003" s="176">
        <v>46089</v>
      </c>
      <c r="C1003" s="172" t="s">
        <v>2695</v>
      </c>
      <c r="D1003" s="172" t="s">
        <v>98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46082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-15</v>
      </c>
    </row>
    <row r="1004" spans="1:16" ht="19.5" hidden="1" customHeight="1">
      <c r="A1004" s="172" t="s">
        <v>2911</v>
      </c>
      <c r="B1004" s="176">
        <v>46089</v>
      </c>
      <c r="C1004" s="172" t="s">
        <v>92</v>
      </c>
      <c r="D1004" s="172" t="s">
        <v>96</v>
      </c>
      <c r="E1004" s="172" t="s">
        <v>43</v>
      </c>
      <c r="F1004" s="172" t="s">
        <v>125</v>
      </c>
      <c r="G1004" s="172" t="s">
        <v>84</v>
      </c>
      <c r="H1004" s="177">
        <v>1</v>
      </c>
      <c r="I1004" s="178">
        <v>0</v>
      </c>
      <c r="J1004" s="176">
        <v>46077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0</v>
      </c>
    </row>
    <row r="1005" spans="1:16" ht="19.5" hidden="1" customHeight="1">
      <c r="A1005" s="172" t="s">
        <v>2911</v>
      </c>
      <c r="B1005" s="176">
        <v>46089</v>
      </c>
      <c r="C1005" s="172" t="s">
        <v>92</v>
      </c>
      <c r="D1005" s="172" t="s">
        <v>97</v>
      </c>
      <c r="E1005" s="172" t="s">
        <v>43</v>
      </c>
      <c r="F1005" s="172" t="s">
        <v>125</v>
      </c>
      <c r="G1005" s="172" t="s">
        <v>84</v>
      </c>
      <c r="H1005" s="177">
        <v>1</v>
      </c>
      <c r="I1005" s="178">
        <v>0</v>
      </c>
      <c r="J1005" s="176">
        <v>46077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-46.77</v>
      </c>
    </row>
    <row r="1006" spans="1:16" ht="19.5" hidden="1" customHeight="1">
      <c r="A1006" s="172" t="s">
        <v>2911</v>
      </c>
      <c r="B1006" s="176">
        <v>46089</v>
      </c>
      <c r="C1006" s="172" t="s">
        <v>2695</v>
      </c>
      <c r="D1006" s="172" t="s">
        <v>98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46077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-15</v>
      </c>
    </row>
    <row r="1007" spans="1:16" ht="19.5" hidden="1" customHeight="1">
      <c r="A1007" s="172" t="s">
        <v>2911</v>
      </c>
      <c r="B1007" s="176">
        <v>46089</v>
      </c>
      <c r="C1007" s="172" t="s">
        <v>92</v>
      </c>
      <c r="D1007" s="172" t="s">
        <v>24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46077</v>
      </c>
      <c r="K1007" s="172" t="s">
        <v>93</v>
      </c>
      <c r="L1007" s="172" t="s">
        <v>94</v>
      </c>
      <c r="M1007" s="179">
        <v>0</v>
      </c>
      <c r="N1007" s="177"/>
      <c r="O1007" s="177">
        <v>36</v>
      </c>
      <c r="P1007" s="180">
        <v>-46.77</v>
      </c>
    </row>
    <row r="1008" spans="1:16" ht="19.5" hidden="1" customHeight="1">
      <c r="A1008" s="172" t="s">
        <v>2911</v>
      </c>
      <c r="B1008" s="176">
        <v>46089</v>
      </c>
      <c r="C1008" s="172" t="s">
        <v>2695</v>
      </c>
      <c r="D1008" s="172" t="s">
        <v>95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46077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-14.33</v>
      </c>
    </row>
    <row r="1009" spans="1:16" ht="19.5" hidden="1" customHeight="1">
      <c r="A1009" s="172" t="s">
        <v>2845</v>
      </c>
      <c r="B1009" s="176">
        <v>46089</v>
      </c>
      <c r="C1009" s="172" t="s">
        <v>92</v>
      </c>
      <c r="D1009" s="172" t="s">
        <v>96</v>
      </c>
      <c r="E1009" s="172" t="s">
        <v>43</v>
      </c>
      <c r="F1009" s="172" t="s">
        <v>125</v>
      </c>
      <c r="G1009" s="172" t="s">
        <v>84</v>
      </c>
      <c r="H1009" s="177">
        <v>1</v>
      </c>
      <c r="I1009" s="178">
        <v>0</v>
      </c>
      <c r="J1009" s="176">
        <v>46081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0</v>
      </c>
    </row>
    <row r="1010" spans="1:16" ht="19.5" hidden="1" customHeight="1">
      <c r="A1010" s="172" t="s">
        <v>2845</v>
      </c>
      <c r="B1010" s="176">
        <v>46089</v>
      </c>
      <c r="C1010" s="172" t="s">
        <v>92</v>
      </c>
      <c r="D1010" s="172" t="s">
        <v>97</v>
      </c>
      <c r="E1010" s="172" t="s">
        <v>43</v>
      </c>
      <c r="F1010" s="172" t="s">
        <v>125</v>
      </c>
      <c r="G1010" s="172" t="s">
        <v>84</v>
      </c>
      <c r="H1010" s="177">
        <v>1</v>
      </c>
      <c r="I1010" s="178">
        <v>0</v>
      </c>
      <c r="J1010" s="176">
        <v>46081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-46.77</v>
      </c>
    </row>
    <row r="1011" spans="1:16" ht="19.5" hidden="1" customHeight="1">
      <c r="A1011" s="172" t="s">
        <v>2845</v>
      </c>
      <c r="B1011" s="176">
        <v>46089</v>
      </c>
      <c r="C1011" s="172" t="s">
        <v>2695</v>
      </c>
      <c r="D1011" s="172" t="s">
        <v>98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0</v>
      </c>
      <c r="J1011" s="176">
        <v>46081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-15</v>
      </c>
    </row>
    <row r="1012" spans="1:16" ht="19.5" hidden="1" customHeight="1">
      <c r="A1012" s="172" t="s">
        <v>2845</v>
      </c>
      <c r="B1012" s="176">
        <v>46089</v>
      </c>
      <c r="C1012" s="172" t="s">
        <v>92</v>
      </c>
      <c r="D1012" s="172" t="s">
        <v>24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0</v>
      </c>
      <c r="J1012" s="176">
        <v>46081</v>
      </c>
      <c r="K1012" s="172" t="s">
        <v>93</v>
      </c>
      <c r="L1012" s="172" t="s">
        <v>94</v>
      </c>
      <c r="M1012" s="179">
        <v>0</v>
      </c>
      <c r="N1012" s="177"/>
      <c r="O1012" s="177">
        <v>35</v>
      </c>
      <c r="P1012" s="180">
        <v>-46.77</v>
      </c>
    </row>
    <row r="1013" spans="1:16" ht="19.5" hidden="1" customHeight="1">
      <c r="A1013" s="172" t="s">
        <v>2845</v>
      </c>
      <c r="B1013" s="176">
        <v>46089</v>
      </c>
      <c r="C1013" s="172" t="s">
        <v>2695</v>
      </c>
      <c r="D1013" s="172" t="s">
        <v>95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0</v>
      </c>
      <c r="J1013" s="176">
        <v>46081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-24.71</v>
      </c>
    </row>
    <row r="1014" spans="1:16" ht="19.5" hidden="1" customHeight="1">
      <c r="A1014" s="172" t="s">
        <v>2912</v>
      </c>
      <c r="B1014" s="176">
        <v>46089</v>
      </c>
      <c r="C1014" s="172" t="s">
        <v>92</v>
      </c>
      <c r="D1014" s="172" t="s">
        <v>24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2470</v>
      </c>
      <c r="J1014" s="176">
        <v>46082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-114.68</v>
      </c>
    </row>
    <row r="1015" spans="1:16" ht="19.5" hidden="1" customHeight="1">
      <c r="A1015" s="172" t="s">
        <v>2912</v>
      </c>
      <c r="B1015" s="176">
        <v>46089</v>
      </c>
      <c r="C1015" s="172" t="s">
        <v>100</v>
      </c>
      <c r="D1015" s="172" t="s">
        <v>101</v>
      </c>
      <c r="E1015" s="172" t="s">
        <v>53</v>
      </c>
      <c r="F1015" s="172" t="s">
        <v>120</v>
      </c>
      <c r="G1015" s="172" t="s">
        <v>84</v>
      </c>
      <c r="H1015" s="177">
        <v>1</v>
      </c>
      <c r="I1015" s="178">
        <v>2470</v>
      </c>
      <c r="J1015" s="176">
        <v>46082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935.24</v>
      </c>
    </row>
    <row r="1016" spans="1:16" ht="19.5" hidden="1" customHeight="1">
      <c r="A1016" s="172" t="s">
        <v>2912</v>
      </c>
      <c r="B1016" s="176">
        <v>46089</v>
      </c>
      <c r="C1016" s="172" t="s">
        <v>100</v>
      </c>
      <c r="D1016" s="172" t="s">
        <v>102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2470</v>
      </c>
      <c r="J1016" s="176">
        <v>46082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9.35</v>
      </c>
    </row>
    <row r="1017" spans="1:16" ht="19.5" hidden="1" customHeight="1">
      <c r="A1017" s="172" t="s">
        <v>2912</v>
      </c>
      <c r="B1017" s="176">
        <v>46089</v>
      </c>
      <c r="C1017" s="172" t="s">
        <v>100</v>
      </c>
      <c r="D1017" s="172" t="s">
        <v>103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2470</v>
      </c>
      <c r="J1017" s="176">
        <v>46082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1525.41</v>
      </c>
    </row>
    <row r="1018" spans="1:16" ht="19.5" hidden="1" customHeight="1">
      <c r="A1018" s="172" t="s">
        <v>2912</v>
      </c>
      <c r="B1018" s="176">
        <v>46089</v>
      </c>
      <c r="C1018" s="172" t="s">
        <v>104</v>
      </c>
      <c r="D1018" s="172" t="s">
        <v>105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2470</v>
      </c>
      <c r="J1018" s="176">
        <v>46082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-1062.0999999999999</v>
      </c>
    </row>
    <row r="1019" spans="1:16" ht="19.5" hidden="1" customHeight="1">
      <c r="A1019" s="172" t="s">
        <v>2912</v>
      </c>
      <c r="B1019" s="176">
        <v>46089</v>
      </c>
      <c r="C1019" s="172" t="s">
        <v>2695</v>
      </c>
      <c r="D1019" s="172" t="s">
        <v>95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2470</v>
      </c>
      <c r="J1019" s="176">
        <v>46082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-18.93</v>
      </c>
    </row>
    <row r="1020" spans="1:16" ht="19.5" hidden="1" customHeight="1">
      <c r="A1020" s="172" t="s">
        <v>2912</v>
      </c>
      <c r="B1020" s="176">
        <v>46089</v>
      </c>
      <c r="C1020" s="172" t="s">
        <v>166</v>
      </c>
      <c r="D1020" s="172" t="s">
        <v>167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-2470</v>
      </c>
      <c r="J1020" s="176">
        <v>46082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-935.24</v>
      </c>
    </row>
    <row r="1021" spans="1:16" ht="19.5" hidden="1" customHeight="1">
      <c r="A1021" s="172" t="s">
        <v>2912</v>
      </c>
      <c r="B1021" s="176">
        <v>46089</v>
      </c>
      <c r="C1021" s="172" t="s">
        <v>166</v>
      </c>
      <c r="D1021" s="172" t="s">
        <v>102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-2470</v>
      </c>
      <c r="J1021" s="176">
        <v>46082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-9.35</v>
      </c>
    </row>
    <row r="1022" spans="1:16" ht="19.5" hidden="1" customHeight="1">
      <c r="A1022" s="172" t="s">
        <v>2912</v>
      </c>
      <c r="B1022" s="176">
        <v>46089</v>
      </c>
      <c r="C1022" s="172" t="s">
        <v>166</v>
      </c>
      <c r="D1022" s="172" t="s">
        <v>103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-2470</v>
      </c>
      <c r="J1022" s="176">
        <v>46082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-1525.41</v>
      </c>
    </row>
    <row r="1023" spans="1:16" ht="19.5" hidden="1" customHeight="1">
      <c r="A1023" s="172" t="s">
        <v>2912</v>
      </c>
      <c r="B1023" s="176">
        <v>46089</v>
      </c>
      <c r="C1023" s="172" t="s">
        <v>104</v>
      </c>
      <c r="D1023" s="172" t="s">
        <v>168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-2470</v>
      </c>
      <c r="J1023" s="176">
        <v>46082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1062.0999999999999</v>
      </c>
    </row>
    <row r="1024" spans="1:16" ht="19.5" hidden="1" customHeight="1">
      <c r="A1024" s="172" t="s">
        <v>2912</v>
      </c>
      <c r="B1024" s="176">
        <v>46089</v>
      </c>
      <c r="C1024" s="172" t="s">
        <v>2695</v>
      </c>
      <c r="D1024" s="172" t="s">
        <v>82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0</v>
      </c>
      <c r="J1024" s="176">
        <v>46082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-17.77</v>
      </c>
    </row>
    <row r="1025" spans="1:16" ht="19.5" hidden="1" customHeight="1">
      <c r="A1025" s="172" t="s">
        <v>2912</v>
      </c>
      <c r="B1025" s="176">
        <v>46089</v>
      </c>
      <c r="C1025" s="172" t="s">
        <v>2695</v>
      </c>
      <c r="D1025" s="172" t="s">
        <v>82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0</v>
      </c>
      <c r="J1025" s="176">
        <v>46082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17.77</v>
      </c>
    </row>
    <row r="1026" spans="1:16" ht="19.5" customHeight="1">
      <c r="A1026" s="172" t="s">
        <v>85</v>
      </c>
      <c r="B1026" s="176">
        <v>46089</v>
      </c>
      <c r="C1026" s="172" t="s">
        <v>109</v>
      </c>
      <c r="D1026" s="172" t="s">
        <v>110</v>
      </c>
      <c r="E1026" s="172" t="s">
        <v>85</v>
      </c>
      <c r="F1026" s="172" t="s">
        <v>85</v>
      </c>
      <c r="G1026" s="172" t="s">
        <v>2913</v>
      </c>
      <c r="H1026" s="177">
        <v>0</v>
      </c>
      <c r="I1026" s="178">
        <v>0</v>
      </c>
      <c r="J1026" s="176">
        <v>46089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-150</v>
      </c>
    </row>
    <row r="1027" spans="1:16" ht="19.5" hidden="1" customHeight="1">
      <c r="A1027" s="172" t="s">
        <v>2914</v>
      </c>
      <c r="B1027" s="176">
        <v>46089</v>
      </c>
      <c r="C1027" s="172" t="s">
        <v>92</v>
      </c>
      <c r="D1027" s="172" t="s">
        <v>24</v>
      </c>
      <c r="E1027" s="172" t="s">
        <v>42</v>
      </c>
      <c r="F1027" s="172" t="s">
        <v>89</v>
      </c>
      <c r="G1027" s="172" t="s">
        <v>84</v>
      </c>
      <c r="H1027" s="177">
        <v>1</v>
      </c>
      <c r="I1027" s="178">
        <v>0</v>
      </c>
      <c r="J1027" s="176">
        <v>46077</v>
      </c>
      <c r="K1027" s="172" t="s">
        <v>93</v>
      </c>
      <c r="L1027" s="172" t="s">
        <v>94</v>
      </c>
      <c r="M1027" s="179">
        <v>0</v>
      </c>
      <c r="N1027" s="177"/>
      <c r="O1027" s="177">
        <v>36</v>
      </c>
      <c r="P1027" s="180">
        <v>-46.77</v>
      </c>
    </row>
    <row r="1028" spans="1:16" ht="19.5" hidden="1" customHeight="1">
      <c r="A1028" s="172" t="s">
        <v>2914</v>
      </c>
      <c r="B1028" s="176">
        <v>46089</v>
      </c>
      <c r="C1028" s="172" t="s">
        <v>2695</v>
      </c>
      <c r="D1028" s="172" t="s">
        <v>95</v>
      </c>
      <c r="E1028" s="172" t="s">
        <v>42</v>
      </c>
      <c r="F1028" s="172" t="s">
        <v>89</v>
      </c>
      <c r="G1028" s="172" t="s">
        <v>84</v>
      </c>
      <c r="H1028" s="177">
        <v>1</v>
      </c>
      <c r="I1028" s="178">
        <v>0</v>
      </c>
      <c r="J1028" s="176">
        <v>46077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-15.96</v>
      </c>
    </row>
    <row r="1029" spans="1:16" ht="19.5" hidden="1" customHeight="1">
      <c r="A1029" s="172" t="s">
        <v>2914</v>
      </c>
      <c r="B1029" s="176">
        <v>46089</v>
      </c>
      <c r="C1029" s="172" t="s">
        <v>92</v>
      </c>
      <c r="D1029" s="172" t="s">
        <v>96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0</v>
      </c>
      <c r="J1029" s="176">
        <v>46077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0</v>
      </c>
    </row>
    <row r="1030" spans="1:16" ht="19.5" hidden="1" customHeight="1">
      <c r="A1030" s="172" t="s">
        <v>2914</v>
      </c>
      <c r="B1030" s="176">
        <v>46089</v>
      </c>
      <c r="C1030" s="172" t="s">
        <v>92</v>
      </c>
      <c r="D1030" s="172" t="s">
        <v>97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0</v>
      </c>
      <c r="J1030" s="176">
        <v>46077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-46.77</v>
      </c>
    </row>
    <row r="1031" spans="1:16" ht="19.5" hidden="1" customHeight="1">
      <c r="A1031" s="172" t="s">
        <v>2914</v>
      </c>
      <c r="B1031" s="176">
        <v>46089</v>
      </c>
      <c r="C1031" s="172" t="s">
        <v>2695</v>
      </c>
      <c r="D1031" s="172" t="s">
        <v>98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0</v>
      </c>
      <c r="J1031" s="176">
        <v>46077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-15</v>
      </c>
    </row>
    <row r="1032" spans="1:16" ht="19.5" hidden="1" customHeight="1">
      <c r="A1032" s="172" t="s">
        <v>2915</v>
      </c>
      <c r="B1032" s="176">
        <v>46089</v>
      </c>
      <c r="C1032" s="172" t="s">
        <v>92</v>
      </c>
      <c r="D1032" s="172" t="s">
        <v>24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2327</v>
      </c>
      <c r="J1032" s="176">
        <v>46086</v>
      </c>
      <c r="K1032" s="172" t="s">
        <v>93</v>
      </c>
      <c r="L1032" s="172" t="s">
        <v>94</v>
      </c>
      <c r="M1032" s="179">
        <v>0.43</v>
      </c>
      <c r="N1032" s="177"/>
      <c r="O1032" s="177">
        <v>35</v>
      </c>
      <c r="P1032" s="180">
        <v>-98.97</v>
      </c>
    </row>
    <row r="1033" spans="1:16" ht="19.5" hidden="1" customHeight="1">
      <c r="A1033" s="172" t="s">
        <v>2915</v>
      </c>
      <c r="B1033" s="176">
        <v>46089</v>
      </c>
      <c r="C1033" s="172" t="s">
        <v>100</v>
      </c>
      <c r="D1033" s="172" t="s">
        <v>101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2327</v>
      </c>
      <c r="J1033" s="176">
        <v>46086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838.1</v>
      </c>
    </row>
    <row r="1034" spans="1:16" ht="19.5" hidden="1" customHeight="1">
      <c r="A1034" s="172" t="s">
        <v>2915</v>
      </c>
      <c r="B1034" s="176">
        <v>46089</v>
      </c>
      <c r="C1034" s="172" t="s">
        <v>100</v>
      </c>
      <c r="D1034" s="172" t="s">
        <v>102</v>
      </c>
      <c r="E1034" s="172" t="s">
        <v>41</v>
      </c>
      <c r="F1034" s="172" t="s">
        <v>83</v>
      </c>
      <c r="G1034" s="172" t="s">
        <v>84</v>
      </c>
      <c r="H1034" s="177">
        <v>1</v>
      </c>
      <c r="I1034" s="178">
        <v>2327</v>
      </c>
      <c r="J1034" s="176">
        <v>46086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8.3800000000000008</v>
      </c>
    </row>
    <row r="1035" spans="1:16" ht="19.5" hidden="1" customHeight="1">
      <c r="A1035" s="172" t="s">
        <v>2915</v>
      </c>
      <c r="B1035" s="176">
        <v>46089</v>
      </c>
      <c r="C1035" s="172" t="s">
        <v>100</v>
      </c>
      <c r="D1035" s="172" t="s">
        <v>103</v>
      </c>
      <c r="E1035" s="172" t="s">
        <v>41</v>
      </c>
      <c r="F1035" s="172" t="s">
        <v>83</v>
      </c>
      <c r="G1035" s="172" t="s">
        <v>84</v>
      </c>
      <c r="H1035" s="177">
        <v>1</v>
      </c>
      <c r="I1035" s="178">
        <v>2327</v>
      </c>
      <c r="J1035" s="176">
        <v>46086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1480.52</v>
      </c>
    </row>
    <row r="1036" spans="1:16" ht="19.5" hidden="1" customHeight="1">
      <c r="A1036" s="172" t="s">
        <v>2915</v>
      </c>
      <c r="B1036" s="176">
        <v>46089</v>
      </c>
      <c r="C1036" s="172" t="s">
        <v>104</v>
      </c>
      <c r="D1036" s="172" t="s">
        <v>105</v>
      </c>
      <c r="E1036" s="172" t="s">
        <v>41</v>
      </c>
      <c r="F1036" s="172" t="s">
        <v>83</v>
      </c>
      <c r="G1036" s="172" t="s">
        <v>84</v>
      </c>
      <c r="H1036" s="177">
        <v>1</v>
      </c>
      <c r="I1036" s="178">
        <v>2327</v>
      </c>
      <c r="J1036" s="176">
        <v>46086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-1000.61</v>
      </c>
    </row>
    <row r="1037" spans="1:16" ht="19.5" hidden="1" customHeight="1">
      <c r="A1037" s="172" t="s">
        <v>2915</v>
      </c>
      <c r="B1037" s="176">
        <v>46089</v>
      </c>
      <c r="C1037" s="172" t="s">
        <v>2695</v>
      </c>
      <c r="D1037" s="172" t="s">
        <v>95</v>
      </c>
      <c r="E1037" s="172" t="s">
        <v>41</v>
      </c>
      <c r="F1037" s="172" t="s">
        <v>83</v>
      </c>
      <c r="G1037" s="172" t="s">
        <v>84</v>
      </c>
      <c r="H1037" s="177">
        <v>1</v>
      </c>
      <c r="I1037" s="178">
        <v>2327</v>
      </c>
      <c r="J1037" s="176">
        <v>46086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-9.81</v>
      </c>
    </row>
    <row r="1038" spans="1:16" ht="19.5" hidden="1" customHeight="1">
      <c r="A1038" s="172" t="s">
        <v>2916</v>
      </c>
      <c r="B1038" s="176">
        <v>46089</v>
      </c>
      <c r="C1038" s="172" t="s">
        <v>2695</v>
      </c>
      <c r="D1038" s="172" t="s">
        <v>82</v>
      </c>
      <c r="E1038" s="172" t="s">
        <v>60</v>
      </c>
      <c r="F1038" s="172" t="s">
        <v>1426</v>
      </c>
      <c r="G1038" s="172" t="s">
        <v>84</v>
      </c>
      <c r="H1038" s="177">
        <v>1</v>
      </c>
      <c r="I1038" s="178">
        <v>0</v>
      </c>
      <c r="J1038" s="176">
        <v>46089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-17.36</v>
      </c>
    </row>
    <row r="1039" spans="1:16" ht="19.5" hidden="1" customHeight="1">
      <c r="A1039" s="172" t="s">
        <v>2917</v>
      </c>
      <c r="B1039" s="176">
        <v>46089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2450</v>
      </c>
      <c r="J1039" s="176">
        <v>46086</v>
      </c>
      <c r="K1039" s="172" t="s">
        <v>93</v>
      </c>
      <c r="L1039" s="172" t="s">
        <v>94</v>
      </c>
      <c r="M1039" s="179">
        <v>0.43</v>
      </c>
      <c r="N1039" s="177"/>
      <c r="O1039" s="177">
        <v>35</v>
      </c>
      <c r="P1039" s="180">
        <v>-100.94</v>
      </c>
    </row>
    <row r="1040" spans="1:16" ht="19.5" hidden="1" customHeight="1">
      <c r="A1040" s="172" t="s">
        <v>2917</v>
      </c>
      <c r="B1040" s="176">
        <v>46089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2450</v>
      </c>
      <c r="J1040" s="176">
        <v>46086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1134.29</v>
      </c>
    </row>
    <row r="1041" spans="1:16" ht="19.5" hidden="1" customHeight="1">
      <c r="A1041" s="172" t="s">
        <v>2917</v>
      </c>
      <c r="B1041" s="176">
        <v>46089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2450</v>
      </c>
      <c r="J1041" s="176">
        <v>46086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hidden="1" customHeight="1">
      <c r="A1042" s="172" t="s">
        <v>2917</v>
      </c>
      <c r="B1042" s="176">
        <v>46089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2450</v>
      </c>
      <c r="J1042" s="176">
        <v>46086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1315.71</v>
      </c>
    </row>
    <row r="1043" spans="1:16" ht="19.5" hidden="1" customHeight="1">
      <c r="A1043" s="172" t="s">
        <v>2917</v>
      </c>
      <c r="B1043" s="176">
        <v>46089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2450</v>
      </c>
      <c r="J1043" s="176">
        <v>46086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-1053.5</v>
      </c>
    </row>
    <row r="1044" spans="1:16" ht="19.5" hidden="1" customHeight="1">
      <c r="A1044" s="172" t="s">
        <v>2918</v>
      </c>
      <c r="B1044" s="176">
        <v>46089</v>
      </c>
      <c r="C1044" s="172" t="s">
        <v>92</v>
      </c>
      <c r="D1044" s="172" t="s">
        <v>24</v>
      </c>
      <c r="E1044" s="172" t="s">
        <v>60</v>
      </c>
      <c r="F1044" s="172" t="s">
        <v>1426</v>
      </c>
      <c r="G1044" s="172" t="s">
        <v>84</v>
      </c>
      <c r="H1044" s="177">
        <v>1</v>
      </c>
      <c r="I1044" s="178">
        <v>2470</v>
      </c>
      <c r="J1044" s="176">
        <v>46084</v>
      </c>
      <c r="K1044" s="172" t="s">
        <v>93</v>
      </c>
      <c r="L1044" s="172" t="s">
        <v>94</v>
      </c>
      <c r="M1044" s="179">
        <v>0.43</v>
      </c>
      <c r="N1044" s="177"/>
      <c r="O1044" s="177">
        <v>35</v>
      </c>
      <c r="P1044" s="180">
        <v>-114.68</v>
      </c>
    </row>
    <row r="1045" spans="1:16" ht="19.5" hidden="1" customHeight="1">
      <c r="A1045" s="172" t="s">
        <v>2918</v>
      </c>
      <c r="B1045" s="176">
        <v>46089</v>
      </c>
      <c r="C1045" s="172" t="s">
        <v>100</v>
      </c>
      <c r="D1045" s="172" t="s">
        <v>101</v>
      </c>
      <c r="E1045" s="172" t="s">
        <v>60</v>
      </c>
      <c r="F1045" s="172" t="s">
        <v>1426</v>
      </c>
      <c r="G1045" s="172" t="s">
        <v>84</v>
      </c>
      <c r="H1045" s="177">
        <v>1</v>
      </c>
      <c r="I1045" s="178">
        <v>2470</v>
      </c>
      <c r="J1045" s="176">
        <v>46084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994.3</v>
      </c>
    </row>
    <row r="1046" spans="1:16" ht="19.5" hidden="1" customHeight="1">
      <c r="A1046" s="172" t="s">
        <v>2918</v>
      </c>
      <c r="B1046" s="176">
        <v>46089</v>
      </c>
      <c r="C1046" s="172" t="s">
        <v>100</v>
      </c>
      <c r="D1046" s="172" t="s">
        <v>102</v>
      </c>
      <c r="E1046" s="172" t="s">
        <v>60</v>
      </c>
      <c r="F1046" s="172" t="s">
        <v>1426</v>
      </c>
      <c r="G1046" s="172" t="s">
        <v>84</v>
      </c>
      <c r="H1046" s="177">
        <v>1</v>
      </c>
      <c r="I1046" s="178">
        <v>2470</v>
      </c>
      <c r="J1046" s="176">
        <v>46084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9.94</v>
      </c>
    </row>
    <row r="1047" spans="1:16" ht="19.5" hidden="1" customHeight="1">
      <c r="A1047" s="172" t="s">
        <v>2918</v>
      </c>
      <c r="B1047" s="176">
        <v>46089</v>
      </c>
      <c r="C1047" s="172" t="s">
        <v>100</v>
      </c>
      <c r="D1047" s="172" t="s">
        <v>103</v>
      </c>
      <c r="E1047" s="172" t="s">
        <v>60</v>
      </c>
      <c r="F1047" s="172" t="s">
        <v>1426</v>
      </c>
      <c r="G1047" s="172" t="s">
        <v>84</v>
      </c>
      <c r="H1047" s="177">
        <v>1</v>
      </c>
      <c r="I1047" s="178">
        <v>2470</v>
      </c>
      <c r="J1047" s="176">
        <v>46084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1465.76</v>
      </c>
    </row>
    <row r="1048" spans="1:16" ht="19.5" hidden="1" customHeight="1">
      <c r="A1048" s="172" t="s">
        <v>2918</v>
      </c>
      <c r="B1048" s="176">
        <v>46089</v>
      </c>
      <c r="C1048" s="172" t="s">
        <v>104</v>
      </c>
      <c r="D1048" s="172" t="s">
        <v>105</v>
      </c>
      <c r="E1048" s="172" t="s">
        <v>60</v>
      </c>
      <c r="F1048" s="172" t="s">
        <v>1426</v>
      </c>
      <c r="G1048" s="172" t="s">
        <v>84</v>
      </c>
      <c r="H1048" s="177">
        <v>1</v>
      </c>
      <c r="I1048" s="178">
        <v>2470</v>
      </c>
      <c r="J1048" s="176">
        <v>46084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-1062.0999999999999</v>
      </c>
    </row>
    <row r="1049" spans="1:16" ht="19.5" hidden="1" customHeight="1">
      <c r="A1049" s="172" t="s">
        <v>2918</v>
      </c>
      <c r="B1049" s="176">
        <v>46089</v>
      </c>
      <c r="C1049" s="172" t="s">
        <v>2695</v>
      </c>
      <c r="D1049" s="172" t="s">
        <v>95</v>
      </c>
      <c r="E1049" s="172" t="s">
        <v>60</v>
      </c>
      <c r="F1049" s="172" t="s">
        <v>1426</v>
      </c>
      <c r="G1049" s="172" t="s">
        <v>84</v>
      </c>
      <c r="H1049" s="177">
        <v>1</v>
      </c>
      <c r="I1049" s="178">
        <v>2470</v>
      </c>
      <c r="J1049" s="176">
        <v>46084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-17.45</v>
      </c>
    </row>
    <row r="1050" spans="1:16" ht="19.5" hidden="1" customHeight="1">
      <c r="A1050" s="172" t="s">
        <v>2868</v>
      </c>
      <c r="B1050" s="176">
        <v>46089</v>
      </c>
      <c r="C1050" s="172" t="s">
        <v>92</v>
      </c>
      <c r="D1050" s="172" t="s">
        <v>24</v>
      </c>
      <c r="E1050" s="172" t="s">
        <v>55</v>
      </c>
      <c r="F1050" s="172" t="s">
        <v>1272</v>
      </c>
      <c r="G1050" s="172" t="s">
        <v>84</v>
      </c>
      <c r="H1050" s="177">
        <v>1</v>
      </c>
      <c r="I1050" s="178">
        <v>0</v>
      </c>
      <c r="J1050" s="176">
        <v>46086</v>
      </c>
      <c r="K1050" s="172" t="s">
        <v>93</v>
      </c>
      <c r="L1050" s="172" t="s">
        <v>94</v>
      </c>
      <c r="M1050" s="179">
        <v>0</v>
      </c>
      <c r="N1050" s="177"/>
      <c r="O1050" s="177">
        <v>35</v>
      </c>
      <c r="P1050" s="180">
        <v>-56.94</v>
      </c>
    </row>
    <row r="1051" spans="1:16" ht="19.5" hidden="1" customHeight="1">
      <c r="A1051" s="172" t="s">
        <v>2868</v>
      </c>
      <c r="B1051" s="176">
        <v>46089</v>
      </c>
      <c r="C1051" s="172" t="s">
        <v>2695</v>
      </c>
      <c r="D1051" s="172" t="s">
        <v>95</v>
      </c>
      <c r="E1051" s="172" t="s">
        <v>55</v>
      </c>
      <c r="F1051" s="172" t="s">
        <v>1272</v>
      </c>
      <c r="G1051" s="172" t="s">
        <v>84</v>
      </c>
      <c r="H1051" s="177">
        <v>1</v>
      </c>
      <c r="I1051" s="178">
        <v>0</v>
      </c>
      <c r="J1051" s="176">
        <v>46086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-17.13</v>
      </c>
    </row>
    <row r="1052" spans="1:16" ht="19.5" hidden="1" customHeight="1">
      <c r="A1052" s="172" t="s">
        <v>2868</v>
      </c>
      <c r="B1052" s="176">
        <v>46089</v>
      </c>
      <c r="C1052" s="172" t="s">
        <v>92</v>
      </c>
      <c r="D1052" s="172" t="s">
        <v>96</v>
      </c>
      <c r="E1052" s="172" t="s">
        <v>55</v>
      </c>
      <c r="F1052" s="172" t="s">
        <v>1272</v>
      </c>
      <c r="G1052" s="172" t="s">
        <v>84</v>
      </c>
      <c r="H1052" s="177">
        <v>1</v>
      </c>
      <c r="I1052" s="178">
        <v>0</v>
      </c>
      <c r="J1052" s="176">
        <v>46086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2868</v>
      </c>
      <c r="B1053" s="176">
        <v>46089</v>
      </c>
      <c r="C1053" s="172" t="s">
        <v>92</v>
      </c>
      <c r="D1053" s="172" t="s">
        <v>97</v>
      </c>
      <c r="E1053" s="172" t="s">
        <v>55</v>
      </c>
      <c r="F1053" s="172" t="s">
        <v>1272</v>
      </c>
      <c r="G1053" s="172" t="s">
        <v>84</v>
      </c>
      <c r="H1053" s="177">
        <v>1</v>
      </c>
      <c r="I1053" s="178">
        <v>0</v>
      </c>
      <c r="J1053" s="176">
        <v>46086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-56.94</v>
      </c>
    </row>
    <row r="1054" spans="1:16" ht="19.5" hidden="1" customHeight="1">
      <c r="A1054" s="172" t="s">
        <v>2868</v>
      </c>
      <c r="B1054" s="176">
        <v>46089</v>
      </c>
      <c r="C1054" s="172" t="s">
        <v>2695</v>
      </c>
      <c r="D1054" s="172" t="s">
        <v>98</v>
      </c>
      <c r="E1054" s="172" t="s">
        <v>55</v>
      </c>
      <c r="F1054" s="172" t="s">
        <v>1272</v>
      </c>
      <c r="G1054" s="172" t="s">
        <v>84</v>
      </c>
      <c r="H1054" s="177">
        <v>1</v>
      </c>
      <c r="I1054" s="178">
        <v>0</v>
      </c>
      <c r="J1054" s="176">
        <v>46086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-15</v>
      </c>
    </row>
    <row r="1055" spans="1:16" ht="19.5" hidden="1" customHeight="1">
      <c r="A1055" s="172" t="s">
        <v>2918</v>
      </c>
      <c r="B1055" s="176">
        <v>46089</v>
      </c>
      <c r="C1055" s="172" t="s">
        <v>2695</v>
      </c>
      <c r="D1055" s="172" t="s">
        <v>82</v>
      </c>
      <c r="E1055" s="172" t="s">
        <v>60</v>
      </c>
      <c r="F1055" s="172" t="s">
        <v>1426</v>
      </c>
      <c r="G1055" s="172" t="s">
        <v>84</v>
      </c>
      <c r="H1055" s="177">
        <v>1</v>
      </c>
      <c r="I1055" s="178">
        <v>0</v>
      </c>
      <c r="J1055" s="176">
        <v>46084</v>
      </c>
      <c r="K1055" s="172" t="s">
        <v>85</v>
      </c>
      <c r="L1055" s="172" t="s">
        <v>85</v>
      </c>
      <c r="M1055" s="179">
        <v>0</v>
      </c>
      <c r="N1055" s="177"/>
      <c r="O1055" s="177"/>
      <c r="P1055" s="180">
        <v>-18.89</v>
      </c>
    </row>
    <row r="1056" spans="1:16" ht="19.5" hidden="1" customHeight="1">
      <c r="A1056" s="172" t="s">
        <v>2919</v>
      </c>
      <c r="B1056" s="176">
        <v>46089</v>
      </c>
      <c r="C1056" s="172" t="s">
        <v>92</v>
      </c>
      <c r="D1056" s="172" t="s">
        <v>24</v>
      </c>
      <c r="E1056" s="172" t="s">
        <v>38</v>
      </c>
      <c r="F1056" s="172" t="s">
        <v>87</v>
      </c>
      <c r="G1056" s="172" t="s">
        <v>84</v>
      </c>
      <c r="H1056" s="177">
        <v>1</v>
      </c>
      <c r="I1056" s="178">
        <v>0</v>
      </c>
      <c r="J1056" s="176">
        <v>46075</v>
      </c>
      <c r="K1056" s="172" t="s">
        <v>93</v>
      </c>
      <c r="L1056" s="172" t="s">
        <v>94</v>
      </c>
      <c r="M1056" s="179">
        <v>0</v>
      </c>
      <c r="N1056" s="177"/>
      <c r="O1056" s="177">
        <v>37</v>
      </c>
      <c r="P1056" s="180">
        <v>-46.77</v>
      </c>
    </row>
    <row r="1057" spans="1:16" ht="19.5" hidden="1" customHeight="1">
      <c r="A1057" s="172" t="s">
        <v>2919</v>
      </c>
      <c r="B1057" s="176">
        <v>46089</v>
      </c>
      <c r="C1057" s="172" t="s">
        <v>2695</v>
      </c>
      <c r="D1057" s="172" t="s">
        <v>95</v>
      </c>
      <c r="E1057" s="172" t="s">
        <v>38</v>
      </c>
      <c r="F1057" s="172" t="s">
        <v>87</v>
      </c>
      <c r="G1057" s="172" t="s">
        <v>84</v>
      </c>
      <c r="H1057" s="177">
        <v>1</v>
      </c>
      <c r="I1057" s="178">
        <v>0</v>
      </c>
      <c r="J1057" s="176">
        <v>46075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-25</v>
      </c>
    </row>
    <row r="1058" spans="1:16" ht="19.5" hidden="1" customHeight="1">
      <c r="A1058" s="172" t="s">
        <v>2919</v>
      </c>
      <c r="B1058" s="176">
        <v>46089</v>
      </c>
      <c r="C1058" s="172" t="s">
        <v>92</v>
      </c>
      <c r="D1058" s="172" t="s">
        <v>96</v>
      </c>
      <c r="E1058" s="172" t="s">
        <v>38</v>
      </c>
      <c r="F1058" s="172" t="s">
        <v>87</v>
      </c>
      <c r="G1058" s="172" t="s">
        <v>84</v>
      </c>
      <c r="H1058" s="177">
        <v>1</v>
      </c>
      <c r="I1058" s="178">
        <v>0</v>
      </c>
      <c r="J1058" s="176">
        <v>46075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0</v>
      </c>
    </row>
    <row r="1059" spans="1:16" ht="19.5" hidden="1" customHeight="1">
      <c r="A1059" s="172" t="s">
        <v>2919</v>
      </c>
      <c r="B1059" s="176">
        <v>46089</v>
      </c>
      <c r="C1059" s="172" t="s">
        <v>92</v>
      </c>
      <c r="D1059" s="172" t="s">
        <v>97</v>
      </c>
      <c r="E1059" s="172" t="s">
        <v>38</v>
      </c>
      <c r="F1059" s="172" t="s">
        <v>87</v>
      </c>
      <c r="G1059" s="172" t="s">
        <v>84</v>
      </c>
      <c r="H1059" s="177">
        <v>1</v>
      </c>
      <c r="I1059" s="178">
        <v>0</v>
      </c>
      <c r="J1059" s="176">
        <v>46075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-46.77</v>
      </c>
    </row>
    <row r="1060" spans="1:16" ht="19.5" hidden="1" customHeight="1">
      <c r="A1060" s="172" t="s">
        <v>2919</v>
      </c>
      <c r="B1060" s="176">
        <v>46089</v>
      </c>
      <c r="C1060" s="172" t="s">
        <v>2695</v>
      </c>
      <c r="D1060" s="172" t="s">
        <v>98</v>
      </c>
      <c r="E1060" s="172" t="s">
        <v>38</v>
      </c>
      <c r="F1060" s="172" t="s">
        <v>87</v>
      </c>
      <c r="G1060" s="172" t="s">
        <v>84</v>
      </c>
      <c r="H1060" s="177">
        <v>1</v>
      </c>
      <c r="I1060" s="178">
        <v>0</v>
      </c>
      <c r="J1060" s="176">
        <v>46075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-15</v>
      </c>
    </row>
    <row r="1061" spans="1:16" ht="19.5" hidden="1" customHeight="1">
      <c r="A1061" s="172" t="s">
        <v>2788</v>
      </c>
      <c r="B1061" s="176">
        <v>46089</v>
      </c>
      <c r="C1061" s="172" t="s">
        <v>2695</v>
      </c>
      <c r="D1061" s="172" t="s">
        <v>82</v>
      </c>
      <c r="E1061" s="172" t="s">
        <v>38</v>
      </c>
      <c r="F1061" s="172" t="s">
        <v>87</v>
      </c>
      <c r="G1061" s="172" t="s">
        <v>84</v>
      </c>
      <c r="H1061" s="177">
        <v>1</v>
      </c>
      <c r="I1061" s="178">
        <v>0</v>
      </c>
      <c r="J1061" s="176">
        <v>46085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19.13</v>
      </c>
    </row>
    <row r="1062" spans="1:16" ht="19.5" hidden="1" customHeight="1">
      <c r="A1062" s="172" t="s">
        <v>2920</v>
      </c>
      <c r="B1062" s="176">
        <v>46089</v>
      </c>
      <c r="C1062" s="172" t="s">
        <v>92</v>
      </c>
      <c r="D1062" s="172" t="s">
        <v>24</v>
      </c>
      <c r="E1062" s="172" t="s">
        <v>53</v>
      </c>
      <c r="F1062" s="172" t="s">
        <v>120</v>
      </c>
      <c r="G1062" s="172" t="s">
        <v>84</v>
      </c>
      <c r="H1062" s="177">
        <v>1</v>
      </c>
      <c r="I1062" s="178">
        <v>2327</v>
      </c>
      <c r="J1062" s="176">
        <v>46085</v>
      </c>
      <c r="K1062" s="172" t="s">
        <v>93</v>
      </c>
      <c r="L1062" s="172" t="s">
        <v>94</v>
      </c>
      <c r="M1062" s="179">
        <v>0.43</v>
      </c>
      <c r="N1062" s="177"/>
      <c r="O1062" s="177">
        <v>34</v>
      </c>
      <c r="P1062" s="180">
        <v>-105.46</v>
      </c>
    </row>
    <row r="1063" spans="1:16" ht="19.5" hidden="1" customHeight="1">
      <c r="A1063" s="172" t="s">
        <v>2920</v>
      </c>
      <c r="B1063" s="176">
        <v>46089</v>
      </c>
      <c r="C1063" s="172" t="s">
        <v>100</v>
      </c>
      <c r="D1063" s="172" t="s">
        <v>101</v>
      </c>
      <c r="E1063" s="172" t="s">
        <v>53</v>
      </c>
      <c r="F1063" s="172" t="s">
        <v>120</v>
      </c>
      <c r="G1063" s="172" t="s">
        <v>84</v>
      </c>
      <c r="H1063" s="177">
        <v>1</v>
      </c>
      <c r="I1063" s="178">
        <v>2327</v>
      </c>
      <c r="J1063" s="176">
        <v>46085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956.19</v>
      </c>
    </row>
    <row r="1064" spans="1:16" ht="19.5" hidden="1" customHeight="1">
      <c r="A1064" s="172" t="s">
        <v>2920</v>
      </c>
      <c r="B1064" s="176">
        <v>46089</v>
      </c>
      <c r="C1064" s="172" t="s">
        <v>100</v>
      </c>
      <c r="D1064" s="172" t="s">
        <v>102</v>
      </c>
      <c r="E1064" s="172" t="s">
        <v>53</v>
      </c>
      <c r="F1064" s="172" t="s">
        <v>120</v>
      </c>
      <c r="G1064" s="172" t="s">
        <v>84</v>
      </c>
      <c r="H1064" s="177">
        <v>1</v>
      </c>
      <c r="I1064" s="178">
        <v>2327</v>
      </c>
      <c r="J1064" s="176">
        <v>46085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9.56</v>
      </c>
    </row>
    <row r="1065" spans="1:16" ht="19.5" hidden="1" customHeight="1">
      <c r="A1065" s="172" t="s">
        <v>2920</v>
      </c>
      <c r="B1065" s="176">
        <v>46089</v>
      </c>
      <c r="C1065" s="172" t="s">
        <v>100</v>
      </c>
      <c r="D1065" s="172" t="s">
        <v>103</v>
      </c>
      <c r="E1065" s="172" t="s">
        <v>53</v>
      </c>
      <c r="F1065" s="172" t="s">
        <v>120</v>
      </c>
      <c r="G1065" s="172" t="s">
        <v>84</v>
      </c>
      <c r="H1065" s="177">
        <v>1</v>
      </c>
      <c r="I1065" s="178">
        <v>2327</v>
      </c>
      <c r="J1065" s="176">
        <v>46085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1361.25</v>
      </c>
    </row>
    <row r="1066" spans="1:16" ht="19.5" hidden="1" customHeight="1">
      <c r="A1066" s="172" t="s">
        <v>2920</v>
      </c>
      <c r="B1066" s="176">
        <v>46089</v>
      </c>
      <c r="C1066" s="172" t="s">
        <v>104</v>
      </c>
      <c r="D1066" s="172" t="s">
        <v>105</v>
      </c>
      <c r="E1066" s="172" t="s">
        <v>53</v>
      </c>
      <c r="F1066" s="172" t="s">
        <v>120</v>
      </c>
      <c r="G1066" s="172" t="s">
        <v>84</v>
      </c>
      <c r="H1066" s="177">
        <v>1</v>
      </c>
      <c r="I1066" s="178">
        <v>2327</v>
      </c>
      <c r="J1066" s="176">
        <v>46085</v>
      </c>
      <c r="K1066" s="172" t="s">
        <v>93</v>
      </c>
      <c r="L1066" s="172" t="s">
        <v>94</v>
      </c>
      <c r="M1066" s="179">
        <v>0.43</v>
      </c>
      <c r="N1066" s="177"/>
      <c r="O1066" s="177"/>
      <c r="P1066" s="180">
        <v>-1000.61</v>
      </c>
    </row>
    <row r="1067" spans="1:16" ht="19.5" hidden="1" customHeight="1">
      <c r="A1067" s="172" t="s">
        <v>2920</v>
      </c>
      <c r="B1067" s="176">
        <v>46089</v>
      </c>
      <c r="C1067" s="172" t="s">
        <v>2695</v>
      </c>
      <c r="D1067" s="172" t="s">
        <v>82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0</v>
      </c>
      <c r="J1067" s="176">
        <v>46085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-18.170000000000002</v>
      </c>
    </row>
    <row r="1068" spans="1:16" ht="19.5" hidden="1" customHeight="1">
      <c r="A1068" s="172" t="s">
        <v>2921</v>
      </c>
      <c r="B1068" s="176">
        <v>46089</v>
      </c>
      <c r="C1068" s="172" t="s">
        <v>92</v>
      </c>
      <c r="D1068" s="172" t="s">
        <v>24</v>
      </c>
      <c r="E1068" s="172" t="s">
        <v>43</v>
      </c>
      <c r="F1068" s="172" t="s">
        <v>125</v>
      </c>
      <c r="G1068" s="172" t="s">
        <v>84</v>
      </c>
      <c r="H1068" s="177">
        <v>1</v>
      </c>
      <c r="I1068" s="178">
        <v>2422</v>
      </c>
      <c r="J1068" s="176">
        <v>46087</v>
      </c>
      <c r="K1068" s="172" t="s">
        <v>93</v>
      </c>
      <c r="L1068" s="172" t="s">
        <v>94</v>
      </c>
      <c r="M1068" s="179">
        <v>0.43</v>
      </c>
      <c r="N1068" s="177"/>
      <c r="O1068" s="177">
        <v>35</v>
      </c>
      <c r="P1068" s="180">
        <v>-100.49</v>
      </c>
    </row>
    <row r="1069" spans="1:16" ht="19.5" hidden="1" customHeight="1">
      <c r="A1069" s="172" t="s">
        <v>2921</v>
      </c>
      <c r="B1069" s="176">
        <v>46089</v>
      </c>
      <c r="C1069" s="172" t="s">
        <v>100</v>
      </c>
      <c r="D1069" s="172" t="s">
        <v>101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2422</v>
      </c>
      <c r="J1069" s="176">
        <v>46087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443.33</v>
      </c>
    </row>
    <row r="1070" spans="1:16" ht="19.5" hidden="1" customHeight="1">
      <c r="A1070" s="172" t="s">
        <v>2921</v>
      </c>
      <c r="B1070" s="176">
        <v>46089</v>
      </c>
      <c r="C1070" s="172" t="s">
        <v>100</v>
      </c>
      <c r="D1070" s="172" t="s">
        <v>102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2422</v>
      </c>
      <c r="J1070" s="176">
        <v>46087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4.43</v>
      </c>
    </row>
    <row r="1071" spans="1:16" ht="19.5" hidden="1" customHeight="1">
      <c r="A1071" s="172" t="s">
        <v>2921</v>
      </c>
      <c r="B1071" s="176">
        <v>46089</v>
      </c>
      <c r="C1071" s="172" t="s">
        <v>100</v>
      </c>
      <c r="D1071" s="172" t="s">
        <v>103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2422</v>
      </c>
      <c r="J1071" s="176">
        <v>46087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1974.24</v>
      </c>
    </row>
    <row r="1072" spans="1:16" ht="19.5" hidden="1" customHeight="1">
      <c r="A1072" s="172" t="s">
        <v>2921</v>
      </c>
      <c r="B1072" s="176">
        <v>46089</v>
      </c>
      <c r="C1072" s="172" t="s">
        <v>104</v>
      </c>
      <c r="D1072" s="172" t="s">
        <v>105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2422</v>
      </c>
      <c r="J1072" s="176">
        <v>46087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-1041.46</v>
      </c>
    </row>
    <row r="1073" spans="1:16" ht="19.5" hidden="1" customHeight="1">
      <c r="A1073" s="172" t="s">
        <v>2921</v>
      </c>
      <c r="B1073" s="176">
        <v>46089</v>
      </c>
      <c r="C1073" s="172" t="s">
        <v>2695</v>
      </c>
      <c r="D1073" s="172" t="s">
        <v>95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2422</v>
      </c>
      <c r="J1073" s="176">
        <v>46087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-13.06</v>
      </c>
    </row>
    <row r="1074" spans="1:16" ht="19.5" hidden="1" customHeight="1">
      <c r="A1074" s="172" t="s">
        <v>2922</v>
      </c>
      <c r="B1074" s="176">
        <v>46089</v>
      </c>
      <c r="C1074" s="172" t="s">
        <v>92</v>
      </c>
      <c r="D1074" s="172" t="s">
        <v>24</v>
      </c>
      <c r="E1074" s="172" t="s">
        <v>57</v>
      </c>
      <c r="F1074" s="172" t="s">
        <v>1263</v>
      </c>
      <c r="G1074" s="172" t="s">
        <v>84</v>
      </c>
      <c r="H1074" s="177">
        <v>1</v>
      </c>
      <c r="I1074" s="178">
        <v>2289</v>
      </c>
      <c r="J1074" s="176">
        <v>46087</v>
      </c>
      <c r="K1074" s="172" t="s">
        <v>93</v>
      </c>
      <c r="L1074" s="172" t="s">
        <v>94</v>
      </c>
      <c r="M1074" s="179">
        <v>0.43</v>
      </c>
      <c r="N1074" s="177"/>
      <c r="O1074" s="177">
        <v>35</v>
      </c>
      <c r="P1074" s="180">
        <v>-111.78</v>
      </c>
    </row>
    <row r="1075" spans="1:16" ht="19.5" hidden="1" customHeight="1">
      <c r="A1075" s="172" t="s">
        <v>2922</v>
      </c>
      <c r="B1075" s="176">
        <v>46089</v>
      </c>
      <c r="C1075" s="172" t="s">
        <v>100</v>
      </c>
      <c r="D1075" s="172" t="s">
        <v>101</v>
      </c>
      <c r="E1075" s="172" t="s">
        <v>57</v>
      </c>
      <c r="F1075" s="172" t="s">
        <v>1263</v>
      </c>
      <c r="G1075" s="172" t="s">
        <v>84</v>
      </c>
      <c r="H1075" s="177">
        <v>1</v>
      </c>
      <c r="I1075" s="178">
        <v>2289</v>
      </c>
      <c r="J1075" s="176">
        <v>46087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991.44</v>
      </c>
    </row>
    <row r="1076" spans="1:16" ht="19.5" hidden="1" customHeight="1">
      <c r="A1076" s="172" t="s">
        <v>2922</v>
      </c>
      <c r="B1076" s="176">
        <v>46089</v>
      </c>
      <c r="C1076" s="172" t="s">
        <v>100</v>
      </c>
      <c r="D1076" s="172" t="s">
        <v>102</v>
      </c>
      <c r="E1076" s="172" t="s">
        <v>57</v>
      </c>
      <c r="F1076" s="172" t="s">
        <v>1263</v>
      </c>
      <c r="G1076" s="172" t="s">
        <v>84</v>
      </c>
      <c r="H1076" s="177">
        <v>1</v>
      </c>
      <c r="I1076" s="178">
        <v>2289</v>
      </c>
      <c r="J1076" s="176">
        <v>46087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9.91</v>
      </c>
    </row>
    <row r="1077" spans="1:16" ht="19.5" hidden="1" customHeight="1">
      <c r="A1077" s="172" t="s">
        <v>2922</v>
      </c>
      <c r="B1077" s="176">
        <v>46089</v>
      </c>
      <c r="C1077" s="172" t="s">
        <v>100</v>
      </c>
      <c r="D1077" s="172" t="s">
        <v>103</v>
      </c>
      <c r="E1077" s="172" t="s">
        <v>57</v>
      </c>
      <c r="F1077" s="172" t="s">
        <v>1263</v>
      </c>
      <c r="G1077" s="172" t="s">
        <v>84</v>
      </c>
      <c r="H1077" s="177">
        <v>1</v>
      </c>
      <c r="I1077" s="178">
        <v>2289</v>
      </c>
      <c r="J1077" s="176">
        <v>46087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1287.6500000000001</v>
      </c>
    </row>
    <row r="1078" spans="1:16" ht="19.5" hidden="1" customHeight="1">
      <c r="A1078" s="172" t="s">
        <v>2922</v>
      </c>
      <c r="B1078" s="176">
        <v>46089</v>
      </c>
      <c r="C1078" s="172" t="s">
        <v>104</v>
      </c>
      <c r="D1078" s="172" t="s">
        <v>105</v>
      </c>
      <c r="E1078" s="172" t="s">
        <v>57</v>
      </c>
      <c r="F1078" s="172" t="s">
        <v>1263</v>
      </c>
      <c r="G1078" s="172" t="s">
        <v>84</v>
      </c>
      <c r="H1078" s="177">
        <v>1</v>
      </c>
      <c r="I1078" s="178">
        <v>2289</v>
      </c>
      <c r="J1078" s="176">
        <v>46087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-984.27</v>
      </c>
    </row>
    <row r="1079" spans="1:16" ht="19.5" hidden="1" customHeight="1">
      <c r="A1079" s="172" t="s">
        <v>2922</v>
      </c>
      <c r="B1079" s="176">
        <v>46089</v>
      </c>
      <c r="C1079" s="172" t="s">
        <v>2695</v>
      </c>
      <c r="D1079" s="172" t="s">
        <v>95</v>
      </c>
      <c r="E1079" s="172" t="s">
        <v>57</v>
      </c>
      <c r="F1079" s="172" t="s">
        <v>1263</v>
      </c>
      <c r="G1079" s="172" t="s">
        <v>84</v>
      </c>
      <c r="H1079" s="177">
        <v>1</v>
      </c>
      <c r="I1079" s="178">
        <v>2289</v>
      </c>
      <c r="J1079" s="176">
        <v>46087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-10.29</v>
      </c>
    </row>
    <row r="1080" spans="1:16" ht="19.5" hidden="1" customHeight="1">
      <c r="A1080" s="172" t="s">
        <v>2922</v>
      </c>
      <c r="B1080" s="176">
        <v>46089</v>
      </c>
      <c r="C1080" s="172" t="s">
        <v>2695</v>
      </c>
      <c r="D1080" s="172" t="s">
        <v>82</v>
      </c>
      <c r="E1080" s="172" t="s">
        <v>57</v>
      </c>
      <c r="F1080" s="172" t="s">
        <v>1263</v>
      </c>
      <c r="G1080" s="172" t="s">
        <v>84</v>
      </c>
      <c r="H1080" s="177">
        <v>1</v>
      </c>
      <c r="I1080" s="178">
        <v>0</v>
      </c>
      <c r="J1080" s="176">
        <v>46087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-18.84</v>
      </c>
    </row>
    <row r="1081" spans="1:16" ht="19.5" hidden="1" customHeight="1">
      <c r="A1081" s="172" t="s">
        <v>2923</v>
      </c>
      <c r="B1081" s="176">
        <v>46089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2923</v>
      </c>
      <c r="B1082" s="176">
        <v>46089</v>
      </c>
      <c r="C1082" s="172" t="s">
        <v>2695</v>
      </c>
      <c r="D1082" s="172" t="s">
        <v>95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-16.53</v>
      </c>
    </row>
    <row r="1083" spans="1:16" ht="19.5" hidden="1" customHeight="1">
      <c r="A1083" s="172" t="s">
        <v>2923</v>
      </c>
      <c r="B1083" s="176">
        <v>46089</v>
      </c>
      <c r="C1083" s="172" t="s">
        <v>92</v>
      </c>
      <c r="D1083" s="172" t="s">
        <v>96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0</v>
      </c>
      <c r="J1083" s="176">
        <v>46086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2923</v>
      </c>
      <c r="B1084" s="176">
        <v>46089</v>
      </c>
      <c r="C1084" s="172" t="s">
        <v>92</v>
      </c>
      <c r="D1084" s="172" t="s">
        <v>97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0</v>
      </c>
      <c r="J1084" s="176">
        <v>46086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-56.94</v>
      </c>
    </row>
    <row r="1085" spans="1:16" ht="19.5" hidden="1" customHeight="1">
      <c r="A1085" s="172" t="s">
        <v>2923</v>
      </c>
      <c r="B1085" s="176">
        <v>46089</v>
      </c>
      <c r="C1085" s="172" t="s">
        <v>2695</v>
      </c>
      <c r="D1085" s="172" t="s">
        <v>98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0</v>
      </c>
      <c r="J1085" s="176">
        <v>46086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2924</v>
      </c>
      <c r="B1086" s="176">
        <v>46089</v>
      </c>
      <c r="C1086" s="172" t="s">
        <v>2695</v>
      </c>
      <c r="D1086" s="172" t="s">
        <v>82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46089</v>
      </c>
      <c r="K1086" s="172" t="s">
        <v>85</v>
      </c>
      <c r="L1086" s="172" t="s">
        <v>85</v>
      </c>
      <c r="M1086" s="179">
        <v>0</v>
      </c>
      <c r="N1086" s="177"/>
      <c r="O1086" s="177"/>
      <c r="P1086" s="180">
        <v>-11.51</v>
      </c>
    </row>
    <row r="1087" spans="1:16" ht="19.5" hidden="1" customHeight="1">
      <c r="A1087" s="172" t="s">
        <v>2925</v>
      </c>
      <c r="B1087" s="176">
        <v>46089</v>
      </c>
      <c r="C1087" s="172" t="s">
        <v>92</v>
      </c>
      <c r="D1087" s="172" t="s">
        <v>24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2410</v>
      </c>
      <c r="J1087" s="176">
        <v>46087</v>
      </c>
      <c r="K1087" s="172" t="s">
        <v>93</v>
      </c>
      <c r="L1087" s="172" t="s">
        <v>94</v>
      </c>
      <c r="M1087" s="179">
        <v>0.43</v>
      </c>
      <c r="N1087" s="177"/>
      <c r="O1087" s="177">
        <v>35</v>
      </c>
      <c r="P1087" s="180">
        <v>-113.72</v>
      </c>
    </row>
    <row r="1088" spans="1:16" ht="19.5" hidden="1" customHeight="1">
      <c r="A1088" s="172" t="s">
        <v>2925</v>
      </c>
      <c r="B1088" s="176">
        <v>46089</v>
      </c>
      <c r="C1088" s="172" t="s">
        <v>100</v>
      </c>
      <c r="D1088" s="172" t="s">
        <v>101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2410</v>
      </c>
      <c r="J1088" s="176">
        <v>46087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1048.57</v>
      </c>
    </row>
    <row r="1089" spans="1:16" ht="19.5" hidden="1" customHeight="1">
      <c r="A1089" s="172" t="s">
        <v>2925</v>
      </c>
      <c r="B1089" s="176">
        <v>46089</v>
      </c>
      <c r="C1089" s="172" t="s">
        <v>100</v>
      </c>
      <c r="D1089" s="172" t="s">
        <v>102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2410</v>
      </c>
      <c r="J1089" s="176">
        <v>46087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0</v>
      </c>
    </row>
    <row r="1090" spans="1:16" ht="19.5" hidden="1" customHeight="1">
      <c r="A1090" s="172" t="s">
        <v>2925</v>
      </c>
      <c r="B1090" s="176">
        <v>46089</v>
      </c>
      <c r="C1090" s="172" t="s">
        <v>100</v>
      </c>
      <c r="D1090" s="172" t="s">
        <v>103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2410</v>
      </c>
      <c r="J1090" s="176">
        <v>46087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1361.43</v>
      </c>
    </row>
    <row r="1091" spans="1:16" ht="19.5" hidden="1" customHeight="1">
      <c r="A1091" s="172" t="s">
        <v>2925</v>
      </c>
      <c r="B1091" s="176">
        <v>46089</v>
      </c>
      <c r="C1091" s="172" t="s">
        <v>104</v>
      </c>
      <c r="D1091" s="172" t="s">
        <v>105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2410</v>
      </c>
      <c r="J1091" s="176">
        <v>46087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-1036.3</v>
      </c>
    </row>
    <row r="1092" spans="1:16" ht="19.5" hidden="1" customHeight="1">
      <c r="A1092" s="172" t="s">
        <v>2926</v>
      </c>
      <c r="B1092" s="176">
        <v>46089</v>
      </c>
      <c r="C1092" s="172" t="s">
        <v>92</v>
      </c>
      <c r="D1092" s="172" t="s">
        <v>24</v>
      </c>
      <c r="E1092" s="172" t="s">
        <v>38</v>
      </c>
      <c r="F1092" s="172" t="s">
        <v>87</v>
      </c>
      <c r="G1092" s="172" t="s">
        <v>84</v>
      </c>
      <c r="H1092" s="177">
        <v>1</v>
      </c>
      <c r="I1092" s="178">
        <v>2327</v>
      </c>
      <c r="J1092" s="176">
        <v>46087</v>
      </c>
      <c r="K1092" s="172" t="s">
        <v>93</v>
      </c>
      <c r="L1092" s="172" t="s">
        <v>94</v>
      </c>
      <c r="M1092" s="179">
        <v>0.43</v>
      </c>
      <c r="N1092" s="177"/>
      <c r="O1092" s="177">
        <v>35</v>
      </c>
      <c r="P1092" s="180">
        <v>-98.97</v>
      </c>
    </row>
    <row r="1093" spans="1:16" ht="19.5" hidden="1" customHeight="1">
      <c r="A1093" s="172" t="s">
        <v>2926</v>
      </c>
      <c r="B1093" s="176">
        <v>46089</v>
      </c>
      <c r="C1093" s="172" t="s">
        <v>100</v>
      </c>
      <c r="D1093" s="172" t="s">
        <v>101</v>
      </c>
      <c r="E1093" s="172" t="s">
        <v>38</v>
      </c>
      <c r="F1093" s="172" t="s">
        <v>87</v>
      </c>
      <c r="G1093" s="172" t="s">
        <v>84</v>
      </c>
      <c r="H1093" s="177">
        <v>1</v>
      </c>
      <c r="I1093" s="178">
        <v>2327</v>
      </c>
      <c r="J1093" s="176">
        <v>46087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1013.33</v>
      </c>
    </row>
    <row r="1094" spans="1:16" ht="19.5" hidden="1" customHeight="1">
      <c r="A1094" s="172" t="s">
        <v>2926</v>
      </c>
      <c r="B1094" s="176">
        <v>46089</v>
      </c>
      <c r="C1094" s="172" t="s">
        <v>100</v>
      </c>
      <c r="D1094" s="172" t="s">
        <v>102</v>
      </c>
      <c r="E1094" s="172" t="s">
        <v>38</v>
      </c>
      <c r="F1094" s="172" t="s">
        <v>87</v>
      </c>
      <c r="G1094" s="172" t="s">
        <v>84</v>
      </c>
      <c r="H1094" s="177">
        <v>1</v>
      </c>
      <c r="I1094" s="178">
        <v>2327</v>
      </c>
      <c r="J1094" s="176">
        <v>46087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10.130000000000001</v>
      </c>
    </row>
    <row r="1095" spans="1:16" ht="19.5" hidden="1" customHeight="1">
      <c r="A1095" s="172" t="s">
        <v>2926</v>
      </c>
      <c r="B1095" s="176">
        <v>46089</v>
      </c>
      <c r="C1095" s="172" t="s">
        <v>100</v>
      </c>
      <c r="D1095" s="172" t="s">
        <v>103</v>
      </c>
      <c r="E1095" s="172" t="s">
        <v>38</v>
      </c>
      <c r="F1095" s="172" t="s">
        <v>87</v>
      </c>
      <c r="G1095" s="172" t="s">
        <v>84</v>
      </c>
      <c r="H1095" s="177">
        <v>1</v>
      </c>
      <c r="I1095" s="178">
        <v>2327</v>
      </c>
      <c r="J1095" s="176">
        <v>46087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1303.54</v>
      </c>
    </row>
    <row r="1096" spans="1:16" ht="19.5" hidden="1" customHeight="1">
      <c r="A1096" s="172" t="s">
        <v>2926</v>
      </c>
      <c r="B1096" s="176">
        <v>46089</v>
      </c>
      <c r="C1096" s="172" t="s">
        <v>104</v>
      </c>
      <c r="D1096" s="172" t="s">
        <v>105</v>
      </c>
      <c r="E1096" s="172" t="s">
        <v>38</v>
      </c>
      <c r="F1096" s="172" t="s">
        <v>87</v>
      </c>
      <c r="G1096" s="172" t="s">
        <v>84</v>
      </c>
      <c r="H1096" s="177">
        <v>1</v>
      </c>
      <c r="I1096" s="178">
        <v>2327</v>
      </c>
      <c r="J1096" s="176">
        <v>46087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-1000.61</v>
      </c>
    </row>
    <row r="1097" spans="1:16" ht="19.5" hidden="1" customHeight="1">
      <c r="A1097" s="172" t="s">
        <v>2926</v>
      </c>
      <c r="B1097" s="176">
        <v>46089</v>
      </c>
      <c r="C1097" s="172" t="s">
        <v>2695</v>
      </c>
      <c r="D1097" s="172" t="s">
        <v>95</v>
      </c>
      <c r="E1097" s="172" t="s">
        <v>38</v>
      </c>
      <c r="F1097" s="172" t="s">
        <v>87</v>
      </c>
      <c r="G1097" s="172" t="s">
        <v>84</v>
      </c>
      <c r="H1097" s="177">
        <v>1</v>
      </c>
      <c r="I1097" s="178">
        <v>2327</v>
      </c>
      <c r="J1097" s="176">
        <v>46087</v>
      </c>
      <c r="K1097" s="172" t="s">
        <v>93</v>
      </c>
      <c r="L1097" s="172" t="s">
        <v>94</v>
      </c>
      <c r="M1097" s="179">
        <v>0.43</v>
      </c>
      <c r="N1097" s="177"/>
      <c r="O1097" s="177"/>
      <c r="P1097" s="180">
        <v>-17.96</v>
      </c>
    </row>
    <row r="1098" spans="1:16" ht="19.5" hidden="1" customHeight="1">
      <c r="A1098" s="172" t="s">
        <v>2927</v>
      </c>
      <c r="B1098" s="176">
        <v>46089</v>
      </c>
      <c r="C1098" s="172" t="s">
        <v>2695</v>
      </c>
      <c r="D1098" s="172" t="s">
        <v>82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0</v>
      </c>
      <c r="J1098" s="176">
        <v>46089</v>
      </c>
      <c r="K1098" s="172" t="s">
        <v>85</v>
      </c>
      <c r="L1098" s="172" t="s">
        <v>85</v>
      </c>
      <c r="M1098" s="179">
        <v>0</v>
      </c>
      <c r="N1098" s="177"/>
      <c r="O1098" s="177"/>
      <c r="P1098" s="180">
        <v>-16.05</v>
      </c>
    </row>
    <row r="1099" spans="1:16" ht="19.5" hidden="1" customHeight="1">
      <c r="A1099" s="172" t="s">
        <v>2927</v>
      </c>
      <c r="B1099" s="176">
        <v>46089</v>
      </c>
      <c r="C1099" s="172" t="s">
        <v>2695</v>
      </c>
      <c r="D1099" s="172" t="s">
        <v>82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0</v>
      </c>
      <c r="J1099" s="176">
        <v>46089</v>
      </c>
      <c r="K1099" s="172" t="s">
        <v>85</v>
      </c>
      <c r="L1099" s="172" t="s">
        <v>85</v>
      </c>
      <c r="M1099" s="179">
        <v>0</v>
      </c>
      <c r="N1099" s="177"/>
      <c r="O1099" s="177"/>
      <c r="P1099" s="180">
        <v>16.05</v>
      </c>
    </row>
    <row r="1100" spans="1:16" ht="19.5" hidden="1" customHeight="1">
      <c r="A1100" s="172" t="s">
        <v>2928</v>
      </c>
      <c r="B1100" s="176">
        <v>46089</v>
      </c>
      <c r="C1100" s="172" t="s">
        <v>92</v>
      </c>
      <c r="D1100" s="172" t="s">
        <v>24</v>
      </c>
      <c r="E1100" s="172" t="s">
        <v>39</v>
      </c>
      <c r="F1100" s="172" t="s">
        <v>117</v>
      </c>
      <c r="G1100" s="172" t="s">
        <v>84</v>
      </c>
      <c r="H1100" s="177">
        <v>1</v>
      </c>
      <c r="I1100" s="178">
        <v>2327</v>
      </c>
      <c r="J1100" s="176">
        <v>46085</v>
      </c>
      <c r="K1100" s="172" t="s">
        <v>93</v>
      </c>
      <c r="L1100" s="172" t="s">
        <v>94</v>
      </c>
      <c r="M1100" s="179">
        <v>0.43</v>
      </c>
      <c r="N1100" s="177"/>
      <c r="O1100" s="177">
        <v>34</v>
      </c>
      <c r="P1100" s="180">
        <v>-92.45</v>
      </c>
    </row>
    <row r="1101" spans="1:16" ht="19.5" hidden="1" customHeight="1">
      <c r="A1101" s="172" t="s">
        <v>2928</v>
      </c>
      <c r="B1101" s="176">
        <v>46089</v>
      </c>
      <c r="C1101" s="172" t="s">
        <v>100</v>
      </c>
      <c r="D1101" s="172" t="s">
        <v>101</v>
      </c>
      <c r="E1101" s="172" t="s">
        <v>39</v>
      </c>
      <c r="F1101" s="172" t="s">
        <v>117</v>
      </c>
      <c r="G1101" s="172" t="s">
        <v>84</v>
      </c>
      <c r="H1101" s="177">
        <v>1</v>
      </c>
      <c r="I1101" s="178">
        <v>2327</v>
      </c>
      <c r="J1101" s="176">
        <v>46085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1018.1</v>
      </c>
    </row>
    <row r="1102" spans="1:16" ht="19.5" hidden="1" customHeight="1">
      <c r="A1102" s="172" t="s">
        <v>2928</v>
      </c>
      <c r="B1102" s="176">
        <v>46089</v>
      </c>
      <c r="C1102" s="172" t="s">
        <v>100</v>
      </c>
      <c r="D1102" s="172" t="s">
        <v>102</v>
      </c>
      <c r="E1102" s="172" t="s">
        <v>39</v>
      </c>
      <c r="F1102" s="172" t="s">
        <v>117</v>
      </c>
      <c r="G1102" s="172" t="s">
        <v>84</v>
      </c>
      <c r="H1102" s="177">
        <v>1</v>
      </c>
      <c r="I1102" s="178">
        <v>2327</v>
      </c>
      <c r="J1102" s="176">
        <v>46085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10.18</v>
      </c>
    </row>
    <row r="1103" spans="1:16" ht="19.5" hidden="1" customHeight="1">
      <c r="A1103" s="172" t="s">
        <v>2928</v>
      </c>
      <c r="B1103" s="176">
        <v>46089</v>
      </c>
      <c r="C1103" s="172" t="s">
        <v>100</v>
      </c>
      <c r="D1103" s="172" t="s">
        <v>103</v>
      </c>
      <c r="E1103" s="172" t="s">
        <v>39</v>
      </c>
      <c r="F1103" s="172" t="s">
        <v>117</v>
      </c>
      <c r="G1103" s="172" t="s">
        <v>84</v>
      </c>
      <c r="H1103" s="177">
        <v>1</v>
      </c>
      <c r="I1103" s="178">
        <v>2327</v>
      </c>
      <c r="J1103" s="176">
        <v>46085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1298.72</v>
      </c>
    </row>
    <row r="1104" spans="1:16" ht="19.5" hidden="1" customHeight="1">
      <c r="A1104" s="172" t="s">
        <v>2928</v>
      </c>
      <c r="B1104" s="176">
        <v>46089</v>
      </c>
      <c r="C1104" s="172" t="s">
        <v>104</v>
      </c>
      <c r="D1104" s="172" t="s">
        <v>105</v>
      </c>
      <c r="E1104" s="172" t="s">
        <v>39</v>
      </c>
      <c r="F1104" s="172" t="s">
        <v>117</v>
      </c>
      <c r="G1104" s="172" t="s">
        <v>84</v>
      </c>
      <c r="H1104" s="177">
        <v>1</v>
      </c>
      <c r="I1104" s="178">
        <v>2327</v>
      </c>
      <c r="J1104" s="176">
        <v>46085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-1000.61</v>
      </c>
    </row>
    <row r="1105" spans="1:16" ht="19.5" hidden="1" customHeight="1">
      <c r="A1105" s="172" t="s">
        <v>2928</v>
      </c>
      <c r="B1105" s="176">
        <v>46089</v>
      </c>
      <c r="C1105" s="172" t="s">
        <v>2695</v>
      </c>
      <c r="D1105" s="172" t="s">
        <v>95</v>
      </c>
      <c r="E1105" s="172" t="s">
        <v>39</v>
      </c>
      <c r="F1105" s="172" t="s">
        <v>117</v>
      </c>
      <c r="G1105" s="172" t="s">
        <v>84</v>
      </c>
      <c r="H1105" s="177">
        <v>1</v>
      </c>
      <c r="I1105" s="178">
        <v>2327</v>
      </c>
      <c r="J1105" s="176">
        <v>46085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-12.04</v>
      </c>
    </row>
    <row r="1106" spans="1:16" ht="19.5" hidden="1" customHeight="1">
      <c r="A1106" s="172" t="s">
        <v>2928</v>
      </c>
      <c r="B1106" s="176">
        <v>46089</v>
      </c>
      <c r="C1106" s="172" t="s">
        <v>2695</v>
      </c>
      <c r="D1106" s="172" t="s">
        <v>82</v>
      </c>
      <c r="E1106" s="172" t="s">
        <v>39</v>
      </c>
      <c r="F1106" s="172" t="s">
        <v>117</v>
      </c>
      <c r="G1106" s="172" t="s">
        <v>84</v>
      </c>
      <c r="H1106" s="177">
        <v>1</v>
      </c>
      <c r="I1106" s="178">
        <v>0</v>
      </c>
      <c r="J1106" s="176">
        <v>46085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-19.34</v>
      </c>
    </row>
    <row r="1107" spans="1:16" ht="19.5" hidden="1" customHeight="1">
      <c r="A1107" s="172" t="s">
        <v>2929</v>
      </c>
      <c r="B1107" s="176">
        <v>46089</v>
      </c>
      <c r="C1107" s="172" t="s">
        <v>2695</v>
      </c>
      <c r="D1107" s="172" t="s">
        <v>82</v>
      </c>
      <c r="E1107" s="172" t="s">
        <v>57</v>
      </c>
      <c r="F1107" s="172" t="s">
        <v>1263</v>
      </c>
      <c r="G1107" s="172" t="s">
        <v>84</v>
      </c>
      <c r="H1107" s="177">
        <v>1</v>
      </c>
      <c r="I1107" s="178">
        <v>0</v>
      </c>
      <c r="J1107" s="176">
        <v>46089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-6.41</v>
      </c>
    </row>
    <row r="1108" spans="1:16" ht="19.5" hidden="1" customHeight="1">
      <c r="A1108" s="172" t="s">
        <v>2930</v>
      </c>
      <c r="B1108" s="176">
        <v>46089</v>
      </c>
      <c r="C1108" s="172" t="s">
        <v>92</v>
      </c>
      <c r="D1108" s="172" t="s">
        <v>24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2500</v>
      </c>
      <c r="J1108" s="176">
        <v>46075</v>
      </c>
      <c r="K1108" s="172" t="s">
        <v>93</v>
      </c>
      <c r="L1108" s="172" t="s">
        <v>94</v>
      </c>
      <c r="M1108" s="179">
        <v>0.43</v>
      </c>
      <c r="N1108" s="177"/>
      <c r="O1108" s="177">
        <v>37</v>
      </c>
      <c r="P1108" s="180">
        <v>-115.48</v>
      </c>
    </row>
    <row r="1109" spans="1:16" ht="19.5" hidden="1" customHeight="1">
      <c r="A1109" s="172" t="s">
        <v>2930</v>
      </c>
      <c r="B1109" s="176">
        <v>46089</v>
      </c>
      <c r="C1109" s="172" t="s">
        <v>100</v>
      </c>
      <c r="D1109" s="172" t="s">
        <v>101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2500</v>
      </c>
      <c r="J1109" s="176">
        <v>46075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994.3</v>
      </c>
    </row>
    <row r="1110" spans="1:16" ht="19.5" hidden="1" customHeight="1">
      <c r="A1110" s="172" t="s">
        <v>2930</v>
      </c>
      <c r="B1110" s="176">
        <v>46089</v>
      </c>
      <c r="C1110" s="172" t="s">
        <v>100</v>
      </c>
      <c r="D1110" s="172" t="s">
        <v>102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2500</v>
      </c>
      <c r="J1110" s="176">
        <v>46075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9.94</v>
      </c>
    </row>
    <row r="1111" spans="1:16" ht="19.5" hidden="1" customHeight="1">
      <c r="A1111" s="172" t="s">
        <v>2930</v>
      </c>
      <c r="B1111" s="176">
        <v>46089</v>
      </c>
      <c r="C1111" s="172" t="s">
        <v>100</v>
      </c>
      <c r="D1111" s="172" t="s">
        <v>103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2500</v>
      </c>
      <c r="J1111" s="176">
        <v>46075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1495.76</v>
      </c>
    </row>
    <row r="1112" spans="1:16" ht="19.5" hidden="1" customHeight="1">
      <c r="A1112" s="172" t="s">
        <v>2930</v>
      </c>
      <c r="B1112" s="176">
        <v>46089</v>
      </c>
      <c r="C1112" s="172" t="s">
        <v>104</v>
      </c>
      <c r="D1112" s="172" t="s">
        <v>105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2500</v>
      </c>
      <c r="J1112" s="176">
        <v>46075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-1075</v>
      </c>
    </row>
    <row r="1113" spans="1:16" ht="19.5" hidden="1" customHeight="1">
      <c r="A1113" s="172" t="s">
        <v>2930</v>
      </c>
      <c r="B1113" s="176">
        <v>46089</v>
      </c>
      <c r="C1113" s="172" t="s">
        <v>2695</v>
      </c>
      <c r="D1113" s="172" t="s">
        <v>95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2500</v>
      </c>
      <c r="J1113" s="176">
        <v>46075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-25</v>
      </c>
    </row>
    <row r="1114" spans="1:16" ht="19.5" hidden="1" customHeight="1">
      <c r="A1114" s="172" t="s">
        <v>2931</v>
      </c>
      <c r="B1114" s="176">
        <v>46089</v>
      </c>
      <c r="C1114" s="172" t="s">
        <v>92</v>
      </c>
      <c r="D1114" s="172" t="s">
        <v>24</v>
      </c>
      <c r="E1114" s="172" t="s">
        <v>41</v>
      </c>
      <c r="F1114" s="172" t="s">
        <v>83</v>
      </c>
      <c r="G1114" s="172" t="s">
        <v>84</v>
      </c>
      <c r="H1114" s="177">
        <v>1</v>
      </c>
      <c r="I1114" s="178">
        <v>2327</v>
      </c>
      <c r="J1114" s="176">
        <v>46086</v>
      </c>
      <c r="K1114" s="172" t="s">
        <v>93</v>
      </c>
      <c r="L1114" s="172" t="s">
        <v>94</v>
      </c>
      <c r="M1114" s="179">
        <v>0.43</v>
      </c>
      <c r="N1114" s="177"/>
      <c r="O1114" s="177">
        <v>35</v>
      </c>
      <c r="P1114" s="180">
        <v>-98.97</v>
      </c>
    </row>
    <row r="1115" spans="1:16" ht="19.5" hidden="1" customHeight="1">
      <c r="A1115" s="172" t="s">
        <v>2931</v>
      </c>
      <c r="B1115" s="176">
        <v>46089</v>
      </c>
      <c r="C1115" s="172" t="s">
        <v>100</v>
      </c>
      <c r="D1115" s="172" t="s">
        <v>101</v>
      </c>
      <c r="E1115" s="172" t="s">
        <v>41</v>
      </c>
      <c r="F1115" s="172" t="s">
        <v>83</v>
      </c>
      <c r="G1115" s="172" t="s">
        <v>84</v>
      </c>
      <c r="H1115" s="177">
        <v>1</v>
      </c>
      <c r="I1115" s="178">
        <v>2327</v>
      </c>
      <c r="J1115" s="176">
        <v>46086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810.66</v>
      </c>
    </row>
    <row r="1116" spans="1:16" ht="19.5" hidden="1" customHeight="1">
      <c r="A1116" s="172" t="s">
        <v>2931</v>
      </c>
      <c r="B1116" s="176">
        <v>46089</v>
      </c>
      <c r="C1116" s="172" t="s">
        <v>100</v>
      </c>
      <c r="D1116" s="172" t="s">
        <v>102</v>
      </c>
      <c r="E1116" s="172" t="s">
        <v>41</v>
      </c>
      <c r="F1116" s="172" t="s">
        <v>83</v>
      </c>
      <c r="G1116" s="172" t="s">
        <v>84</v>
      </c>
      <c r="H1116" s="177">
        <v>1</v>
      </c>
      <c r="I1116" s="178">
        <v>2327</v>
      </c>
      <c r="J1116" s="176">
        <v>46086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8.11</v>
      </c>
    </row>
    <row r="1117" spans="1:16" ht="19.5" hidden="1" customHeight="1">
      <c r="A1117" s="172" t="s">
        <v>2931</v>
      </c>
      <c r="B1117" s="176">
        <v>46089</v>
      </c>
      <c r="C1117" s="172" t="s">
        <v>100</v>
      </c>
      <c r="D1117" s="172" t="s">
        <v>103</v>
      </c>
      <c r="E1117" s="172" t="s">
        <v>41</v>
      </c>
      <c r="F1117" s="172" t="s">
        <v>83</v>
      </c>
      <c r="G1117" s="172" t="s">
        <v>84</v>
      </c>
      <c r="H1117" s="177">
        <v>1</v>
      </c>
      <c r="I1117" s="178">
        <v>2327</v>
      </c>
      <c r="J1117" s="176">
        <v>46086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1508.23</v>
      </c>
    </row>
    <row r="1118" spans="1:16" ht="19.5" hidden="1" customHeight="1">
      <c r="A1118" s="172" t="s">
        <v>2931</v>
      </c>
      <c r="B1118" s="176">
        <v>46089</v>
      </c>
      <c r="C1118" s="172" t="s">
        <v>104</v>
      </c>
      <c r="D1118" s="172" t="s">
        <v>105</v>
      </c>
      <c r="E1118" s="172" t="s">
        <v>41</v>
      </c>
      <c r="F1118" s="172" t="s">
        <v>83</v>
      </c>
      <c r="G1118" s="172" t="s">
        <v>84</v>
      </c>
      <c r="H1118" s="177">
        <v>1</v>
      </c>
      <c r="I1118" s="178">
        <v>2327</v>
      </c>
      <c r="J1118" s="176">
        <v>46086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-1000.61</v>
      </c>
    </row>
    <row r="1119" spans="1:16" ht="19.5" hidden="1" customHeight="1">
      <c r="A1119" s="172" t="s">
        <v>2931</v>
      </c>
      <c r="B1119" s="176">
        <v>46089</v>
      </c>
      <c r="C1119" s="172" t="s">
        <v>2695</v>
      </c>
      <c r="D1119" s="172" t="s">
        <v>95</v>
      </c>
      <c r="E1119" s="172" t="s">
        <v>41</v>
      </c>
      <c r="F1119" s="172" t="s">
        <v>83</v>
      </c>
      <c r="G1119" s="172" t="s">
        <v>84</v>
      </c>
      <c r="H1119" s="177">
        <v>1</v>
      </c>
      <c r="I1119" s="178">
        <v>2327</v>
      </c>
      <c r="J1119" s="176">
        <v>46086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-13.53</v>
      </c>
    </row>
    <row r="1120" spans="1:16" ht="19.5" hidden="1" customHeight="1">
      <c r="A1120" s="172" t="s">
        <v>2932</v>
      </c>
      <c r="B1120" s="176">
        <v>46089</v>
      </c>
      <c r="C1120" s="172" t="s">
        <v>92</v>
      </c>
      <c r="D1120" s="172" t="s">
        <v>24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46081</v>
      </c>
      <c r="K1120" s="172" t="s">
        <v>93</v>
      </c>
      <c r="L1120" s="172" t="s">
        <v>94</v>
      </c>
      <c r="M1120" s="179">
        <v>0</v>
      </c>
      <c r="N1120" s="177"/>
      <c r="O1120" s="177">
        <v>35</v>
      </c>
      <c r="P1120" s="180">
        <v>-56.94</v>
      </c>
    </row>
    <row r="1121" spans="1:16" ht="19.5" hidden="1" customHeight="1">
      <c r="A1121" s="172" t="s">
        <v>2932</v>
      </c>
      <c r="B1121" s="176">
        <v>46089</v>
      </c>
      <c r="C1121" s="172" t="s">
        <v>2695</v>
      </c>
      <c r="D1121" s="172" t="s">
        <v>95</v>
      </c>
      <c r="E1121" s="172" t="s">
        <v>53</v>
      </c>
      <c r="F1121" s="172" t="s">
        <v>120</v>
      </c>
      <c r="G1121" s="172" t="s">
        <v>84</v>
      </c>
      <c r="H1121" s="177">
        <v>1</v>
      </c>
      <c r="I1121" s="178">
        <v>0</v>
      </c>
      <c r="J1121" s="176">
        <v>46081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-13.52</v>
      </c>
    </row>
    <row r="1122" spans="1:16" ht="19.5" hidden="1" customHeight="1">
      <c r="A1122" s="172" t="s">
        <v>2932</v>
      </c>
      <c r="B1122" s="176">
        <v>46089</v>
      </c>
      <c r="C1122" s="172" t="s">
        <v>92</v>
      </c>
      <c r="D1122" s="172" t="s">
        <v>96</v>
      </c>
      <c r="E1122" s="172" t="s">
        <v>53</v>
      </c>
      <c r="F1122" s="172" t="s">
        <v>120</v>
      </c>
      <c r="G1122" s="172" t="s">
        <v>84</v>
      </c>
      <c r="H1122" s="177">
        <v>1</v>
      </c>
      <c r="I1122" s="178">
        <v>0</v>
      </c>
      <c r="J1122" s="176">
        <v>46081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2932</v>
      </c>
      <c r="B1123" s="176">
        <v>46089</v>
      </c>
      <c r="C1123" s="172" t="s">
        <v>92</v>
      </c>
      <c r="D1123" s="172" t="s">
        <v>97</v>
      </c>
      <c r="E1123" s="172" t="s">
        <v>53</v>
      </c>
      <c r="F1123" s="172" t="s">
        <v>120</v>
      </c>
      <c r="G1123" s="172" t="s">
        <v>84</v>
      </c>
      <c r="H1123" s="177">
        <v>1</v>
      </c>
      <c r="I1123" s="178">
        <v>0</v>
      </c>
      <c r="J1123" s="176">
        <v>46081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hidden="1" customHeight="1">
      <c r="A1124" s="172" t="s">
        <v>2932</v>
      </c>
      <c r="B1124" s="176">
        <v>46089</v>
      </c>
      <c r="C1124" s="172" t="s">
        <v>2695</v>
      </c>
      <c r="D1124" s="172" t="s">
        <v>98</v>
      </c>
      <c r="E1124" s="172" t="s">
        <v>53</v>
      </c>
      <c r="F1124" s="172" t="s">
        <v>120</v>
      </c>
      <c r="G1124" s="172" t="s">
        <v>84</v>
      </c>
      <c r="H1124" s="177">
        <v>1</v>
      </c>
      <c r="I1124" s="178">
        <v>0</v>
      </c>
      <c r="J1124" s="176">
        <v>46081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2930</v>
      </c>
      <c r="B1125" s="176">
        <v>46089</v>
      </c>
      <c r="C1125" s="172" t="s">
        <v>2695</v>
      </c>
      <c r="D1125" s="172" t="s">
        <v>82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0</v>
      </c>
      <c r="J1125" s="176">
        <v>46075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-18.89</v>
      </c>
    </row>
    <row r="1126" spans="1:16" ht="19.5" hidden="1" customHeight="1">
      <c r="A1126" s="172" t="s">
        <v>2931</v>
      </c>
      <c r="B1126" s="176">
        <v>46089</v>
      </c>
      <c r="C1126" s="172" t="s">
        <v>2695</v>
      </c>
      <c r="D1126" s="172" t="s">
        <v>82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46086</v>
      </c>
      <c r="K1126" s="172" t="s">
        <v>85</v>
      </c>
      <c r="L1126" s="172" t="s">
        <v>85</v>
      </c>
      <c r="M1126" s="179">
        <v>0</v>
      </c>
      <c r="N1126" s="177"/>
      <c r="O1126" s="177"/>
      <c r="P1126" s="180">
        <v>-15.4</v>
      </c>
    </row>
    <row r="1127" spans="1:16" ht="19.5" hidden="1" customHeight="1">
      <c r="A1127" s="172" t="s">
        <v>2933</v>
      </c>
      <c r="B1127" s="176">
        <v>46089</v>
      </c>
      <c r="C1127" s="172" t="s">
        <v>92</v>
      </c>
      <c r="D1127" s="172" t="s">
        <v>24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2422</v>
      </c>
      <c r="J1127" s="176">
        <v>46087</v>
      </c>
      <c r="K1127" s="172" t="s">
        <v>93</v>
      </c>
      <c r="L1127" s="172" t="s">
        <v>94</v>
      </c>
      <c r="M1127" s="179">
        <v>0.43</v>
      </c>
      <c r="N1127" s="177"/>
      <c r="O1127" s="177">
        <v>35</v>
      </c>
      <c r="P1127" s="180">
        <v>-113.91</v>
      </c>
    </row>
    <row r="1128" spans="1:16" ht="19.5" hidden="1" customHeight="1">
      <c r="A1128" s="172" t="s">
        <v>2933</v>
      </c>
      <c r="B1128" s="176">
        <v>46089</v>
      </c>
      <c r="C1128" s="172" t="s">
        <v>100</v>
      </c>
      <c r="D1128" s="172" t="s">
        <v>101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2422</v>
      </c>
      <c r="J1128" s="176">
        <v>46087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843.16</v>
      </c>
    </row>
    <row r="1129" spans="1:16" ht="19.5" hidden="1" customHeight="1">
      <c r="A1129" s="172" t="s">
        <v>2933</v>
      </c>
      <c r="B1129" s="176">
        <v>46089</v>
      </c>
      <c r="C1129" s="172" t="s">
        <v>100</v>
      </c>
      <c r="D1129" s="172" t="s">
        <v>102</v>
      </c>
      <c r="E1129" s="172" t="s">
        <v>58</v>
      </c>
      <c r="F1129" s="172" t="s">
        <v>1300</v>
      </c>
      <c r="G1129" s="172" t="s">
        <v>84</v>
      </c>
      <c r="H1129" s="177">
        <v>1</v>
      </c>
      <c r="I1129" s="178">
        <v>2422</v>
      </c>
      <c r="J1129" s="176">
        <v>46087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8.43</v>
      </c>
    </row>
    <row r="1130" spans="1:16" ht="19.5" hidden="1" customHeight="1">
      <c r="A1130" s="172" t="s">
        <v>2933</v>
      </c>
      <c r="B1130" s="176">
        <v>46089</v>
      </c>
      <c r="C1130" s="172" t="s">
        <v>100</v>
      </c>
      <c r="D1130" s="172" t="s">
        <v>103</v>
      </c>
      <c r="E1130" s="172" t="s">
        <v>58</v>
      </c>
      <c r="F1130" s="172" t="s">
        <v>1300</v>
      </c>
      <c r="G1130" s="172" t="s">
        <v>84</v>
      </c>
      <c r="H1130" s="177">
        <v>1</v>
      </c>
      <c r="I1130" s="178">
        <v>2422</v>
      </c>
      <c r="J1130" s="176">
        <v>46087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1570.41</v>
      </c>
    </row>
    <row r="1131" spans="1:16" ht="19.5" hidden="1" customHeight="1">
      <c r="A1131" s="172" t="s">
        <v>2933</v>
      </c>
      <c r="B1131" s="176">
        <v>46089</v>
      </c>
      <c r="C1131" s="172" t="s">
        <v>104</v>
      </c>
      <c r="D1131" s="172" t="s">
        <v>105</v>
      </c>
      <c r="E1131" s="172" t="s">
        <v>58</v>
      </c>
      <c r="F1131" s="172" t="s">
        <v>1300</v>
      </c>
      <c r="G1131" s="172" t="s">
        <v>84</v>
      </c>
      <c r="H1131" s="177">
        <v>1</v>
      </c>
      <c r="I1131" s="178">
        <v>2422</v>
      </c>
      <c r="J1131" s="176">
        <v>46087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-1041.46</v>
      </c>
    </row>
    <row r="1132" spans="1:16" ht="19.5" hidden="1" customHeight="1">
      <c r="A1132" s="172" t="s">
        <v>2933</v>
      </c>
      <c r="B1132" s="176">
        <v>46089</v>
      </c>
      <c r="C1132" s="172" t="s">
        <v>2695</v>
      </c>
      <c r="D1132" s="172" t="s">
        <v>95</v>
      </c>
      <c r="E1132" s="172" t="s">
        <v>58</v>
      </c>
      <c r="F1132" s="172" t="s">
        <v>1300</v>
      </c>
      <c r="G1132" s="172" t="s">
        <v>84</v>
      </c>
      <c r="H1132" s="177">
        <v>1</v>
      </c>
      <c r="I1132" s="178">
        <v>2422</v>
      </c>
      <c r="J1132" s="176">
        <v>46087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-11.57</v>
      </c>
    </row>
    <row r="1133" spans="1:16" ht="19.5" hidden="1" customHeight="1">
      <c r="A1133" s="172" t="s">
        <v>2934</v>
      </c>
      <c r="B1133" s="176">
        <v>46089</v>
      </c>
      <c r="C1133" s="172" t="s">
        <v>92</v>
      </c>
      <c r="D1133" s="172" t="s">
        <v>24</v>
      </c>
      <c r="E1133" s="172" t="s">
        <v>41</v>
      </c>
      <c r="F1133" s="172" t="s">
        <v>83</v>
      </c>
      <c r="G1133" s="172" t="s">
        <v>84</v>
      </c>
      <c r="H1133" s="177">
        <v>1</v>
      </c>
      <c r="I1133" s="178">
        <v>2327</v>
      </c>
      <c r="J1133" s="176">
        <v>46087</v>
      </c>
      <c r="K1133" s="172" t="s">
        <v>93</v>
      </c>
      <c r="L1133" s="172" t="s">
        <v>94</v>
      </c>
      <c r="M1133" s="179">
        <v>0.43</v>
      </c>
      <c r="N1133" s="177"/>
      <c r="O1133" s="177">
        <v>35</v>
      </c>
      <c r="P1133" s="180">
        <v>-98.97</v>
      </c>
    </row>
    <row r="1134" spans="1:16" ht="19.5" hidden="1" customHeight="1">
      <c r="A1134" s="172" t="s">
        <v>2934</v>
      </c>
      <c r="B1134" s="176">
        <v>46089</v>
      </c>
      <c r="C1134" s="172" t="s">
        <v>100</v>
      </c>
      <c r="D1134" s="172" t="s">
        <v>101</v>
      </c>
      <c r="E1134" s="172" t="s">
        <v>41</v>
      </c>
      <c r="F1134" s="172" t="s">
        <v>83</v>
      </c>
      <c r="G1134" s="172" t="s">
        <v>84</v>
      </c>
      <c r="H1134" s="177">
        <v>1</v>
      </c>
      <c r="I1134" s="178">
        <v>2327</v>
      </c>
      <c r="J1134" s="176">
        <v>46087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838.1</v>
      </c>
    </row>
    <row r="1135" spans="1:16" ht="19.5" hidden="1" customHeight="1">
      <c r="A1135" s="172" t="s">
        <v>2934</v>
      </c>
      <c r="B1135" s="176">
        <v>46089</v>
      </c>
      <c r="C1135" s="172" t="s">
        <v>100</v>
      </c>
      <c r="D1135" s="172" t="s">
        <v>102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2327</v>
      </c>
      <c r="J1135" s="176">
        <v>46087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8.3800000000000008</v>
      </c>
    </row>
    <row r="1136" spans="1:16" ht="19.5" hidden="1" customHeight="1">
      <c r="A1136" s="172" t="s">
        <v>2934</v>
      </c>
      <c r="B1136" s="176">
        <v>46089</v>
      </c>
      <c r="C1136" s="172" t="s">
        <v>100</v>
      </c>
      <c r="D1136" s="172" t="s">
        <v>103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2327</v>
      </c>
      <c r="J1136" s="176">
        <v>46087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1480.52</v>
      </c>
    </row>
    <row r="1137" spans="1:16" ht="19.5" hidden="1" customHeight="1">
      <c r="A1137" s="172" t="s">
        <v>2934</v>
      </c>
      <c r="B1137" s="176">
        <v>46089</v>
      </c>
      <c r="C1137" s="172" t="s">
        <v>104</v>
      </c>
      <c r="D1137" s="172" t="s">
        <v>105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2327</v>
      </c>
      <c r="J1137" s="176">
        <v>46087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-1000.61</v>
      </c>
    </row>
    <row r="1138" spans="1:16" ht="19.5" hidden="1" customHeight="1">
      <c r="A1138" s="172" t="s">
        <v>2934</v>
      </c>
      <c r="B1138" s="176">
        <v>46089</v>
      </c>
      <c r="C1138" s="172" t="s">
        <v>2695</v>
      </c>
      <c r="D1138" s="172" t="s">
        <v>95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2327</v>
      </c>
      <c r="J1138" s="176">
        <v>46087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-21.95</v>
      </c>
    </row>
    <row r="1139" spans="1:16" ht="19.5" hidden="1" customHeight="1">
      <c r="A1139" s="172" t="s">
        <v>2933</v>
      </c>
      <c r="B1139" s="176">
        <v>46089</v>
      </c>
      <c r="C1139" s="172" t="s">
        <v>2695</v>
      </c>
      <c r="D1139" s="172" t="s">
        <v>82</v>
      </c>
      <c r="E1139" s="172" t="s">
        <v>58</v>
      </c>
      <c r="F1139" s="172" t="s">
        <v>1300</v>
      </c>
      <c r="G1139" s="172" t="s">
        <v>84</v>
      </c>
      <c r="H1139" s="177">
        <v>1</v>
      </c>
      <c r="I1139" s="178">
        <v>0</v>
      </c>
      <c r="J1139" s="176">
        <v>46087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-16.02</v>
      </c>
    </row>
    <row r="1140" spans="1:16" ht="19.5" hidden="1" customHeight="1">
      <c r="A1140" s="172" t="s">
        <v>2935</v>
      </c>
      <c r="B1140" s="176">
        <v>46089</v>
      </c>
      <c r="C1140" s="172" t="s">
        <v>2695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46089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-16.05</v>
      </c>
    </row>
    <row r="1141" spans="1:16" ht="19.5" hidden="1" customHeight="1">
      <c r="A1141" s="172" t="s">
        <v>2936</v>
      </c>
      <c r="B1141" s="176">
        <v>46089</v>
      </c>
      <c r="C1141" s="172" t="s">
        <v>1748</v>
      </c>
      <c r="D1141" s="172" t="s">
        <v>2750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46082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-5</v>
      </c>
    </row>
    <row r="1142" spans="1:16" ht="19.5" hidden="1" customHeight="1">
      <c r="A1142" s="172" t="s">
        <v>2936</v>
      </c>
      <c r="B1142" s="176">
        <v>46089</v>
      </c>
      <c r="C1142" s="172" t="s">
        <v>2695</v>
      </c>
      <c r="D1142" s="172" t="s">
        <v>2751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0</v>
      </c>
      <c r="J1142" s="176">
        <v>46082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-10</v>
      </c>
    </row>
    <row r="1143" spans="1:16" ht="19.5" hidden="1" customHeight="1">
      <c r="A1143" s="172" t="s">
        <v>2937</v>
      </c>
      <c r="B1143" s="176">
        <v>46089</v>
      </c>
      <c r="C1143" s="172" t="s">
        <v>92</v>
      </c>
      <c r="D1143" s="172" t="s">
        <v>24</v>
      </c>
      <c r="E1143" s="172" t="s">
        <v>38</v>
      </c>
      <c r="F1143" s="172" t="s">
        <v>87</v>
      </c>
      <c r="G1143" s="172" t="s">
        <v>84</v>
      </c>
      <c r="H1143" s="177">
        <v>1</v>
      </c>
      <c r="I1143" s="178">
        <v>0</v>
      </c>
      <c r="J1143" s="176">
        <v>46083</v>
      </c>
      <c r="K1143" s="172" t="s">
        <v>93</v>
      </c>
      <c r="L1143" s="172" t="s">
        <v>94</v>
      </c>
      <c r="M1143" s="179">
        <v>0</v>
      </c>
      <c r="N1143" s="177"/>
      <c r="O1143" s="177">
        <v>35</v>
      </c>
      <c r="P1143" s="180">
        <v>-46.77</v>
      </c>
    </row>
    <row r="1144" spans="1:16" ht="19.5" hidden="1" customHeight="1">
      <c r="A1144" s="172" t="s">
        <v>2937</v>
      </c>
      <c r="B1144" s="176">
        <v>46089</v>
      </c>
      <c r="C1144" s="172" t="s">
        <v>2695</v>
      </c>
      <c r="D1144" s="172" t="s">
        <v>95</v>
      </c>
      <c r="E1144" s="172" t="s">
        <v>38</v>
      </c>
      <c r="F1144" s="172" t="s">
        <v>87</v>
      </c>
      <c r="G1144" s="172" t="s">
        <v>84</v>
      </c>
      <c r="H1144" s="177">
        <v>1</v>
      </c>
      <c r="I1144" s="178">
        <v>0</v>
      </c>
      <c r="J1144" s="176">
        <v>46083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-12.48</v>
      </c>
    </row>
    <row r="1145" spans="1:16" ht="19.5" hidden="1" customHeight="1">
      <c r="A1145" s="172" t="s">
        <v>2937</v>
      </c>
      <c r="B1145" s="176">
        <v>46089</v>
      </c>
      <c r="C1145" s="172" t="s">
        <v>92</v>
      </c>
      <c r="D1145" s="172" t="s">
        <v>96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0</v>
      </c>
      <c r="J1145" s="176">
        <v>46083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2937</v>
      </c>
      <c r="B1146" s="176">
        <v>46089</v>
      </c>
      <c r="C1146" s="172" t="s">
        <v>92</v>
      </c>
      <c r="D1146" s="172" t="s">
        <v>97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0</v>
      </c>
      <c r="J1146" s="176">
        <v>46083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2937</v>
      </c>
      <c r="B1147" s="176">
        <v>46089</v>
      </c>
      <c r="C1147" s="172" t="s">
        <v>2695</v>
      </c>
      <c r="D1147" s="172" t="s">
        <v>98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0</v>
      </c>
      <c r="J1147" s="176">
        <v>46083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2938</v>
      </c>
      <c r="B1148" s="176">
        <v>46089</v>
      </c>
      <c r="C1148" s="172" t="s">
        <v>92</v>
      </c>
      <c r="D1148" s="172" t="s">
        <v>24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0</v>
      </c>
      <c r="J1148" s="176">
        <v>46086</v>
      </c>
      <c r="K1148" s="172" t="s">
        <v>93</v>
      </c>
      <c r="L1148" s="172" t="s">
        <v>94</v>
      </c>
      <c r="M1148" s="179">
        <v>0</v>
      </c>
      <c r="N1148" s="177"/>
      <c r="O1148" s="177">
        <v>35</v>
      </c>
      <c r="P1148" s="180">
        <v>-56.94</v>
      </c>
    </row>
    <row r="1149" spans="1:16" ht="19.5" hidden="1" customHeight="1">
      <c r="A1149" s="172" t="s">
        <v>2938</v>
      </c>
      <c r="B1149" s="176">
        <v>46089</v>
      </c>
      <c r="C1149" s="172" t="s">
        <v>2695</v>
      </c>
      <c r="D1149" s="172" t="s">
        <v>95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0</v>
      </c>
      <c r="J1149" s="176">
        <v>46086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-9.7799999999999994</v>
      </c>
    </row>
    <row r="1150" spans="1:16" ht="19.5" hidden="1" customHeight="1">
      <c r="A1150" s="172" t="s">
        <v>2938</v>
      </c>
      <c r="B1150" s="176">
        <v>46089</v>
      </c>
      <c r="C1150" s="172" t="s">
        <v>92</v>
      </c>
      <c r="D1150" s="172" t="s">
        <v>96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0</v>
      </c>
      <c r="J1150" s="176">
        <v>46086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2938</v>
      </c>
      <c r="B1151" s="176">
        <v>46089</v>
      </c>
      <c r="C1151" s="172" t="s">
        <v>92</v>
      </c>
      <c r="D1151" s="172" t="s">
        <v>97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0</v>
      </c>
      <c r="J1151" s="176">
        <v>46086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-56.94</v>
      </c>
    </row>
    <row r="1152" spans="1:16" ht="19.5" hidden="1" customHeight="1">
      <c r="A1152" s="172" t="s">
        <v>2938</v>
      </c>
      <c r="B1152" s="176">
        <v>46089</v>
      </c>
      <c r="C1152" s="172" t="s">
        <v>2695</v>
      </c>
      <c r="D1152" s="172" t="s">
        <v>98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46086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-15</v>
      </c>
    </row>
    <row r="1153" spans="1:16" ht="19.5" hidden="1" customHeight="1">
      <c r="A1153" s="172" t="s">
        <v>2939</v>
      </c>
      <c r="B1153" s="176">
        <v>46089</v>
      </c>
      <c r="C1153" s="172" t="s">
        <v>92</v>
      </c>
      <c r="D1153" s="172" t="s">
        <v>96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0</v>
      </c>
      <c r="J1153" s="176">
        <v>46083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hidden="1" customHeight="1">
      <c r="A1154" s="172" t="s">
        <v>2939</v>
      </c>
      <c r="B1154" s="176">
        <v>46089</v>
      </c>
      <c r="C1154" s="172" t="s">
        <v>92</v>
      </c>
      <c r="D1154" s="172" t="s">
        <v>97</v>
      </c>
      <c r="E1154" s="172" t="s">
        <v>43</v>
      </c>
      <c r="F1154" s="172" t="s">
        <v>125</v>
      </c>
      <c r="G1154" s="172" t="s">
        <v>84</v>
      </c>
      <c r="H1154" s="177">
        <v>1</v>
      </c>
      <c r="I1154" s="178">
        <v>0</v>
      </c>
      <c r="J1154" s="176">
        <v>46083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-46.77</v>
      </c>
    </row>
    <row r="1155" spans="1:16" ht="19.5" hidden="1" customHeight="1">
      <c r="A1155" s="172" t="s">
        <v>2939</v>
      </c>
      <c r="B1155" s="176">
        <v>46089</v>
      </c>
      <c r="C1155" s="172" t="s">
        <v>2695</v>
      </c>
      <c r="D1155" s="172" t="s">
        <v>98</v>
      </c>
      <c r="E1155" s="172" t="s">
        <v>43</v>
      </c>
      <c r="F1155" s="172" t="s">
        <v>125</v>
      </c>
      <c r="G1155" s="172" t="s">
        <v>84</v>
      </c>
      <c r="H1155" s="177">
        <v>1</v>
      </c>
      <c r="I1155" s="178">
        <v>0</v>
      </c>
      <c r="J1155" s="176">
        <v>46083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hidden="1" customHeight="1">
      <c r="A1156" s="172" t="s">
        <v>2939</v>
      </c>
      <c r="B1156" s="176">
        <v>46089</v>
      </c>
      <c r="C1156" s="172" t="s">
        <v>92</v>
      </c>
      <c r="D1156" s="172" t="s">
        <v>24</v>
      </c>
      <c r="E1156" s="172" t="s">
        <v>43</v>
      </c>
      <c r="F1156" s="172" t="s">
        <v>125</v>
      </c>
      <c r="G1156" s="172" t="s">
        <v>84</v>
      </c>
      <c r="H1156" s="177">
        <v>1</v>
      </c>
      <c r="I1156" s="178">
        <v>0</v>
      </c>
      <c r="J1156" s="176">
        <v>46083</v>
      </c>
      <c r="K1156" s="172" t="s">
        <v>93</v>
      </c>
      <c r="L1156" s="172" t="s">
        <v>94</v>
      </c>
      <c r="M1156" s="179">
        <v>0</v>
      </c>
      <c r="N1156" s="177"/>
      <c r="O1156" s="177">
        <v>35</v>
      </c>
      <c r="P1156" s="180">
        <v>-46.77</v>
      </c>
    </row>
    <row r="1157" spans="1:16" ht="19.5" hidden="1" customHeight="1">
      <c r="A1157" s="172" t="s">
        <v>2939</v>
      </c>
      <c r="B1157" s="176">
        <v>46089</v>
      </c>
      <c r="C1157" s="172" t="s">
        <v>2695</v>
      </c>
      <c r="D1157" s="172" t="s">
        <v>95</v>
      </c>
      <c r="E1157" s="172" t="s">
        <v>43</v>
      </c>
      <c r="F1157" s="172" t="s">
        <v>125</v>
      </c>
      <c r="G1157" s="172" t="s">
        <v>84</v>
      </c>
      <c r="H1157" s="177">
        <v>1</v>
      </c>
      <c r="I1157" s="178">
        <v>0</v>
      </c>
      <c r="J1157" s="176">
        <v>46083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-10.54</v>
      </c>
    </row>
    <row r="1158" spans="1:16" ht="19.5" hidden="1" customHeight="1">
      <c r="A1158" s="172" t="s">
        <v>2727</v>
      </c>
      <c r="B1158" s="176">
        <v>46089</v>
      </c>
      <c r="C1158" s="172" t="s">
        <v>109</v>
      </c>
      <c r="D1158" s="172" t="s">
        <v>139</v>
      </c>
      <c r="E1158" s="172" t="s">
        <v>85</v>
      </c>
      <c r="F1158" s="172" t="s">
        <v>85</v>
      </c>
      <c r="G1158" s="172" t="s">
        <v>85</v>
      </c>
      <c r="H1158" s="177">
        <v>0</v>
      </c>
      <c r="I1158" s="178">
        <v>0</v>
      </c>
      <c r="J1158" s="176">
        <v>46089</v>
      </c>
      <c r="K1158" s="172" t="s">
        <v>85</v>
      </c>
      <c r="L1158" s="172" t="s">
        <v>85</v>
      </c>
      <c r="M1158" s="179">
        <v>0</v>
      </c>
      <c r="N1158" s="177"/>
      <c r="O1158" s="177"/>
      <c r="P1158" s="180">
        <v>-841.45</v>
      </c>
    </row>
    <row r="1159" spans="1:16" ht="19.5" hidden="1" customHeight="1">
      <c r="A1159" s="172" t="s">
        <v>2460</v>
      </c>
      <c r="B1159" s="176">
        <v>46089</v>
      </c>
      <c r="C1159" s="172" t="s">
        <v>109</v>
      </c>
      <c r="D1159" s="172" t="s">
        <v>139</v>
      </c>
      <c r="E1159" s="172" t="s">
        <v>85</v>
      </c>
      <c r="F1159" s="172" t="s">
        <v>85</v>
      </c>
      <c r="G1159" s="172" t="s">
        <v>85</v>
      </c>
      <c r="H1159" s="177">
        <v>0</v>
      </c>
      <c r="I1159" s="178">
        <v>0</v>
      </c>
      <c r="J1159" s="176">
        <v>46089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-434.45</v>
      </c>
    </row>
    <row r="1160" spans="1:16" ht="19.5" hidden="1" customHeight="1">
      <c r="A1160" s="172" t="s">
        <v>2257</v>
      </c>
      <c r="B1160" s="176">
        <v>46089</v>
      </c>
      <c r="C1160" s="172" t="s">
        <v>109</v>
      </c>
      <c r="D1160" s="172" t="s">
        <v>139</v>
      </c>
      <c r="E1160" s="172" t="s">
        <v>85</v>
      </c>
      <c r="F1160" s="172" t="s">
        <v>85</v>
      </c>
      <c r="G1160" s="172" t="s">
        <v>85</v>
      </c>
      <c r="H1160" s="177">
        <v>0</v>
      </c>
      <c r="I1160" s="178">
        <v>0</v>
      </c>
      <c r="J1160" s="176">
        <v>46089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-552.86</v>
      </c>
    </row>
    <row r="1161" spans="1:16" ht="19.5" hidden="1" customHeight="1">
      <c r="A1161" s="172" t="s">
        <v>1553</v>
      </c>
      <c r="B1161" s="176">
        <v>46089</v>
      </c>
      <c r="C1161" s="172" t="s">
        <v>109</v>
      </c>
      <c r="D1161" s="172" t="s">
        <v>139</v>
      </c>
      <c r="E1161" s="172" t="s">
        <v>85</v>
      </c>
      <c r="F1161" s="172" t="s">
        <v>85</v>
      </c>
      <c r="G1161" s="172" t="s">
        <v>85</v>
      </c>
      <c r="H1161" s="177">
        <v>0</v>
      </c>
      <c r="I1161" s="178">
        <v>0</v>
      </c>
      <c r="J1161" s="176">
        <v>46089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-429.05</v>
      </c>
    </row>
    <row r="1162" spans="1:16" ht="19.5" hidden="1" customHeight="1">
      <c r="A1162" s="172" t="s">
        <v>141</v>
      </c>
      <c r="B1162" s="176">
        <v>46089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46089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-1234.44</v>
      </c>
    </row>
    <row r="1163" spans="1:16" ht="19.5" hidden="1" customHeight="1">
      <c r="A1163" s="172" t="s">
        <v>145</v>
      </c>
      <c r="B1163" s="176">
        <v>46089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46089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-709.2</v>
      </c>
    </row>
    <row r="1164" spans="1:16" ht="19.5" hidden="1" customHeight="1">
      <c r="A1164" s="172" t="s">
        <v>144</v>
      </c>
      <c r="B1164" s="176">
        <v>46089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46089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-787.47</v>
      </c>
    </row>
    <row r="1165" spans="1:16" ht="19.5" hidden="1" customHeight="1">
      <c r="A1165" s="172" t="s">
        <v>142</v>
      </c>
      <c r="B1165" s="176">
        <v>46089</v>
      </c>
      <c r="C1165" s="172" t="s">
        <v>109</v>
      </c>
      <c r="D1165" s="172" t="s">
        <v>143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46089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-2481.5700000000002</v>
      </c>
    </row>
  </sheetData>
  <autoFilter ref="A1:P1165" xr:uid="{C26F65DA-20D8-4D5E-86B0-B288CCD51BB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2641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2641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2641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2641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2642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2642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2642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2642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2642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2643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2643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2643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2643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2643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2644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2645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2645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2645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2645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2645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2646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2646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2646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2646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2646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2647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2648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2649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2649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2650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2650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2650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2650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2650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2649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2649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2649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2651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2652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2652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2652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2652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2652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2652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2653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2653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2653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2653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2653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2333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2333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2333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2654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2654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2654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2654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2654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2655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2655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2655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2655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2655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2656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2656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2656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2656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2656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2657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2658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2658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2658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2658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2658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2658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2658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2659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2659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2659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2659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2659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2660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2660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2660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2660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2660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2660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2661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2661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2661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2661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2661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2661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2662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2662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2662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2662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2662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2662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2663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2663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2663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2663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2663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2663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2662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2663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2664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2665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2665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2665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2665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2666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2666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2666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2666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2666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2666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2667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2667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2667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2667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2667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2667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2668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2668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2668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2668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2668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2668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2667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2669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2669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2669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2669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2669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2669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2668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2670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2670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2670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2670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2670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2285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2285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2285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2671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1937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1937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1937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2672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2673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2673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2673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2673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2673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2673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2674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2673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2675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2675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2675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2675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2675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2675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2676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2676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2676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2676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2676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2676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2675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2675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2675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2675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2677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2510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2678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2679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2499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2460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2257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2263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2264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2261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2371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2371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2371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2371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2371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2372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2373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2373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2373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2373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2373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2372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2372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2374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2374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2374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2374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2375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2375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2375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2376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2376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2376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2377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2378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2379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2379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2379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2379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2379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2380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2380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2380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2380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2380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2381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2381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2381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2382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2382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2382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2382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2382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2382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2383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2383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2383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2383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2383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2383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2384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2384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2384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2384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2384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2384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2382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2383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2384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2385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2385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2385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2385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2385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2386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2386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2386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2386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2386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2387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2387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2387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2387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2387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2388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2388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2388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2388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2388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2389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2389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2389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2389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2389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2389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2390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2390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2390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2390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2390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2390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2389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2391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2391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2390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2391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2391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2391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2392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2392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2392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2392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2392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2392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2393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2393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2394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2394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2393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2393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2393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2394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2394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2394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2395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2395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2395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2395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2395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2395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2395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2396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2396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2397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2397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2397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2397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2397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2397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2396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2396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2396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2398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2398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2398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2398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2398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2398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2399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2399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2399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2399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2399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2399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2400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2400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2400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2400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2400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2400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2401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2401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2401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2401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2401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2401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2402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2402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2402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2402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2402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2403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2403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2403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2403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2403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2404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2404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2404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2404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2404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2404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2405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2405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2405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2405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2405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2406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2406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2406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2406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2406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2406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2407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2407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2407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2407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2407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2406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2408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2409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2409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2410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2410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2411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2411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2411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2411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2411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2411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2409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2409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2409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2410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2410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2410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2412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2412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1937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1937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1937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1937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2412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2412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2412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2413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2413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2413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2413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2413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2413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1825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2414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2414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2415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2415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2415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2415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2415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2415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2414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2414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2414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2415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2416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2416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2416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2416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2416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2416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2416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2417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2417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2417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2417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2417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2417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2417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2418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2418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2418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2418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2418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2418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2418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2419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2419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2419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2419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2419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2419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2230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2420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2264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2262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2257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2263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2256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2258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2259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2261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2260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2421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2421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2421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2421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2421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2422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2422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2422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2423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2423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2423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2423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2423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2424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2424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2424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2424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2424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2424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2425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2425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2425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2426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2426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2426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2426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2426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2427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2427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2427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2427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2427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2428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2429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2429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2429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2429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2429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2429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2429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2430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2430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2430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2430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2430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2430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2430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2431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2431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2431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2431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2431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2432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2432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2432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2432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2432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2432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2433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2432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2434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2434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2434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2434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2434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2435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2435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2435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2435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2435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2436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2436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2436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2436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2436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2436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2437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2437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2437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2437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2437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2437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2436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2438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2438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2438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2438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2438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2438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2439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2439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2439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2439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2439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2439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2439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2440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2440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2441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2441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2441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2441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2441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2441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2440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2440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2440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2442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2151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2151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2151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2443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2443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2443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2443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2443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2443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2444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2445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2445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2445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2445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2445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2443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2446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2446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2446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2446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2446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2446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2446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2447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2448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2448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2448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2448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2448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2448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2449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2449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2449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2449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2449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2449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2450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2450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2450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2450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2450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2450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2451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2451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2451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2451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2451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2451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2448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2452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2452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2452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2452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2452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2452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2449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2450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2453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2454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2454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2454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2454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2454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2454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2454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2455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2455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2455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2455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2455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2455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2456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2455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2457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2458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2458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2459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2459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2459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2458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2458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2458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2013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2013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2013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2460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2259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2261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2262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2256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2264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2258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2260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2257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2263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2461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2461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2461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2462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2462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2462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2462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2462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2463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2463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2463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2463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2463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2199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2199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2199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2464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2464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2464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2464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2464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2465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2466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2466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2466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2466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2466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2466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2467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2467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2468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2468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2468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2468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2468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2468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2467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2467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2468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2469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2470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2470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2471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2471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2472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2472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2471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2471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2471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2470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2470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2470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2472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2472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2472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2473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2473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2473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2473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2473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2473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2474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2474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2474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2474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2474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2474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2475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2475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2476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2476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2475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2475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2475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2476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2476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2474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2477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2285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2285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2285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2285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2285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2478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2478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2478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2479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2480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2480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2480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2480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2480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2481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2481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2481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2481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2481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2482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2483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2483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2483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2483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2483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2483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2484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2485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2485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2485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2485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2485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2485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2486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2486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2486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2486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2486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2486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2485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2487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2488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2488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2488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2488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2488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2489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2489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2489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2489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2489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2489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2490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2490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2490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2490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2490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2491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2491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2492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2492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2492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2492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2492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2492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2491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2491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2491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2492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2493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2493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2493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2493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2493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2493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2493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2494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2494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2494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2494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2494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2494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2495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2495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2495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2495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2495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2495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2496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2494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2495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2497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2497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2498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2498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2498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2498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2498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2498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2497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2497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2497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2495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2495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2495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2495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2498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2495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2499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2460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2264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2256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2261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2262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2257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2263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2500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2500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2501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2501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2501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2501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2500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2500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2500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2502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2502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2502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2502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2502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2503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2503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2503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2503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2503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2504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2504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2504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2505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2505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2505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2505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2505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2505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2505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2506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2506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2506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2506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2506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2507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2508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2508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2508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2508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2508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2509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2509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2509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2509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2509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2510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2333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2333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2333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2333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2511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2511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2511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2511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2511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2511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2333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2512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2512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2512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2512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2512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2513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2513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2513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2513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2513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2514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2514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2515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2515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2514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2514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2514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2515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2515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2515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2516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2516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2516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2516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2516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2517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2517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2517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2517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2517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2518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2518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2518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2518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2518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2518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2519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2519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2519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2519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2519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2519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2520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2520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2520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2520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2520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2520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2519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2521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2521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2521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2521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2521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2521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2521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2522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2522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2522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2523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2523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2523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2523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2523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2523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2524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2524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2524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2524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2524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2524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2525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2525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2525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2525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2525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2525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2526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2526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2526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2526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2526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2526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2523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2527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2527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2527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2527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2527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2526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2528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2529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2530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2531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2532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2533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2533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2533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2533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2533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2534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2534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2534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2534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2534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2534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2535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2535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2536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2536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2536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2536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2536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2536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2534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2535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2535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2535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2537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2537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2537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2537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2537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2537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2538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2538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2538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2538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2538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2538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2539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2539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2539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2539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2539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2539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2540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2540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2540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2540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2540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2540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2541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2541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2537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2542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2543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2544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2544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2544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2544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2544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2544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2541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2541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2541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2539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2544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2545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2545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2545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2546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2546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2546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2546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2546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2546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2547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2547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2547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2547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2547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2542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2548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2549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2549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2549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2550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2550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2549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2549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2550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2550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2550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2499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2460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2262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2257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2263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2256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2264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2261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2551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2551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2551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2551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2551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2552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2552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2553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2553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2554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2554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2554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2553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2553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2553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2554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2554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2555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2556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2556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2556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2556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2556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2557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2557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2557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2557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2557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2558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2336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2559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2559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2559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2559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2560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2560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2560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2560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2560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2561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2561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2561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2561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2561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2561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2562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2562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2562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2562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2562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2561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2563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2563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2563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2563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2564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2565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2565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2565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2565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2565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2565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2566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2566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2566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2566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2566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2567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2567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2567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2567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2567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2567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2565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2568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2568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2568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2568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2568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2568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2568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2569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2569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2569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2569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2569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2569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2569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2570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2570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2570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2570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2570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2570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2571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2571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2571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2571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2571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2571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2572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2572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2572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2572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2572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2571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2573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2573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2573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2573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2574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2575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2575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2575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2575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2575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2575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2575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2576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2576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2576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2576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2576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2577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2577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2577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2577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2577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2577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2574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2577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2578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2578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2578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2578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2578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2578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2579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2579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2579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2579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2579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2580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2580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2580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2580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2580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2580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2578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2580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2581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2581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2581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2581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2581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2581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2582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2583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2583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2583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2583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2583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2584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2583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2585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2585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2585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2585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2585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2586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2586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2586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2586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2586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2587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2587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2588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2588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2587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2587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2587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2589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2589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2589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2589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2589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2589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2588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2588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2588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2583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2583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2583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2583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2583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2590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2590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2590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2590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2590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2590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2591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2591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2591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2591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2591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2591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2592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2592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2592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2592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2592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2592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2591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2593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2593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2593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2593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2593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2593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2593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2594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2595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2595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2595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2595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2595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2596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2596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2596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2596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2596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2596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2597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2597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2597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2597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2597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2597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2596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2597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2598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2599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2600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2601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2601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2601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2601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2601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2499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2460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2264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2261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2257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2263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2602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2602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2602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2602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2603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2603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2603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2603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2603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1759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2604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2604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2604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2604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2604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2605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2605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2605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2605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2605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2606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2606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2606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2606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2606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2607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2607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2607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2607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2607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2608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2608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2608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2608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2608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2609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2610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2610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2610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2610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2610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2610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2610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2611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2611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2611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2611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2611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2611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2611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2612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2612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2612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2612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2612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2613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2613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2613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2613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2613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2613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2614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2614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2614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2614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2614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2614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2613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2614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2615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2615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2615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2615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2615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2616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2616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2616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2616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2616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2616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2617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2617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2617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2617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2617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2616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2618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2618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2618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2618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2618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2618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2619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2619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2619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2619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2619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2619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2618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2619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2620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2621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2621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2621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2621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2621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2621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1762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1762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1762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1762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2621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1762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2622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2623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2623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2623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2623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2623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2623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2624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2624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2624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2624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2624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2625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2626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2623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2627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2627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2627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2627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2627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2627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2627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2628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2629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2630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2630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2630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2630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2630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2630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2630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2631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2631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2631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2631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2631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2632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2632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2632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2632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2632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2632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2633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2633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2633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2633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2633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2634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2634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2634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2634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2634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2634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2635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2634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2636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2636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2636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2636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2637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2637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2637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2637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2637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2638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2548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2639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2639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2640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2640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2640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2640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2640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2639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2639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2639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2499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2460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2264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2263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2261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2257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2024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2024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2024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2024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2024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2025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2025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2026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2026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2026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2025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2025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2025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2026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2026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2027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2027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2027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2027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2027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1958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2028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2029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2029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2029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2029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2029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2030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2030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2030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2030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2030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2031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2031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2031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2031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2031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2031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2032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2031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2033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2033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2033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2033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2033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2033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2033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2034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2034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2034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2034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2034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2034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2035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2035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2035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2035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2035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2035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2036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2037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2037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2037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2037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2037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2037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2038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2038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2038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2038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2038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2037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2039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2039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2039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2039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2039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2039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2040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2040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2040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2040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2040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2040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2041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2041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2041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2041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2041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2042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2042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2042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2042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2042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2042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2043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2042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2044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2045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2045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2045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2045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2045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2046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2046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2046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2046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2046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2046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2047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2048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2048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2048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2048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2048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2048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2049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2049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2049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2049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2049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2049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1787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1787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1787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2050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2050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2050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2050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2050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2050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2048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2051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2051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2051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2051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2051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2051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1966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1966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1966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2052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2052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2052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2052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2052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2052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2053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2053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2053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2053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2053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2053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2054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2054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2054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2054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2054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2054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2055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2056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2056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2057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2057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2056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2056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2056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2058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2057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2057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2054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2053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2059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2059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2059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2059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2059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2059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2060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2060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2060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2060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2060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2061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2061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2061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2061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2061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2061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2062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2062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2062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2062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2062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2062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2059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2062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2063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2063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2063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2063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2063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2063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2063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2064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2064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2064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2064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2064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2064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1836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1836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1836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2065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2065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2065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2065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2065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2065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2065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2066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2066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2067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2067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2067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2067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2067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2066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2066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2066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2068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2069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2069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2069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2069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2069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2070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2070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2070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2070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2070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2071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2071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2071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2071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2071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2072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2072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2073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2073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2073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2073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2073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2072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2072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2072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2074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2074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2074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2074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2074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2074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2075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2075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2075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2075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2075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2075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2074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2076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2077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2078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2078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2078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2078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2078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2079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2079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2079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2080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2080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2080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2080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2080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2080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2081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2082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2082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2082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2082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2082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2083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2083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2083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2083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2083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2083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2084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2085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2085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2085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2085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2085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2085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2085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2086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2086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2086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2086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2086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2086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2087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2088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2089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2090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2089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2089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2089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2089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2089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2089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2091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2091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2009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2009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2009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2091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2091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2091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2092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2092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2092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2092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2092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2093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2090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2090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2090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2090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2090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2090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2094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2095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2095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2095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2095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2095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2095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2095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2096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2097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2085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2085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2085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2085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2098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2097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2097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2097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2097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2097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2097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2096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2096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2096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2096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2096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2096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2085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2099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2053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2053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2053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2053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2100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2099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2099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2099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2099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2099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2099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2100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2100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2100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2100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2100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2100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2053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2101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2101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2101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2101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2101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2101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2101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1984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2102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2103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2103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2103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2103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2103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2103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2104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2104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2104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2104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2104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2104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2103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2104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2105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2106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2106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2106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2106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2106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2107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2107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2108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2108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2107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2107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2107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2108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2108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2108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2109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2109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2110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2110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2110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2110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2111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2111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2111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2111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2111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2111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2112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2111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2113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2113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2113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2113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2113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2114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2115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2115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2115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2115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2115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2116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2116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2116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2116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2116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2116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2117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2117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2117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2117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2118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2118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2116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2118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2118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2118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2119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2119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2119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2119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2119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2120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2120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2120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2120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2120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2120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2045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2045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2045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2045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2002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2121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2122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2122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2122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2122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2122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2122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2123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2123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2123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2123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2123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2123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2012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2124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2124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2124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2124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2124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2124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2012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2122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2124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2125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2126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2126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2126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2126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2126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2126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2127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2127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2127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2127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2127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2126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2128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2129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2129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2130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2129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2129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2129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2131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2131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2131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2131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2131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2131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2131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2132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2132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2132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2132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2132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2132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2133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2133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2133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2133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2133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2132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2134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2134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2134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2134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2134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2135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2135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2135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2135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2135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2136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2136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2136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2136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2136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2136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2137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2137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2137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2137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2137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2137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2138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2138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2138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2138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2138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2138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2139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2139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2139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2139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2139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2139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2136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2139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2138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2140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2140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2141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2141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2140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2140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2140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2141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2141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2141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2142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2142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2142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2142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2142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2143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2144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2144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2144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2144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2144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2144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2145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2145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2145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2145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2145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2145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2146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2144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2147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2148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2148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2148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2148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2148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2148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2149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2149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2149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2149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2149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2149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2148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2150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2150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2150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2150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2150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2150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2151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2151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2151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2151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2151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2151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2152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2152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2152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2152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2152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2152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2151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2153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2154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2154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2154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2154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2154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2154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2155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2155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2155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2155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2155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2155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2156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2156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2156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2156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2156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2157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2157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2157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2157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2158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2085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2085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2085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2159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2159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2159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2159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2159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2160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2160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2160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2160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2160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2161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2162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2162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2162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2162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2162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2163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2164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2164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2164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2165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2166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2167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2168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2168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2168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2168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2168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2168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2168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2169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2169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2169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2169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2169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2169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2169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2170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2171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2053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2053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2053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2172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2172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2172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2172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2172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2172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2173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2173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2173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2173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2173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2172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2174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2174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2174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2174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2174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2174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2175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2175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2175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2175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2175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2174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2176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2176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2176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2176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2176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2176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2177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2177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2177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2177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2177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2177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2178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2178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2178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2178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2178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2178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2177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2178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2179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2179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2179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2179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2179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2179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2180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2180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2181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2181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2181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2181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2181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2181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2180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2180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2180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2182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2182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2182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2182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2182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2182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2183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2183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2183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2183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2183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2183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2184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2184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2184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2184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2184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2181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2179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2185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2185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2185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2185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2185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2185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2182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2183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2186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2186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2185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2186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2186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2186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2187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2188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2188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2188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2188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2188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2188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2189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2189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2189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2189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2189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2189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2190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1876</v>
      </c>
      <c r="G844" s="172" t="s">
        <v>1877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2190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1876</v>
      </c>
      <c r="G845" s="172" t="s">
        <v>1877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2190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1876</v>
      </c>
      <c r="G846" s="172" t="s">
        <v>1877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2190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1876</v>
      </c>
      <c r="G847" s="172" t="s">
        <v>1877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2190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1876</v>
      </c>
      <c r="G848" s="172" t="s">
        <v>1877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2191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2191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2191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2191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2191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2191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2192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2192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2189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2192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2192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2192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2193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2193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2194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2194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2193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2193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2193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2194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2194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2194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2195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2195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2195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2195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2195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2195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2196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2196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2196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2196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2196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2196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2197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2197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2197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2197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2197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2197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2195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2196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2197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2198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2198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2198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2198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2199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2199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2199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2199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2199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2199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2199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2200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2200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2200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2200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2200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2201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2201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2201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2201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2201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2201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1929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1929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1929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1929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2202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2202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2202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2202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2202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2202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2203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2203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2203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2203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2203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2203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2201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1929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2203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2204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2204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2204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2204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2204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2204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2205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2206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2207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2207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2207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2207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2208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2209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2209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2209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2209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2209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2210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2210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2211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2211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2210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2210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2210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2211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2211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2211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2212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2212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2212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2212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2212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2213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2213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2213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2213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2213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2214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2214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2214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2214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2214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2215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2216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2217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2217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2217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2217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2217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2218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2218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2218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2219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2219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2220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2221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2221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2221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2221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2221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2222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2222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2222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2222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2222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2222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2223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2224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2224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2224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2224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2224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2224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2225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2225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2225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2225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2225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2225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2226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2226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2226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2226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2226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2226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2224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2225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2227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2227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2227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2227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2228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2228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2228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2228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2228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2228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2228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2229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2229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2229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2229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2229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2229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2230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2231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2232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2232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2232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2232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2232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2232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2233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2233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2233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2233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2233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2233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2234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2234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2234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2234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2234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2234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2235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2235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2235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2235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2235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2235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2232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2233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2236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2236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2236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2236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2236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2236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2235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2237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2236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2238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2238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2238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2238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2238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2238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2239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2240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2240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2240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2240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2240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2240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2241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2242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2242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2242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2242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2242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2242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2242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2243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2045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2045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2045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2244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2244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2244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2244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2244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2244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2244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2245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2245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2245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2245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2245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2245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2245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2199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2199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2199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2199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2199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2246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2246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2246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2246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2246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2247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2247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2248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2248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2248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2248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2248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2248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2247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2247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2247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2249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2249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2249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2249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2249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2249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2248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2250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2250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2250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2250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2250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2250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2251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2251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2251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2251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2252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2252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2252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2252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2252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2047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2253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2253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2253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2253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2253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2253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2254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2254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2254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2254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2254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2254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2254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2255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2255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2255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2255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2255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2256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2257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2258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2259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2260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2261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2262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2263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2264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2265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2265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2265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2265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2265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2266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2266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2266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2266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2266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2267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2267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2267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2267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2267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2268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2268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2268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2268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2268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2269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2269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2269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2269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2269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2270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2271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2271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2271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2271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2271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2271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2271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2272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2273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2273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2273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2273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2273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2273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2273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2274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2275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2275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2275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2275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2275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2275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2276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2276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2276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2276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2276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2276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2275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2276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2277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2277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2278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2278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2279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2279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2279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2279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2279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2279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2278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2278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2278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2277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2277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2277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2280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2005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2005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2005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2005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2281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2281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2281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2281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2281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2281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2282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2282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2282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2282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2282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2282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2005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2274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2283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2284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2284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2284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2284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2284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2284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2285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2285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2285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2285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2285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2285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2284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2285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2286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2286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2286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2286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2286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2286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2286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2287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2287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2287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2287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2287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2287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2288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2288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2288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2288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2288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2288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2289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2290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2290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2290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2290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2290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2291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2291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2291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2291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2291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2292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2292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2292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2292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2292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2292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2293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2293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2293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2293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2293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2294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2294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2294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2294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2294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2294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2295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2295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2295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2295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2295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2295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2295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2296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2296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2296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2296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2296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2296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2297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2297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2297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2297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2297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2297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2298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2298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2298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2298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2298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2298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2299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2299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2299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2299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2299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2299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2300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2298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2299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2301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2301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2301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2301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2301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2302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2302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2302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2302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2302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2302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2302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2170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2303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2303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2303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2303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2303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2304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2305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2305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2305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2305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2305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2305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2306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2306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2307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2307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2306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2306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2306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2308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2307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2307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2307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2309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2309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2309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2309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2309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2264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2258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2259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2261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2260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2257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2262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2263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2256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2310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2310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2310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2310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2310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2311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2311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2311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2311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2311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2312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2312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2312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2312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2312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2313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2313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2313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2313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2313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2314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2314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2314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2314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2315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2315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2315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2315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2315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2316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2316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2316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2316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2316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2317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2317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2317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2317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2317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2318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2318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2318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2318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2318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2319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2319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2319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2319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2280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2320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2321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2321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2321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2321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2321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2322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2322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2322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2322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2322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2323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2323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2323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2323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2323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2324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2324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2325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2325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2324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2324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2324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2325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2325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2325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2326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2326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2326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2326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2326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2326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2326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2327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2327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2327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2327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2327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2327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2328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2328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2328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2328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2328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2328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2329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2329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2329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2329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2329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2329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2329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2330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2330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2330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2330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2330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2330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2331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2331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2331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2331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2331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2331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2332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2332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2332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2332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2332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2332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2333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2333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2333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2333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2333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2333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2334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2334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2330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2331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2334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2334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2334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2335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2335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2335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2335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2335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2335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2333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2336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2335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2337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2337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2337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2337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2337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2337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2338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2337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2339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2339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2339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2339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2339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2339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2340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2340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2340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2340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2340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2339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2341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2341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2341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2341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2341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2341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2342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2342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2342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2342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2342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2342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2343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2343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2343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2343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2343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2343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2343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2342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2344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2344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2344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2344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2344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2344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2151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2151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2151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2151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2151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2344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2345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2345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2345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2345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2345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2345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2346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2346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2346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2346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2346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1929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1929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1929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2347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2348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2348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2348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2348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2348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2348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2349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2348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2350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2350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2350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2350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2350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2350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2351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2351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2351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2351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2351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2351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2352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2352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2352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2352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2352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2352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2350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2013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2013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2013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2013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1918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2353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2353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2353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2353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2353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2353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2354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2354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2354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2354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2354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2354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2353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2354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2355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2355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2355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2355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2355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2355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2356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2356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2356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2356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2356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2357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2357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2358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2358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2359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2359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2360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2360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2359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2359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2359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2360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2360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2360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2358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2358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2358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2357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2357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2357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2361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2361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2361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2361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2361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2361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2362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2362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2362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2362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2362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2362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2363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2363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2363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2363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2363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2363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2361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2362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2364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2364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2364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2364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2364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2365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2365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2365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2365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2365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2363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2366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2366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2366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2366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2366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2366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2367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2367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2367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2367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2367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2367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2366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2368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2368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2368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2368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2368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2368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2367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2256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2257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2258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2259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2260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2261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2262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2263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2264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1739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1739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1739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1739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1739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1739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1740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1740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1740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1740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1740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1741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1742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1743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1743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1743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1743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1743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1743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1744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1744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1744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1744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1744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1744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1745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1745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1745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1745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1745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1745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1745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1746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1746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1746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1746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1746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1746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1747</v>
      </c>
      <c r="B42" s="176">
        <v>46062</v>
      </c>
      <c r="C42" s="172" t="s">
        <v>1748</v>
      </c>
      <c r="D42" s="172" t="s">
        <v>1749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1750</v>
      </c>
      <c r="B43" s="176">
        <v>46062</v>
      </c>
      <c r="C43" s="172" t="s">
        <v>1748</v>
      </c>
      <c r="D43" s="172" t="s">
        <v>1749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1751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1751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1751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1751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1751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1752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1752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1752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1752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1752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1752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1753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1753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1753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1753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1753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1754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1755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1756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1756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1756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1756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1756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1757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1757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1757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1757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1757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1757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1758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1758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1758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1758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1758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1759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1760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1760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1760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1760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1760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1761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1761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1761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1761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1761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1761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1762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1762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1762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1762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1762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1762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1763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1763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1763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1763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1763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1763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1764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1764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1764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1764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1764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1764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1761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1762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1763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1764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1765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1765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1766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1766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1767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1767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1767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1767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1767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1767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1765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1765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1765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1766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1766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1766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1768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1768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1768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1768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1768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1769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1769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1769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1769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1769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1769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1767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1769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1770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1770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1770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1770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1770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1770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1771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1771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1772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1773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1773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1771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1771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1771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1773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1773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1773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1772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1772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1770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1774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1775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1775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1775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1775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1775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1775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1776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1777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1778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1778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1778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1778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1778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1779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1780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1780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1780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1780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1780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1780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1781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1781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1781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1781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1781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1781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1782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1782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1782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1782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1782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1782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1783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1783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1784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1784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1784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1784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1784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1784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1783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1783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1783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1785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1785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1785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1785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1785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1785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1786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1785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1787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1787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1787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1787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1787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1787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1787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1788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1788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1788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1788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1788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1789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1789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1789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1789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1789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1790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1791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1791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1791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1791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1791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1792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1792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1792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1792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1792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1793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1793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1793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1793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1793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1794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1794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1794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1794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1795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1796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1797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1797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1797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1797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1797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1797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1798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1799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1799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1799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1799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1799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1799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1799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1800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1801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1801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1801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1801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1801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1801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1802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1802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1802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1802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1802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1802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1802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1803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1804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1804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1804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1804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1805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1805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1805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1805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1805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1805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1806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1806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1806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1806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1806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1805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1807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1808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1809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1809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1809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1809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1809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1809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1810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1810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1810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1810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1810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1810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1811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1811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1811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1811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1811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1812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1812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1812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1812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1812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1812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1813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1813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1813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1813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1813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1814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1814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1814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1814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1814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1814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1812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1815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1814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1816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1817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1817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1817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1817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1817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1817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1818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1818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1818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1818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1818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1818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1819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1819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1819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1819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1819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1819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1817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1818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1820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1820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1820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1820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1820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1821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1822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1823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1823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1823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1823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1823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1824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1825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1826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1827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1828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1829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1830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1830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1830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1830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1830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1830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1831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1831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1831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1831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1831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1832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1832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1832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1832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1832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1833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1833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1833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1833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1833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1834</v>
      </c>
      <c r="B419" s="176">
        <v>46064</v>
      </c>
      <c r="C419" s="172" t="s">
        <v>1748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1835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1835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1835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1835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1835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1835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1835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1836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1836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1836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1836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1836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1836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1837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1838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1838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1839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1838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1838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1836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1840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1840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1840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1840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1840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1840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1840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1841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1841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1842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1842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1842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1842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1842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1841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1841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1841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1843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1843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1843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1843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1843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1844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1844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1844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1844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1844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1844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1845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1845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1845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1845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1845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1845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1846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1846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1846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1846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1846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1846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1845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1847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1847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1847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1847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1847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1847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1846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1848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1848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1848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1848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1848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1848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1849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1849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1848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1849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1849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1850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1850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1850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1850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1851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1851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1851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1851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1851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1851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1852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1852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1852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1852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1852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1852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1853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1853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1853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1853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1853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1853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1854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1854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1854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1854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1854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1854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1855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1855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1855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1855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1855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1856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1854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1857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1857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1857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1857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1857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1857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1857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1858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1858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1858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1858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1858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1858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1859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1860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1860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1860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1860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1860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1860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1861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1861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1861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1861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1861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1861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1860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1861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1862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1863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1863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1863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1863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1863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1864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1864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1864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1864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1864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1865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1865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1865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1866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1866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1866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1866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1866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1867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1867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1867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1867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1867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1868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1868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1869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1870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1871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1871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1871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1871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1871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1871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1872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1872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1872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1872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1872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1872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1873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1873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1873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1873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1873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1873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1872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1873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1874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1874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1874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1874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1874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1875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1876</v>
      </c>
      <c r="G621" s="172" t="s">
        <v>1877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1878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1879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1879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1879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1879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1879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1880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1880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1880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1880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1880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1880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1881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1881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1881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1881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1882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1882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1882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1882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1882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1880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1883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1883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1883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1883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1883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1883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1884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1884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1884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1884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1884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1884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1883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1885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1885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1885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1885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1885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1885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1886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1886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1886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1886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1886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1886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1887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1887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1887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1887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1887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1887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1888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1889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1890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1890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1890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1890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1890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1891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1891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1891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1891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1891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1891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1890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1892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1892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1893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1893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1893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1893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1893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1893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1892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1892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1892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1891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1893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1894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1894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1894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1894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1894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1894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1895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1895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1895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1895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1895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1895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1896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1896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1896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1896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1896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1894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1897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1897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1897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1897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1897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1898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1898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1898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1898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1898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1898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1899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1899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1899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1899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1899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1899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1899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1900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1901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1901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1901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1901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1901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1901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1901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1902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1902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1902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1902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1902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1902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1903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1903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1903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1903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1903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1903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1903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1902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1904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1904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1904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1904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1904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1905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1906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1906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1906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1906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1907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1907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1907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1907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1907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1908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1909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1909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1909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1909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1909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1909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1910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1910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1910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1910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1911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1911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1911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1911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1912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1912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1913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1912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1912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1912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1914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1914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1914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1914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1914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1914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1915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1915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1915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1915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1915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1915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1916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1916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1916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1916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1916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1917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1915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1918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1919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1919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1919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1919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1919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1919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1920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1921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1921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1921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1921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1921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1921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1922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1922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1922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1922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1922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1921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1923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1923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1923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1923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1924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1924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1924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1924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1924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1924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1924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1925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1925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1925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1925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1925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1827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1926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1926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1926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1926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1927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1927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1927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1927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1927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1928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1929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1929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1929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1929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1929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1929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1929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1930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1931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1931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1932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1931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1931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1931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1932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1933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1933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1933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1933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1933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1933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1934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1934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1934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1934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1934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1934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1935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1935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1933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1935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1935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1935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1934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1936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1936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1936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1936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1936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1936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1936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1937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1937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1937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1937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1937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1937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1938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1938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1938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1938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1938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1939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1836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1836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1836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1836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1836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1940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1940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1940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1940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1940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1941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1941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1941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1941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1941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1942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1942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1942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1942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1942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1943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1943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1943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1943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1943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1944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1944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1944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1944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1944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1945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1945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1945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1945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1946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1946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1946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1946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1947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1948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1948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1948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1948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1948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1948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1949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1949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1949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1949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1949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1949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1950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1948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1949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1951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1951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1951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1951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1951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1952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1952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1952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1952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1952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1952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1787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1787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1787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1787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1952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1787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1953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1953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1954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1954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1954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1955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1955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1954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1953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1953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1953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1956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1957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1957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1957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1957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1957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1957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1958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1959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1959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1959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1959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1959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1959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1960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1960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1960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1960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1960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1960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1961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1961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1961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1961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1961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1961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1962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1961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1963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1963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1963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1963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1963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1963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1964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1965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1965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1965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1965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1965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1965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1963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1966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1966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1966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1967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1967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1967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1967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1967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1967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1968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1968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1968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1968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1968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1968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1965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1969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1969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1969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1969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1969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1969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1967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1968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1970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1970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1970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1970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1970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1971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1971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1971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1971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1971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1971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1972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1972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1972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1972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1972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1973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1973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1973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1973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1973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1973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1973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1974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1974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1974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1974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1974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1974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1975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1975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1975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1975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1975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1975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1974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1976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1976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1976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1976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1976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1976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1977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1977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1977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1977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1977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1977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1878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1978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1978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1978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1978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1978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1977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1979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1979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1979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1979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1979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1979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1980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1980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1980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1980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1980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1979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1981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1982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1982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1982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1982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1982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1982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1983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1983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1983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1983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1983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1984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1985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1986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1987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1987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1987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1987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1987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1988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1988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1988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1988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1988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1989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1989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1989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1989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1989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1990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1991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1992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1993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1993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1993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1993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1993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1993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1994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1993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1995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1995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1995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1995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1995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1995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1996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1996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1996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1996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1996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1996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1997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1997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1997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1997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1997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1997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1998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1998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1998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1999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1999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2000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2000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1999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1999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1999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2000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2000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2000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2001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2002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2003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2003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2003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2003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2003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2003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1986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2004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2004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2004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2004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2004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2004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2005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2005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2005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2005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2005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2005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2006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2006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2006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2006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2006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2006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2007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2007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2007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2007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2007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2007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2005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2006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2008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2008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2008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2008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2008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2008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2009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2009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2009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2009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2009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2009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2010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2011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2011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2011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2011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2011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2011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2009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2011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2012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2012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2013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2013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2013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2013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2013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2013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2014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2014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2015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2015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2015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2015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2015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2015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2014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2014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2014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2016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2009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2009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2009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2009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2009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2017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2018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1869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2019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2020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2020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2020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2020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2020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2021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2021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2021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2021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2021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44</vt:i4>
      </vt:variant>
    </vt:vector>
  </HeadingPairs>
  <TitlesOfParts>
    <vt:vector size="44" baseType="lpstr">
      <vt:lpstr>Сводная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2026-03-10T11:22:19Z</dcterms:modified>
</cp:coreProperties>
</file>