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3 нед\"/>
    </mc:Choice>
  </mc:AlternateContent>
  <xr:revisionPtr revIDLastSave="0" documentId="13_ncr:1_{1D7F3D24-5665-4D67-94B8-B0D91DB10D1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МАРТ" sheetId="63" state="hidden" r:id="rId2"/>
    <sheet name="АВС 30-31.03" sheetId="62" state="hidden" r:id="rId3"/>
    <sheet name="АВС 23-29.03" sheetId="61" r:id="rId4"/>
    <sheet name="АВС 16-22.03" sheetId="51" state="hidden" r:id="rId5"/>
    <sheet name="АВС 09-15.03" sheetId="47" state="hidden" r:id="rId6"/>
    <sheet name="АВС 02-08.03" sheetId="45" state="hidden" r:id="rId7"/>
    <sheet name="АВС ФЕВРАЛЬ" sheetId="44" state="hidden" r:id="rId8"/>
    <sheet name="АВС 23.02-01.03" sheetId="34" state="hidden" r:id="rId9"/>
    <sheet name="АВС 16-22.02" sheetId="32" state="hidden" r:id="rId10"/>
    <sheet name="АВС 09-15.02" sheetId="28" state="hidden" r:id="rId11"/>
    <sheet name="АВС 02-08.02" sheetId="23" state="hidden" r:id="rId12"/>
    <sheet name="АВС ЯНВАРЬ" sheetId="22" state="hidden" r:id="rId13"/>
    <sheet name="АВС 26.01-01.02" sheetId="21" state="hidden" r:id="rId14"/>
    <sheet name="АВС 19-25.01" sheetId="20" state="hidden" r:id="rId15"/>
    <sheet name="АВС 12-18.01" sheetId="19" state="hidden" r:id="rId16"/>
    <sheet name="АВС 05-11.01" sheetId="18" state="hidden" r:id="rId17"/>
    <sheet name="АВС 01-04.01" sheetId="17" state="hidden" r:id="rId18"/>
    <sheet name="2026" sheetId="60" r:id="rId19"/>
    <sheet name="Юнит 30.03-05.04" sheetId="58" state="hidden" r:id="rId20"/>
    <sheet name="Юнит 01-05.04" sheetId="57" state="hidden" r:id="rId21"/>
    <sheet name="МАРТ" sheetId="59" r:id="rId22"/>
    <sheet name="Юнит 30-31.03" sheetId="53" state="hidden" r:id="rId23"/>
    <sheet name="Юнит 23-29.03" sheetId="52" r:id="rId24"/>
    <sheet name="Юнит 16-22.03" sheetId="50" state="hidden" r:id="rId25"/>
    <sheet name="Юнит 09-15.03" sheetId="46" state="hidden" r:id="rId26"/>
    <sheet name="Юнит 02-08.03" sheetId="40" state="hidden" r:id="rId27"/>
    <sheet name="Юнит 01.03" sheetId="39" state="hidden" r:id="rId28"/>
    <sheet name="ФЕВРАЛЬ" sheetId="36" state="hidden" r:id="rId29"/>
    <sheet name="Юнит 23.02-01.03" sheetId="43" state="hidden" r:id="rId30"/>
    <sheet name="Юнит 23-28.02" sheetId="33" state="hidden" r:id="rId31"/>
    <sheet name="Юнит 16-22.02" sheetId="31" state="hidden" r:id="rId32"/>
    <sheet name="Юнит 09-15.02" sheetId="27" state="hidden" r:id="rId33"/>
    <sheet name="Юнит 02-08.02" sheetId="25" state="hidden" r:id="rId34"/>
    <sheet name="Юнит 01.02" sheetId="15" state="hidden" r:id="rId35"/>
    <sheet name="ЯНВАРЬ" sheetId="16" state="hidden" r:id="rId36"/>
    <sheet name="Юнит 26.01-01.02" sheetId="24" state="hidden" r:id="rId37"/>
    <sheet name="Юнит 26-31.01" sheetId="14" state="hidden" r:id="rId38"/>
    <sheet name="Юнит 19-25.01" sheetId="4" state="hidden" r:id="rId39"/>
    <sheet name="Юнит 12-18.01" sheetId="3" state="hidden" r:id="rId40"/>
    <sheet name="Юнит 05-11.01" sheetId="13" state="hidden" r:id="rId41"/>
    <sheet name="Юнит 01-04.01" sheetId="12" state="hidden" r:id="rId42"/>
    <sheet name="Отчет 01-05.04" sheetId="56" state="hidden" r:id="rId43"/>
    <sheet name="Отчет 30-31.03" sheetId="55" state="hidden" r:id="rId44"/>
    <sheet name="Отчет 23-29.03" sheetId="54" state="hidden" r:id="rId45"/>
    <sheet name="Отчет 16-22.03" sheetId="49" state="hidden" r:id="rId46"/>
    <sheet name="Отчет 09-15.03" sheetId="48" state="hidden" r:id="rId47"/>
    <sheet name="Отчет 02-08.03" sheetId="42" state="hidden" r:id="rId48"/>
    <sheet name="Отчет 01.03" sheetId="38" state="hidden" r:id="rId49"/>
    <sheet name="Отчет 23-28.02" sheetId="37" state="hidden" r:id="rId50"/>
    <sheet name="Отчет 16-22.02" sheetId="35" state="hidden" r:id="rId51"/>
    <sheet name="Отчет 09-15.02" sheetId="29" state="hidden" r:id="rId52"/>
    <sheet name="Отчет 02-08.02" sheetId="26" state="hidden" r:id="rId53"/>
    <sheet name="Отчет 01.02" sheetId="9" state="hidden" r:id="rId54"/>
    <sheet name="Отчет 26-31.01" sheetId="8" state="hidden" r:id="rId55"/>
    <sheet name="Отчет 19-25.01" sheetId="6" state="hidden" r:id="rId56"/>
    <sheet name="Отчет 12-18.01" sheetId="5" state="hidden" r:id="rId57"/>
    <sheet name="Отчет 05-11.01" sheetId="10" state="hidden" r:id="rId58"/>
    <sheet name="Отчет 01-04.01" sheetId="11" state="hidden" r:id="rId59"/>
  </sheets>
  <definedNames>
    <definedName name="_xlnm._FilterDatabase" localSheetId="53" hidden="1">'Отчет 01.02'!$A$1:$P$166</definedName>
    <definedName name="_xlnm._FilterDatabase" localSheetId="48" hidden="1">'Отчет 01.03'!$A$1:$P$191</definedName>
    <definedName name="_xlnm._FilterDatabase" localSheetId="52" hidden="1">'Отчет 02-08.02'!$A$1:$P$1626</definedName>
    <definedName name="_xlnm._FilterDatabase" localSheetId="47" hidden="1">'Отчет 02-08.03'!$A$1:$P$1165</definedName>
    <definedName name="_xlnm._FilterDatabase" localSheetId="51" hidden="1">'Отчет 09-15.02'!$A$1:$P$1325</definedName>
    <definedName name="_xlnm._FilterDatabase" localSheetId="46" hidden="1">'Отчет 09-15.03'!$A$1:$P$1254</definedName>
    <definedName name="_xlnm._FilterDatabase" localSheetId="50" hidden="1">'Отчет 16-22.02'!$A$1:$P$1790</definedName>
    <definedName name="_xlnm._FilterDatabase" localSheetId="45" hidden="1">'Отчет 16-22.03'!$A$1:$P$872</definedName>
    <definedName name="_xlnm._FilterDatabase" localSheetId="49" hidden="1">'Отчет 23-28.02'!$A$1:$P$1405</definedName>
    <definedName name="_xlnm._FilterDatabase" localSheetId="44" hidden="1">'Отчет 23-29.03'!$A$1:$P$768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" i="61" l="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K34" i="7"/>
  <c r="X17" i="7"/>
  <c r="Q17" i="7"/>
  <c r="M17" i="7"/>
  <c r="L17" i="7"/>
  <c r="K17" i="7"/>
  <c r="I17" i="7"/>
  <c r="H17" i="7"/>
  <c r="J17" i="7" s="1"/>
  <c r="Y17" i="7" s="1"/>
  <c r="Z17" i="7" s="1"/>
  <c r="G17" i="7"/>
  <c r="F17" i="7"/>
  <c r="E17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C18" i="63"/>
  <c r="D15" i="63" s="1"/>
  <c r="K16" i="63"/>
  <c r="D16" i="63"/>
  <c r="D14" i="63"/>
  <c r="D13" i="63"/>
  <c r="K12" i="63"/>
  <c r="D12" i="63"/>
  <c r="D11" i="63"/>
  <c r="K10" i="63"/>
  <c r="D10" i="63"/>
  <c r="K9" i="63"/>
  <c r="D9" i="63"/>
  <c r="K8" i="63"/>
  <c r="D8" i="63"/>
  <c r="K7" i="63"/>
  <c r="D7" i="63"/>
  <c r="K6" i="63"/>
  <c r="D6" i="63"/>
  <c r="K5" i="63"/>
  <c r="D5" i="63"/>
  <c r="K4" i="63"/>
  <c r="K18" i="63" s="1"/>
  <c r="D4" i="63"/>
  <c r="D18" i="63" s="1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D17" i="7" l="1"/>
  <c r="K17" i="63"/>
  <c r="E22" i="63"/>
  <c r="K41" i="63"/>
  <c r="E4" i="63"/>
  <c r="F4" i="63" s="1"/>
  <c r="K15" i="63"/>
  <c r="K39" i="63"/>
  <c r="K14" i="63"/>
  <c r="K38" i="63"/>
  <c r="K13" i="63"/>
  <c r="D17" i="63"/>
  <c r="L22" i="63"/>
  <c r="K37" i="63"/>
  <c r="D41" i="63"/>
  <c r="L4" i="63"/>
  <c r="M4" i="63" s="1"/>
  <c r="G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D10" i="61" l="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E5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K18" i="61" l="1"/>
  <c r="F5" i="63"/>
  <c r="E6" i="63"/>
  <c r="E12" i="63"/>
  <c r="M5" i="63"/>
  <c r="G5" i="63" s="1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M24" i="63" l="1"/>
  <c r="L25" i="63"/>
  <c r="M12" i="63"/>
  <c r="G12" i="63" s="1"/>
  <c r="L13" i="63"/>
  <c r="F12" i="63"/>
  <c r="E13" i="63"/>
  <c r="M6" i="63"/>
  <c r="G6" i="63" s="1"/>
  <c r="L7" i="63"/>
  <c r="F6" i="63"/>
  <c r="E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6" i="7"/>
  <c r="AA27" i="60"/>
  <c r="AE25" i="16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34" i="7"/>
  <c r="O34" i="7"/>
  <c r="P34" i="7"/>
  <c r="R34" i="7"/>
  <c r="S34" i="7"/>
  <c r="T34" i="7"/>
  <c r="U34" i="7"/>
  <c r="V34" i="7"/>
  <c r="W34" i="7"/>
  <c r="AA27" i="59"/>
  <c r="AA26" i="59"/>
  <c r="AA26" i="60" s="1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N4" i="59" s="1"/>
  <c r="K5" i="59"/>
  <c r="N5" i="59" s="1"/>
  <c r="K6" i="59"/>
  <c r="N6" i="59" s="1"/>
  <c r="K7" i="59"/>
  <c r="N7" i="59" s="1"/>
  <c r="K8" i="59"/>
  <c r="N8" i="59" s="1"/>
  <c r="K9" i="59"/>
  <c r="N9" i="59" s="1"/>
  <c r="K10" i="59"/>
  <c r="N10" i="59" s="1"/>
  <c r="K11" i="59"/>
  <c r="N11" i="59" s="1"/>
  <c r="K12" i="59"/>
  <c r="N12" i="59" s="1"/>
  <c r="K13" i="59"/>
  <c r="N13" i="59" s="1"/>
  <c r="K14" i="59"/>
  <c r="N14" i="59" s="1"/>
  <c r="K15" i="59"/>
  <c r="N15" i="59" s="1"/>
  <c r="K16" i="59"/>
  <c r="N16" i="59" s="1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N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Z16" i="57"/>
  <c r="X16" i="57"/>
  <c r="T16" i="57"/>
  <c r="S16" i="57"/>
  <c r="Q16" i="57"/>
  <c r="P16" i="57"/>
  <c r="N16" i="57"/>
  <c r="I16" i="57"/>
  <c r="AH15" i="57"/>
  <c r="Z15" i="57"/>
  <c r="X15" i="57"/>
  <c r="T15" i="57"/>
  <c r="S15" i="57"/>
  <c r="Q15" i="57"/>
  <c r="P15" i="57"/>
  <c r="N15" i="57"/>
  <c r="I15" i="57"/>
  <c r="AH14" i="57"/>
  <c r="Z14" i="57"/>
  <c r="X14" i="57"/>
  <c r="T14" i="57"/>
  <c r="S14" i="57"/>
  <c r="Q14" i="57"/>
  <c r="P14" i="57"/>
  <c r="N14" i="57"/>
  <c r="I14" i="57"/>
  <c r="AH13" i="57"/>
  <c r="Z13" i="57"/>
  <c r="X13" i="57"/>
  <c r="T13" i="57"/>
  <c r="S13" i="57"/>
  <c r="Q13" i="57"/>
  <c r="P13" i="57"/>
  <c r="N13" i="57"/>
  <c r="I13" i="57"/>
  <c r="AH12" i="57"/>
  <c r="Z12" i="57"/>
  <c r="X12" i="57"/>
  <c r="T12" i="57"/>
  <c r="S12" i="57"/>
  <c r="Q12" i="57"/>
  <c r="P12" i="57"/>
  <c r="N12" i="57"/>
  <c r="I12" i="57"/>
  <c r="AH11" i="57"/>
  <c r="Z11" i="57"/>
  <c r="X11" i="57"/>
  <c r="T11" i="57"/>
  <c r="S11" i="57"/>
  <c r="Q11" i="57"/>
  <c r="P11" i="57"/>
  <c r="N11" i="57"/>
  <c r="I11" i="57"/>
  <c r="AH10" i="57"/>
  <c r="Z10" i="57"/>
  <c r="X10" i="57"/>
  <c r="T10" i="57"/>
  <c r="S10" i="57"/>
  <c r="Q10" i="57"/>
  <c r="P10" i="57"/>
  <c r="N10" i="57"/>
  <c r="I10" i="57"/>
  <c r="AH9" i="57"/>
  <c r="Z9" i="57"/>
  <c r="X9" i="57"/>
  <c r="T9" i="57"/>
  <c r="S9" i="57"/>
  <c r="Q9" i="57"/>
  <c r="P9" i="57"/>
  <c r="AK9" i="57" s="1"/>
  <c r="N9" i="57"/>
  <c r="I9" i="57"/>
  <c r="AH8" i="57"/>
  <c r="Z8" i="57"/>
  <c r="X8" i="57"/>
  <c r="T8" i="57"/>
  <c r="S8" i="57"/>
  <c r="Q8" i="57"/>
  <c r="P8" i="57"/>
  <c r="N8" i="57"/>
  <c r="I8" i="57"/>
  <c r="AH7" i="57"/>
  <c r="Z7" i="57"/>
  <c r="X7" i="57"/>
  <c r="T7" i="57"/>
  <c r="S7" i="57"/>
  <c r="Q7" i="57"/>
  <c r="P7" i="57"/>
  <c r="N7" i="57"/>
  <c r="I7" i="57"/>
  <c r="AH6" i="57"/>
  <c r="Z6" i="57"/>
  <c r="X6" i="57"/>
  <c r="T6" i="57"/>
  <c r="S6" i="57"/>
  <c r="Q6" i="57"/>
  <c r="P6" i="57"/>
  <c r="N6" i="57"/>
  <c r="I6" i="57"/>
  <c r="AH5" i="57"/>
  <c r="Z5" i="57"/>
  <c r="X5" i="57"/>
  <c r="T5" i="57"/>
  <c r="S5" i="57"/>
  <c r="Q5" i="57"/>
  <c r="P5" i="57"/>
  <c r="N5" i="57"/>
  <c r="I5" i="57"/>
  <c r="AH4" i="57"/>
  <c r="Z4" i="57"/>
  <c r="X4" i="57"/>
  <c r="T4" i="57"/>
  <c r="S4" i="57"/>
  <c r="Q4" i="57"/>
  <c r="P4" i="57"/>
  <c r="AK4" i="57" s="1"/>
  <c r="N4" i="57"/>
  <c r="I4" i="57"/>
  <c r="AH3" i="57"/>
  <c r="Z3" i="57"/>
  <c r="X3" i="57"/>
  <c r="T3" i="57"/>
  <c r="S3" i="57"/>
  <c r="Q3" i="57"/>
  <c r="P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AK15" i="53" s="1"/>
  <c r="Z14" i="53"/>
  <c r="X14" i="53"/>
  <c r="T14" i="53"/>
  <c r="S14" i="53"/>
  <c r="Q14" i="53"/>
  <c r="P14" i="53"/>
  <c r="AK14" i="53" s="1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Z9" i="58" s="1"/>
  <c r="X9" i="53"/>
  <c r="X9" i="58" s="1"/>
  <c r="T9" i="53"/>
  <c r="T9" i="58" s="1"/>
  <c r="S9" i="53"/>
  <c r="S9" i="58" s="1"/>
  <c r="Q9" i="53"/>
  <c r="P9" i="53"/>
  <c r="P9" i="58" s="1"/>
  <c r="Z8" i="53"/>
  <c r="X8" i="53"/>
  <c r="T8" i="53"/>
  <c r="S8" i="53"/>
  <c r="Q8" i="53"/>
  <c r="P8" i="53"/>
  <c r="AK8" i="53" s="1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AK4" i="53" s="1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M7" i="63" l="1"/>
  <c r="G7" i="63" s="1"/>
  <c r="L8" i="63"/>
  <c r="F13" i="63"/>
  <c r="E14" i="63"/>
  <c r="M13" i="63"/>
  <c r="G13" i="63" s="1"/>
  <c r="L14" i="63"/>
  <c r="F25" i="63"/>
  <c r="E26" i="63"/>
  <c r="F7" i="63"/>
  <c r="E8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AA25" i="59"/>
  <c r="Q9" i="58"/>
  <c r="AH17" i="60"/>
  <c r="K18" i="59"/>
  <c r="K24" i="59" s="1"/>
  <c r="I3" i="59"/>
  <c r="I18" i="59" s="1"/>
  <c r="I24" i="59" s="1"/>
  <c r="N3" i="59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K24" i="58"/>
  <c r="C18" i="58"/>
  <c r="C24" i="58" s="1"/>
  <c r="I3" i="58"/>
  <c r="I18" i="58" s="1"/>
  <c r="I24" i="58" s="1"/>
  <c r="U15" i="57"/>
  <c r="Y15" i="57" s="1"/>
  <c r="R16" i="53"/>
  <c r="AI16" i="53" s="1"/>
  <c r="U9" i="58"/>
  <c r="Y9" i="58" s="1"/>
  <c r="R12" i="53"/>
  <c r="O12" i="53" s="1"/>
  <c r="AJ9" i="58"/>
  <c r="R15" i="53"/>
  <c r="W15" i="53" s="1"/>
  <c r="AK9" i="58"/>
  <c r="R9" i="58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AG7" i="53" s="1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AG10" i="57" s="1"/>
  <c r="AM10" i="57" s="1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AG16" i="57" s="1"/>
  <c r="AM16" i="57" s="1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AG7" i="57" s="1"/>
  <c r="AM7" i="57" s="1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G4" i="57" s="1"/>
  <c r="AM4" i="57" s="1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AM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5" i="7"/>
  <c r="Q34" i="7" s="1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6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F26" i="63" l="1"/>
  <c r="E27" i="63"/>
  <c r="M14" i="63"/>
  <c r="G14" i="63" s="1"/>
  <c r="L15" i="63"/>
  <c r="L17" i="63"/>
  <c r="M17" i="63" s="1"/>
  <c r="G17" i="63" s="1"/>
  <c r="M26" i="63"/>
  <c r="L27" i="63"/>
  <c r="F14" i="63"/>
  <c r="E15" i="63"/>
  <c r="E17" i="63"/>
  <c r="F17" i="63" s="1"/>
  <c r="F8" i="63"/>
  <c r="E9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AM11" i="57" s="1"/>
  <c r="Q24" i="50"/>
  <c r="G16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AG8" i="58" s="1"/>
  <c r="AM8" i="58" s="1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AM9" i="57" s="1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W9" i="58"/>
  <c r="O9" i="58"/>
  <c r="AG9" i="58"/>
  <c r="AM9" i="58" s="1"/>
  <c r="O10" i="57"/>
  <c r="AI10" i="57"/>
  <c r="O6" i="53"/>
  <c r="W10" i="57"/>
  <c r="O4" i="52"/>
  <c r="W6" i="53"/>
  <c r="AG13" i="57"/>
  <c r="AM13" i="57" s="1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AM8" i="57" s="1"/>
  <c r="W8" i="53"/>
  <c r="W15" i="57"/>
  <c r="AI8" i="57"/>
  <c r="AG12" i="57"/>
  <c r="AM12" i="57" s="1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AM5" i="57" s="1"/>
  <c r="W13" i="53"/>
  <c r="AK17" i="53"/>
  <c r="AK17" i="57"/>
  <c r="AG3" i="57"/>
  <c r="AI3" i="57"/>
  <c r="W3" i="57"/>
  <c r="O3" i="57"/>
  <c r="R18" i="57"/>
  <c r="R24" i="57" s="1"/>
  <c r="AG6" i="57"/>
  <c r="AM6" i="57" s="1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6" i="7" s="1"/>
  <c r="I18" i="50"/>
  <c r="I24" i="50" s="1"/>
  <c r="Z18" i="50"/>
  <c r="Z24" i="50" s="1"/>
  <c r="L16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M16" i="7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6" i="7" s="1"/>
  <c r="J16" i="7" s="1"/>
  <c r="AE16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G5" i="61" l="1"/>
  <c r="M27" i="63"/>
  <c r="L28" i="63"/>
  <c r="M9" i="63"/>
  <c r="G9" i="63" s="1"/>
  <c r="L10" i="63"/>
  <c r="F9" i="63"/>
  <c r="E10" i="63"/>
  <c r="M15" i="63"/>
  <c r="G15" i="63" s="1"/>
  <c r="L16" i="63"/>
  <c r="M16" i="63" s="1"/>
  <c r="G16" i="63" s="1"/>
  <c r="F27" i="63"/>
  <c r="E28" i="63"/>
  <c r="F15" i="63"/>
  <c r="E16" i="63"/>
  <c r="F16" i="63" s="1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D16" i="7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M5" i="58" s="1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AM13" i="58" s="1"/>
  <c r="O13" i="58"/>
  <c r="W4" i="58"/>
  <c r="W13" i="58"/>
  <c r="AG16" i="58"/>
  <c r="AM16" i="58" s="1"/>
  <c r="AJ17" i="58"/>
  <c r="AI16" i="58"/>
  <c r="AG6" i="58"/>
  <c r="AM6" i="58" s="1"/>
  <c r="AI12" i="58"/>
  <c r="AG12" i="58"/>
  <c r="AM12" i="58" s="1"/>
  <c r="O8" i="58"/>
  <c r="W6" i="58"/>
  <c r="O6" i="58"/>
  <c r="W10" i="58"/>
  <c r="AG10" i="58"/>
  <c r="AM10" i="58" s="1"/>
  <c r="O10" i="58"/>
  <c r="AI8" i="58"/>
  <c r="O12" i="58"/>
  <c r="U18" i="58"/>
  <c r="Y18" i="58" s="1"/>
  <c r="AG4" i="58"/>
  <c r="AM4" i="58" s="1"/>
  <c r="W3" i="58"/>
  <c r="AI14" i="58"/>
  <c r="W7" i="58"/>
  <c r="AG3" i="58"/>
  <c r="AM3" i="58" s="1"/>
  <c r="AG11" i="58"/>
  <c r="AM11" i="58" s="1"/>
  <c r="AK17" i="58"/>
  <c r="O11" i="58"/>
  <c r="W11" i="58"/>
  <c r="AI7" i="58"/>
  <c r="AG7" i="58"/>
  <c r="AM7" i="58" s="1"/>
  <c r="W14" i="58"/>
  <c r="O14" i="58"/>
  <c r="O3" i="58"/>
  <c r="AG15" i="58"/>
  <c r="AM15" i="58" s="1"/>
  <c r="O15" i="58"/>
  <c r="W15" i="58"/>
  <c r="R18" i="58"/>
  <c r="R24" i="58" s="1"/>
  <c r="U24" i="57"/>
  <c r="AE1" i="57" s="1"/>
  <c r="W18" i="57"/>
  <c r="W24" i="57" s="1"/>
  <c r="AI17" i="57"/>
  <c r="AM3" i="57"/>
  <c r="AM17" i="57" s="1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4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5" i="7" s="1"/>
  <c r="E34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G12" i="61" l="1"/>
  <c r="G7" i="61"/>
  <c r="F10" i="63"/>
  <c r="E11" i="63"/>
  <c r="F11" i="63" s="1"/>
  <c r="M10" i="63"/>
  <c r="G10" i="63" s="1"/>
  <c r="L11" i="63"/>
  <c r="M11" i="63" s="1"/>
  <c r="G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6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AM17" i="58"/>
  <c r="U24" i="58"/>
  <c r="V5" i="58" s="1"/>
  <c r="W18" i="58"/>
  <c r="W24" i="58" s="1"/>
  <c r="V9" i="57"/>
  <c r="AG17" i="58"/>
  <c r="V10" i="57"/>
  <c r="V15" i="57"/>
  <c r="V4" i="57"/>
  <c r="V3" i="57"/>
  <c r="V18" i="57" s="1"/>
  <c r="V24" i="57" s="1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D12" i="57"/>
  <c r="AE12" i="57" s="1"/>
  <c r="AL12" i="57" s="1" a="1"/>
  <c r="AL12" i="57" s="1"/>
  <c r="AD13" i="57"/>
  <c r="AE13" i="57" s="1"/>
  <c r="AL13" i="57" s="1" a="1"/>
  <c r="AL13" i="57" s="1"/>
  <c r="AD11" i="57"/>
  <c r="AE11" i="57" s="1"/>
  <c r="AL11" i="57" s="1" a="1"/>
  <c r="AL11" i="57" s="1"/>
  <c r="AD4" i="57"/>
  <c r="AE4" i="57" s="1"/>
  <c r="AL4" i="57" s="1" a="1"/>
  <c r="AL4" i="57" s="1"/>
  <c r="AD14" i="57"/>
  <c r="AE14" i="57" s="1"/>
  <c r="AL14" i="57" s="1" a="1"/>
  <c r="AL14" i="57" s="1"/>
  <c r="AD15" i="57"/>
  <c r="AE15" i="57" s="1"/>
  <c r="AL15" i="57" s="1" a="1"/>
  <c r="AL15" i="57" s="1"/>
  <c r="AD9" i="57"/>
  <c r="AE9" i="57" s="1"/>
  <c r="AL9" i="57" s="1" a="1"/>
  <c r="AL9" i="57" s="1"/>
  <c r="AD3" i="57"/>
  <c r="AD5" i="57"/>
  <c r="AE5" i="57" s="1"/>
  <c r="AL5" i="57" s="1" a="1"/>
  <c r="AL5" i="57" s="1"/>
  <c r="AD16" i="57"/>
  <c r="AE16" i="57" s="1"/>
  <c r="AL16" i="57" s="1" a="1"/>
  <c r="AL16" i="57" s="1"/>
  <c r="AD10" i="57"/>
  <c r="AE10" i="57" s="1"/>
  <c r="AL10" i="57" s="1" a="1"/>
  <c r="AL10" i="57" s="1"/>
  <c r="AD8" i="57"/>
  <c r="AE8" i="57" s="1"/>
  <c r="AL8" i="57" s="1" a="1"/>
  <c r="AL8" i="57" s="1"/>
  <c r="AD7" i="57"/>
  <c r="AE7" i="57" s="1"/>
  <c r="AL7" i="57" s="1" a="1"/>
  <c r="AL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6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5" i="7" s="1"/>
  <c r="I34" i="7" s="1"/>
  <c r="AJ5" i="46"/>
  <c r="S18" i="46"/>
  <c r="S24" i="46" s="1"/>
  <c r="H15" i="7" s="1"/>
  <c r="X18" i="46"/>
  <c r="X24" i="46" s="1"/>
  <c r="M15" i="7" s="1"/>
  <c r="M34" i="7" s="1"/>
  <c r="U10" i="46"/>
  <c r="Y10" i="46" s="1"/>
  <c r="R14" i="46"/>
  <c r="J17" i="47" s="1"/>
  <c r="U6" i="46"/>
  <c r="Y6" i="46" s="1"/>
  <c r="Z18" i="46"/>
  <c r="Z24" i="46" s="1"/>
  <c r="L15" i="7" s="1"/>
  <c r="L34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5" i="7" s="1"/>
  <c r="G34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AD3" i="36"/>
  <c r="G15" i="61" l="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Y16" i="7"/>
  <c r="AB16" i="7"/>
  <c r="AI3" i="46"/>
  <c r="J11" i="47"/>
  <c r="W8" i="46"/>
  <c r="J4" i="47"/>
  <c r="AI9" i="46"/>
  <c r="J14" i="47"/>
  <c r="AI4" i="46"/>
  <c r="J12" i="47"/>
  <c r="W16" i="46"/>
  <c r="J9" i="47"/>
  <c r="AK24" i="46"/>
  <c r="F15" i="7"/>
  <c r="F34" i="7" s="1"/>
  <c r="J15" i="7"/>
  <c r="H34" i="7"/>
  <c r="W11" i="46"/>
  <c r="J16" i="47"/>
  <c r="AI12" i="46"/>
  <c r="J10" i="47"/>
  <c r="V18" i="59"/>
  <c r="V24" i="59" s="1"/>
  <c r="Y24" i="58"/>
  <c r="V11" i="58"/>
  <c r="V3" i="58"/>
  <c r="V18" i="58" s="1"/>
  <c r="V24" i="58" s="1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G10" i="61" l="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J34" i="7"/>
  <c r="AE15" i="7"/>
  <c r="D15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E13" i="53"/>
  <c r="AL13" i="53" s="1" a="1"/>
  <c r="AL13" i="53" s="1"/>
  <c r="AN13" i="53" s="1"/>
  <c r="AD13" i="58"/>
  <c r="AE13" i="58" s="1"/>
  <c r="AL13" i="58" s="1" a="1"/>
  <c r="AL13" i="58" s="1"/>
  <c r="AE12" i="53"/>
  <c r="AL12" i="53" s="1" a="1"/>
  <c r="AL12" i="53" s="1"/>
  <c r="AP12" i="53" s="1"/>
  <c r="AD12" i="58"/>
  <c r="AE12" i="58" s="1"/>
  <c r="AL12" i="58" s="1" a="1"/>
  <c r="AL12" i="58" s="1"/>
  <c r="AP12" i="58" s="1"/>
  <c r="AE16" i="53"/>
  <c r="AL16" i="53" s="1" a="1"/>
  <c r="AL16" i="53" s="1"/>
  <c r="AP16" i="53" s="1"/>
  <c r="AD16" i="58"/>
  <c r="AE16" i="58" s="1"/>
  <c r="AL16" i="58" s="1" a="1"/>
  <c r="AL16" i="58" s="1"/>
  <c r="AE8" i="53"/>
  <c r="AL8" i="53" s="1" a="1"/>
  <c r="AL8" i="53" s="1"/>
  <c r="AP8" i="53" s="1"/>
  <c r="AD8" i="58"/>
  <c r="AE8" i="58" s="1"/>
  <c r="AL8" i="58" s="1" a="1"/>
  <c r="AL8" i="58" s="1"/>
  <c r="AE10" i="53"/>
  <c r="AL10" i="53" s="1" a="1"/>
  <c r="AL10" i="53" s="1"/>
  <c r="AN10" i="53" s="1"/>
  <c r="AD10" i="58"/>
  <c r="AE10" i="58" s="1"/>
  <c r="AL10" i="58" s="1" a="1"/>
  <c r="AL10" i="58" s="1"/>
  <c r="AP10" i="58" s="1"/>
  <c r="AE6" i="53"/>
  <c r="AL6" i="53" s="1" a="1"/>
  <c r="AL6" i="53" s="1"/>
  <c r="AP6" i="53" s="1"/>
  <c r="AD6" i="58"/>
  <c r="AE6" i="58" s="1"/>
  <c r="AL6" i="58" s="1" a="1"/>
  <c r="AL6" i="58" s="1"/>
  <c r="AE5" i="53"/>
  <c r="AL5" i="53" s="1" a="1"/>
  <c r="AL5" i="53" s="1"/>
  <c r="AN5" i="53" s="1"/>
  <c r="AD5" i="58"/>
  <c r="AE5" i="58" s="1"/>
  <c r="AL5" i="58" s="1" a="1"/>
  <c r="AL5" i="58" s="1"/>
  <c r="AP5" i="58" s="1"/>
  <c r="AE11" i="53"/>
  <c r="AL11" i="53" s="1" a="1"/>
  <c r="AL11" i="53" s="1"/>
  <c r="AN11" i="53" s="1"/>
  <c r="AD11" i="58"/>
  <c r="AE11" i="58" s="1"/>
  <c r="AL11" i="58" s="1" a="1"/>
  <c r="AL11" i="58" s="1"/>
  <c r="AE15" i="53"/>
  <c r="AL15" i="53" s="1" a="1"/>
  <c r="AL15" i="53" s="1"/>
  <c r="AN15" i="53" s="1"/>
  <c r="AD15" i="58"/>
  <c r="AE15" i="58" s="1"/>
  <c r="AL15" i="58" s="1" a="1"/>
  <c r="AL15" i="58" s="1"/>
  <c r="AE9" i="53"/>
  <c r="AL9" i="53" s="1" a="1"/>
  <c r="AL9" i="53" s="1"/>
  <c r="AP9" i="53" s="1"/>
  <c r="AD9" i="58"/>
  <c r="AE9" i="58" s="1"/>
  <c r="AL9" i="58" s="1" a="1"/>
  <c r="AL9" i="58" s="1"/>
  <c r="AP9" i="58" s="1"/>
  <c r="AE4" i="53"/>
  <c r="AL4" i="53" s="1" a="1"/>
  <c r="AL4" i="53" s="1"/>
  <c r="AN4" i="53" s="1"/>
  <c r="AD4" i="58"/>
  <c r="AE4" i="58" s="1"/>
  <c r="AL4" i="58" s="1" a="1"/>
  <c r="AL4" i="58" s="1"/>
  <c r="AE18" i="57"/>
  <c r="AE24" i="57" s="1"/>
  <c r="AL3" i="57"/>
  <c r="AM9" i="53"/>
  <c r="AM4" i="53"/>
  <c r="AD18" i="53"/>
  <c r="AD24" i="53" s="1"/>
  <c r="AE3" i="53"/>
  <c r="AM11" i="53"/>
  <c r="AM15" i="53"/>
  <c r="AM7" i="53"/>
  <c r="AM13" i="53"/>
  <c r="AM12" i="53"/>
  <c r="AM16" i="53"/>
  <c r="AM8" i="53"/>
  <c r="AM10" i="53"/>
  <c r="AM6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X16" i="7" s="1"/>
  <c r="Z16" i="7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5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31" i="63" l="1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AC16" i="7"/>
  <c r="AD16" i="7"/>
  <c r="AB15" i="7"/>
  <c r="K12" i="47"/>
  <c r="Y15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N3" i="58" s="1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32" i="7"/>
  <c r="S32" i="7"/>
  <c r="N32" i="7"/>
  <c r="O32" i="7"/>
  <c r="P32" i="7"/>
  <c r="T32" i="7"/>
  <c r="U32" i="7"/>
  <c r="V32" i="7"/>
  <c r="W32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E33" i="63" l="1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Y34" i="7"/>
  <c r="AP3" i="58"/>
  <c r="AP18" i="58" s="1"/>
  <c r="AP24" i="58" s="1"/>
  <c r="AL17" i="58"/>
  <c r="AN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3" i="59" s="1"/>
  <c r="AD18" i="31"/>
  <c r="AD24" i="31" s="1"/>
  <c r="X13" i="7"/>
  <c r="Q13" i="7"/>
  <c r="M13" i="7"/>
  <c r="L13" i="7"/>
  <c r="K13" i="7"/>
  <c r="I13" i="7"/>
  <c r="H13" i="7"/>
  <c r="G13" i="7"/>
  <c r="F13" i="7"/>
  <c r="Q12" i="7"/>
  <c r="M12" i="7"/>
  <c r="M30" i="7" s="1"/>
  <c r="L12" i="7"/>
  <c r="K12" i="7"/>
  <c r="I12" i="7"/>
  <c r="H12" i="7"/>
  <c r="J12" i="7" s="1"/>
  <c r="G12" i="7"/>
  <c r="F12" i="7"/>
  <c r="E12" i="7"/>
  <c r="J13" i="7"/>
  <c r="Y13" i="7" s="1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M33" i="63" l="1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D5" i="59"/>
  <c r="AE16" i="46"/>
  <c r="AD16" i="59"/>
  <c r="AE11" i="46"/>
  <c r="AD11" i="59"/>
  <c r="AE7" i="46"/>
  <c r="AD7" i="59"/>
  <c r="AE3" i="59"/>
  <c r="AE15" i="46"/>
  <c r="AD15" i="59"/>
  <c r="AE6" i="46"/>
  <c r="AD6" i="59"/>
  <c r="AE10" i="46"/>
  <c r="AD10" i="59"/>
  <c r="AE12" i="46"/>
  <c r="AD12" i="59"/>
  <c r="AE9" i="46"/>
  <c r="AD9" i="59"/>
  <c r="AE8" i="46"/>
  <c r="AD8" i="59"/>
  <c r="AE14" i="46"/>
  <c r="AD14" i="59"/>
  <c r="AE4" i="46"/>
  <c r="AD4" i="59"/>
  <c r="AE13" i="46"/>
  <c r="AD13" i="59"/>
  <c r="N30" i="7"/>
  <c r="O30" i="7"/>
  <c r="W30" i="7"/>
  <c r="P30" i="7"/>
  <c r="L30" i="7"/>
  <c r="R30" i="7"/>
  <c r="K30" i="7"/>
  <c r="V30" i="7"/>
  <c r="AE12" i="7"/>
  <c r="Q30" i="7"/>
  <c r="AB12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X15" i="7" s="1"/>
  <c r="AE3" i="46"/>
  <c r="C13" i="47" s="1"/>
  <c r="Y12" i="7"/>
  <c r="D13" i="7"/>
  <c r="Z13" i="7"/>
  <c r="D12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4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34" i="63" l="1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L7" i="59" s="1" a="1"/>
  <c r="AL7" i="59" s="1"/>
  <c r="AP7" i="59" s="1"/>
  <c r="AE14" i="59"/>
  <c r="AL14" i="59" s="1" a="1"/>
  <c r="AL14" i="59" s="1"/>
  <c r="AP14" i="59" s="1"/>
  <c r="AE10" i="59"/>
  <c r="AL10" i="59" s="1" a="1"/>
  <c r="AL10" i="59" s="1"/>
  <c r="AN10" i="59" s="1"/>
  <c r="AE12" i="59"/>
  <c r="AL12" i="59" s="1" a="1"/>
  <c r="AL12" i="59" s="1"/>
  <c r="AP12" i="59" s="1"/>
  <c r="AE11" i="59"/>
  <c r="AL11" i="59" s="1" a="1"/>
  <c r="AL11" i="59" s="1"/>
  <c r="AP11" i="59" s="1"/>
  <c r="AE8" i="59"/>
  <c r="AL8" i="59" s="1" a="1"/>
  <c r="AL8" i="59" s="1"/>
  <c r="AM8" i="59" s="1"/>
  <c r="AE6" i="59"/>
  <c r="AL6" i="59" s="1" a="1"/>
  <c r="AL6" i="59" s="1"/>
  <c r="AP6" i="59" s="1"/>
  <c r="AE5" i="59"/>
  <c r="AL5" i="59" s="1" a="1"/>
  <c r="AL5" i="59" s="1"/>
  <c r="AM5" i="59" s="1"/>
  <c r="AE16" i="59"/>
  <c r="AL16" i="59" s="1" a="1"/>
  <c r="AL16" i="59" s="1"/>
  <c r="AN16" i="59" s="1"/>
  <c r="AE4" i="59"/>
  <c r="AL4" i="59" s="1" a="1"/>
  <c r="AL4" i="59" s="1"/>
  <c r="AM4" i="59" s="1"/>
  <c r="AE13" i="59"/>
  <c r="AL13" i="59" s="1" a="1"/>
  <c r="AL13" i="59" s="1"/>
  <c r="AP13" i="59" s="1"/>
  <c r="AE9" i="59"/>
  <c r="AL9" i="59" s="1" a="1"/>
  <c r="AL9" i="59" s="1"/>
  <c r="AN9" i="59" s="1"/>
  <c r="AE15" i="59"/>
  <c r="AL15" i="59" s="1" a="1"/>
  <c r="AL15" i="59" s="1"/>
  <c r="AM15" i="59" s="1"/>
  <c r="X34" i="7"/>
  <c r="Z15" i="7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0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3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4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4" i="7" s="1"/>
  <c r="T18" i="40"/>
  <c r="T24" i="40" s="1"/>
  <c r="I14" i="7" s="1"/>
  <c r="AJ10" i="40"/>
  <c r="Z18" i="40"/>
  <c r="Z24" i="40" s="1"/>
  <c r="L14" i="7" s="1"/>
  <c r="R3" i="40"/>
  <c r="W3" i="40" s="1"/>
  <c r="R11" i="40"/>
  <c r="AI11" i="40" s="1"/>
  <c r="AK6" i="40"/>
  <c r="R4" i="40"/>
  <c r="S18" i="40"/>
  <c r="S24" i="40" s="1"/>
  <c r="H14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M35" i="63" l="1"/>
  <c r="L36" i="63"/>
  <c r="F35" i="63"/>
  <c r="E36" i="63"/>
  <c r="F39" i="62"/>
  <c r="E40" i="62"/>
  <c r="M35" i="62"/>
  <c r="L36" i="62"/>
  <c r="L36" i="61"/>
  <c r="M35" i="61"/>
  <c r="F35" i="61"/>
  <c r="E36" i="61"/>
  <c r="AP15" i="59"/>
  <c r="AN15" i="59"/>
  <c r="AM9" i="59"/>
  <c r="AM11" i="59"/>
  <c r="AN13" i="59"/>
  <c r="AP8" i="59"/>
  <c r="AM16" i="59"/>
  <c r="AM7" i="59"/>
  <c r="AP16" i="59"/>
  <c r="AN14" i="59"/>
  <c r="AM14" i="59"/>
  <c r="AN7" i="59"/>
  <c r="AN8" i="59"/>
  <c r="AN11" i="59"/>
  <c r="AN4" i="59"/>
  <c r="AM6" i="59"/>
  <c r="AP10" i="59"/>
  <c r="AP4" i="59"/>
  <c r="AP9" i="59"/>
  <c r="AM10" i="59"/>
  <c r="AN6" i="59"/>
  <c r="AE18" i="59"/>
  <c r="AE24" i="59" s="1"/>
  <c r="AN12" i="59"/>
  <c r="AM13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Z34" i="7"/>
  <c r="AE25" i="59" s="1"/>
  <c r="AC15" i="7"/>
  <c r="AD15" i="7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4" i="7"/>
  <c r="AE14" i="7" s="1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4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1" i="7"/>
  <c r="E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F36" i="63" l="1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AN17" i="59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4" i="7"/>
  <c r="D34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4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M37" i="63" l="1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AB14" i="7"/>
  <c r="Y14" i="7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0" i="7"/>
  <c r="E10" i="7"/>
  <c r="AD1" i="25"/>
  <c r="AD1" i="15"/>
  <c r="AD1" i="27"/>
  <c r="F38" i="63" l="1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M39" i="63" l="1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X14" i="7" s="1"/>
  <c r="Z14" i="7" s="1"/>
  <c r="AA13" i="7" s="1"/>
  <c r="AA34" i="7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1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1" i="7" s="1"/>
  <c r="X18" i="31"/>
  <c r="X24" i="31" s="1"/>
  <c r="M11" i="7" s="1"/>
  <c r="U3" i="31"/>
  <c r="T18" i="31"/>
  <c r="T24" i="31" s="1"/>
  <c r="I11" i="7" s="1"/>
  <c r="Q18" i="31"/>
  <c r="Q24" i="31" s="1"/>
  <c r="G11" i="7" s="1"/>
  <c r="AJ3" i="31"/>
  <c r="N3" i="31"/>
  <c r="I3" i="31"/>
  <c r="F40" i="63" l="1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AC14" i="7"/>
  <c r="AD14" i="7"/>
  <c r="F33" i="47"/>
  <c r="E34" i="47"/>
  <c r="M33" i="47"/>
  <c r="L34" i="47"/>
  <c r="G5" i="34"/>
  <c r="O12" i="31"/>
  <c r="J11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9" i="47" l="1"/>
  <c r="E10" i="47"/>
  <c r="D11" i="7"/>
  <c r="Q29" i="7"/>
  <c r="R29" i="7"/>
  <c r="V29" i="7"/>
  <c r="W29" i="7"/>
  <c r="M29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29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1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E11" i="47" l="1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0" i="7"/>
  <c r="L31" i="27"/>
  <c r="L33" i="27"/>
  <c r="I32" i="27"/>
  <c r="J32" i="27" s="1"/>
  <c r="E24" i="32"/>
  <c r="F23" i="32"/>
  <c r="M25" i="32"/>
  <c r="L26" i="32"/>
  <c r="AG17" i="31"/>
  <c r="W18" i="31"/>
  <c r="W24" i="31" s="1"/>
  <c r="K11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M38" i="51" l="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29" i="7"/>
  <c r="Y11" i="7"/>
  <c r="D10" i="7"/>
  <c r="R28" i="7"/>
  <c r="W28" i="7"/>
  <c r="V28" i="7"/>
  <c r="Q28" i="7"/>
  <c r="L28" i="7"/>
  <c r="M28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40" i="51" l="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29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0" i="7"/>
  <c r="AI17" i="27"/>
  <c r="W18" i="27"/>
  <c r="W24" i="27" s="1"/>
  <c r="K10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3" i="7"/>
  <c r="O23" i="7"/>
  <c r="P23" i="7"/>
  <c r="R23" i="7"/>
  <c r="S23" i="7"/>
  <c r="T23" i="7"/>
  <c r="U23" i="7"/>
  <c r="V23" i="7"/>
  <c r="W23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28" i="7"/>
  <c r="Y10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8" i="7"/>
  <c r="Q32" i="7" s="1"/>
  <c r="E8" i="7"/>
  <c r="E32" i="7" s="1"/>
  <c r="E3" i="7"/>
  <c r="E5" i="7"/>
  <c r="AB10" i="7"/>
  <c r="AE10" i="7"/>
  <c r="AB11" i="7"/>
  <c r="AE11" i="7"/>
  <c r="W19" i="7"/>
  <c r="V19" i="7"/>
  <c r="U19" i="7"/>
  <c r="T19" i="7"/>
  <c r="S19" i="7"/>
  <c r="R19" i="7"/>
  <c r="P19" i="7"/>
  <c r="O19" i="7"/>
  <c r="N19" i="7"/>
  <c r="Y28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9" i="7" s="1"/>
  <c r="U7" i="25"/>
  <c r="R8" i="25"/>
  <c r="U16" i="25"/>
  <c r="S18" i="25"/>
  <c r="S24" i="25" s="1"/>
  <c r="H9" i="7" s="1"/>
  <c r="Z18" i="25"/>
  <c r="Z24" i="25" s="1"/>
  <c r="L9" i="7" s="1"/>
  <c r="T18" i="25"/>
  <c r="T24" i="25" s="1"/>
  <c r="I9" i="7" s="1"/>
  <c r="J9" i="7" s="1"/>
  <c r="U8" i="25"/>
  <c r="R13" i="25"/>
  <c r="X18" i="25"/>
  <c r="X24" i="25" s="1"/>
  <c r="M9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M10" i="32" l="1"/>
  <c r="G9" i="32" s="1"/>
  <c r="L11" i="32"/>
  <c r="M11" i="32" s="1"/>
  <c r="G12" i="32" s="1"/>
  <c r="F6" i="32"/>
  <c r="E7" i="32"/>
  <c r="F12" i="32"/>
  <c r="E13" i="32"/>
  <c r="Y10" i="25"/>
  <c r="Q27" i="7"/>
  <c r="D9" i="7"/>
  <c r="W27" i="7"/>
  <c r="V27" i="7"/>
  <c r="R27" i="7"/>
  <c r="AE9" i="7"/>
  <c r="L27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27" i="7"/>
  <c r="Y3" i="25"/>
  <c r="AA18" i="25"/>
  <c r="F9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9" i="7" s="1"/>
  <c r="AB9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27" i="7"/>
  <c r="Y9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27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24" i="60" s="1"/>
  <c r="AA16" i="16"/>
  <c r="AA16" i="60" s="1"/>
  <c r="AA15" i="16"/>
  <c r="AA15" i="60" s="1"/>
  <c r="AA14" i="16"/>
  <c r="AA14" i="60" s="1"/>
  <c r="AA13" i="16"/>
  <c r="AA13" i="60" s="1"/>
  <c r="AA12" i="16"/>
  <c r="AA12" i="60" s="1"/>
  <c r="AA11" i="16"/>
  <c r="AA11" i="60" s="1"/>
  <c r="AA10" i="16"/>
  <c r="AA10" i="60" s="1"/>
  <c r="AA9" i="16"/>
  <c r="AA9" i="60" s="1"/>
  <c r="AA8" i="16"/>
  <c r="AA8" i="60" s="1"/>
  <c r="AA7" i="16"/>
  <c r="AA7" i="60" s="1"/>
  <c r="AA6" i="16"/>
  <c r="AA6" i="60" s="1"/>
  <c r="AA5" i="16"/>
  <c r="AA5" i="60" s="1"/>
  <c r="AA4" i="16"/>
  <c r="AA4" i="60" s="1"/>
  <c r="AA3" i="16"/>
  <c r="K4" i="16"/>
  <c r="K4" i="60" s="1"/>
  <c r="N4" i="60" s="1"/>
  <c r="K5" i="16"/>
  <c r="K5" i="60" s="1"/>
  <c r="N5" i="60" s="1"/>
  <c r="K6" i="16"/>
  <c r="K7" i="16"/>
  <c r="K7" i="60" s="1"/>
  <c r="N7" i="60" s="1"/>
  <c r="K8" i="16"/>
  <c r="K9" i="16"/>
  <c r="K9" i="60" s="1"/>
  <c r="N9" i="60" s="1"/>
  <c r="K10" i="16"/>
  <c r="K10" i="60" s="1"/>
  <c r="N10" i="60" s="1"/>
  <c r="K11" i="16"/>
  <c r="K12" i="16"/>
  <c r="K12" i="60" s="1"/>
  <c r="N12" i="60" s="1"/>
  <c r="K13" i="16"/>
  <c r="K13" i="60" s="1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K11" i="60"/>
  <c r="N11" i="60" s="1"/>
  <c r="AA3" i="60"/>
  <c r="AA19" i="16"/>
  <c r="N3" i="16"/>
  <c r="K3" i="60"/>
  <c r="N3" i="60" s="1"/>
  <c r="N16" i="16"/>
  <c r="K16" i="60"/>
  <c r="N16" i="60" s="1"/>
  <c r="N8" i="16"/>
  <c r="K8" i="60"/>
  <c r="N13" i="16"/>
  <c r="N15" i="16"/>
  <c r="K15" i="60"/>
  <c r="N15" i="60" s="1"/>
  <c r="N14" i="16"/>
  <c r="K14" i="60"/>
  <c r="N14" i="60" s="1"/>
  <c r="N6" i="16"/>
  <c r="K6" i="60"/>
  <c r="N6" i="60" s="1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X4" i="60" s="1"/>
  <c r="Z4" i="14"/>
  <c r="Z4" i="16" s="1"/>
  <c r="Z4" i="60" s="1"/>
  <c r="X5" i="14"/>
  <c r="X5" i="16" s="1"/>
  <c r="X5" i="60" s="1"/>
  <c r="Z5" i="14"/>
  <c r="Z5" i="16" s="1"/>
  <c r="Z5" i="60" s="1"/>
  <c r="X6" i="14"/>
  <c r="X6" i="16" s="1"/>
  <c r="X6" i="60" s="1"/>
  <c r="Z6" i="14"/>
  <c r="Z6" i="16" s="1"/>
  <c r="Z6" i="60" s="1"/>
  <c r="X7" i="14"/>
  <c r="X7" i="16" s="1"/>
  <c r="X7" i="60" s="1"/>
  <c r="Z7" i="14"/>
  <c r="Z7" i="16" s="1"/>
  <c r="Z7" i="60" s="1"/>
  <c r="X8" i="14"/>
  <c r="X8" i="16" s="1"/>
  <c r="X8" i="60" s="1"/>
  <c r="Z8" i="14"/>
  <c r="Z8" i="16" s="1"/>
  <c r="Z8" i="60" s="1"/>
  <c r="X9" i="14"/>
  <c r="X9" i="16" s="1"/>
  <c r="X9" i="60" s="1"/>
  <c r="Z9" i="14"/>
  <c r="Z9" i="16" s="1"/>
  <c r="Z9" i="60" s="1"/>
  <c r="X10" i="14"/>
  <c r="X10" i="16" s="1"/>
  <c r="X10" i="60" s="1"/>
  <c r="Z10" i="14"/>
  <c r="Z10" i="16" s="1"/>
  <c r="Z10" i="60" s="1"/>
  <c r="X11" i="14"/>
  <c r="X11" i="16" s="1"/>
  <c r="X11" i="60" s="1"/>
  <c r="Z11" i="14"/>
  <c r="Z11" i="16" s="1"/>
  <c r="Z11" i="60" s="1"/>
  <c r="X12" i="14"/>
  <c r="X12" i="16" s="1"/>
  <c r="X12" i="60" s="1"/>
  <c r="Z12" i="14"/>
  <c r="Z12" i="16" s="1"/>
  <c r="Z12" i="60" s="1"/>
  <c r="X13" i="14"/>
  <c r="X13" i="16" s="1"/>
  <c r="X13" i="60" s="1"/>
  <c r="Z13" i="14"/>
  <c r="Z13" i="16" s="1"/>
  <c r="Z13" i="60" s="1"/>
  <c r="X14" i="14"/>
  <c r="X14" i="16" s="1"/>
  <c r="X14" i="60" s="1"/>
  <c r="Z14" i="14"/>
  <c r="Z14" i="16" s="1"/>
  <c r="Z14" i="60" s="1"/>
  <c r="X15" i="14"/>
  <c r="X15" i="16" s="1"/>
  <c r="X15" i="60" s="1"/>
  <c r="Z15" i="14"/>
  <c r="Z15" i="16" s="1"/>
  <c r="Z15" i="60" s="1"/>
  <c r="X16" i="14"/>
  <c r="X16" i="16" s="1"/>
  <c r="X16" i="60" s="1"/>
  <c r="Z16" i="14"/>
  <c r="Z16" i="16" s="1"/>
  <c r="Z16" i="60" s="1"/>
  <c r="Z3" i="14"/>
  <c r="Z3" i="16" s="1"/>
  <c r="Z3" i="60" s="1"/>
  <c r="X3" i="14"/>
  <c r="X3" i="16" s="1"/>
  <c r="X3" i="60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19" i="7"/>
  <c r="Q23" i="7"/>
  <c r="Z18" i="16"/>
  <c r="Z24" i="16" s="1"/>
  <c r="X18" i="16"/>
  <c r="X24" i="16" s="1"/>
  <c r="J6" i="7"/>
  <c r="X18" i="36" l="1"/>
  <c r="X24" i="36" s="1"/>
  <c r="X18" i="24"/>
  <c r="X24" i="24" s="1"/>
  <c r="Z18" i="24"/>
  <c r="Z24" i="24" s="1"/>
  <c r="Z18" i="36"/>
  <c r="Z24" i="36" s="1"/>
  <c r="AE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T16" i="60" s="1"/>
  <c r="S16" i="14"/>
  <c r="S16" i="16" s="1"/>
  <c r="S16" i="60" s="1"/>
  <c r="Q16" i="14"/>
  <c r="Q16" i="16" s="1"/>
  <c r="Q16" i="60" s="1"/>
  <c r="P16" i="14"/>
  <c r="P16" i="16" s="1"/>
  <c r="P16" i="60" s="1"/>
  <c r="T15" i="14"/>
  <c r="T15" i="16" s="1"/>
  <c r="T15" i="60" s="1"/>
  <c r="S15" i="14"/>
  <c r="S15" i="16" s="1"/>
  <c r="S15" i="60" s="1"/>
  <c r="Q15" i="14"/>
  <c r="Q15" i="16" s="1"/>
  <c r="Q15" i="60" s="1"/>
  <c r="P15" i="14"/>
  <c r="P15" i="16" s="1"/>
  <c r="P15" i="60" s="1"/>
  <c r="T14" i="14"/>
  <c r="T14" i="16" s="1"/>
  <c r="T14" i="60" s="1"/>
  <c r="S14" i="14"/>
  <c r="S14" i="16" s="1"/>
  <c r="S14" i="60" s="1"/>
  <c r="Q14" i="14"/>
  <c r="Q14" i="16" s="1"/>
  <c r="Q14" i="60" s="1"/>
  <c r="P14" i="14"/>
  <c r="P14" i="16" s="1"/>
  <c r="P14" i="60" s="1"/>
  <c r="T13" i="14"/>
  <c r="T13" i="16" s="1"/>
  <c r="T13" i="60" s="1"/>
  <c r="S13" i="14"/>
  <c r="S13" i="16" s="1"/>
  <c r="S13" i="60" s="1"/>
  <c r="Q13" i="14"/>
  <c r="Q13" i="16" s="1"/>
  <c r="Q13" i="60" s="1"/>
  <c r="P13" i="14"/>
  <c r="P13" i="16" s="1"/>
  <c r="P13" i="60" s="1"/>
  <c r="T12" i="14"/>
  <c r="T12" i="16" s="1"/>
  <c r="T12" i="60" s="1"/>
  <c r="S12" i="14"/>
  <c r="S12" i="16" s="1"/>
  <c r="S12" i="60" s="1"/>
  <c r="Q12" i="14"/>
  <c r="Q12" i="16" s="1"/>
  <c r="Q12" i="60" s="1"/>
  <c r="P12" i="14"/>
  <c r="P12" i="16" s="1"/>
  <c r="P12" i="60" s="1"/>
  <c r="T11" i="14"/>
  <c r="T11" i="16" s="1"/>
  <c r="T11" i="60" s="1"/>
  <c r="S11" i="14"/>
  <c r="S11" i="16" s="1"/>
  <c r="S11" i="60" s="1"/>
  <c r="Q11" i="14"/>
  <c r="Q11" i="16" s="1"/>
  <c r="Q11" i="60" s="1"/>
  <c r="P11" i="14"/>
  <c r="P11" i="16" s="1"/>
  <c r="P11" i="60" s="1"/>
  <c r="T10" i="14"/>
  <c r="T10" i="16" s="1"/>
  <c r="T10" i="60" s="1"/>
  <c r="S10" i="14"/>
  <c r="S10" i="16" s="1"/>
  <c r="S10" i="60" s="1"/>
  <c r="U10" i="60" s="1"/>
  <c r="Q10" i="14"/>
  <c r="Q10" i="16" s="1"/>
  <c r="Q10" i="60" s="1"/>
  <c r="P10" i="14"/>
  <c r="P10" i="16" s="1"/>
  <c r="P10" i="60" s="1"/>
  <c r="T9" i="14"/>
  <c r="T9" i="16" s="1"/>
  <c r="T9" i="60" s="1"/>
  <c r="S9" i="14"/>
  <c r="S9" i="16" s="1"/>
  <c r="S9" i="60" s="1"/>
  <c r="Q9" i="14"/>
  <c r="Q9" i="16" s="1"/>
  <c r="Q9" i="60" s="1"/>
  <c r="P9" i="14"/>
  <c r="P9" i="16" s="1"/>
  <c r="P9" i="60" s="1"/>
  <c r="T8" i="14"/>
  <c r="T8" i="16" s="1"/>
  <c r="T8" i="60" s="1"/>
  <c r="S8" i="14"/>
  <c r="S8" i="16" s="1"/>
  <c r="S8" i="60" s="1"/>
  <c r="U8" i="60" s="1"/>
  <c r="Q8" i="14"/>
  <c r="Q8" i="16" s="1"/>
  <c r="Q8" i="60" s="1"/>
  <c r="P8" i="14"/>
  <c r="P8" i="16" s="1"/>
  <c r="P8" i="60" s="1"/>
  <c r="T7" i="14"/>
  <c r="T7" i="16" s="1"/>
  <c r="T7" i="60" s="1"/>
  <c r="S7" i="14"/>
  <c r="S7" i="16" s="1"/>
  <c r="S7" i="60" s="1"/>
  <c r="Q7" i="14"/>
  <c r="Q7" i="16" s="1"/>
  <c r="Q7" i="60" s="1"/>
  <c r="P7" i="14"/>
  <c r="P7" i="16" s="1"/>
  <c r="P7" i="60" s="1"/>
  <c r="T6" i="14"/>
  <c r="T6" i="16" s="1"/>
  <c r="T6" i="60" s="1"/>
  <c r="S6" i="14"/>
  <c r="S6" i="16" s="1"/>
  <c r="S6" i="60" s="1"/>
  <c r="U6" i="60" s="1"/>
  <c r="Y6" i="60" s="1"/>
  <c r="Q6" i="14"/>
  <c r="Q6" i="16" s="1"/>
  <c r="Q6" i="60" s="1"/>
  <c r="P6" i="14"/>
  <c r="P6" i="16" s="1"/>
  <c r="P6" i="60" s="1"/>
  <c r="T5" i="14"/>
  <c r="T5" i="16" s="1"/>
  <c r="T5" i="60" s="1"/>
  <c r="S5" i="14"/>
  <c r="S5" i="16" s="1"/>
  <c r="S5" i="60" s="1"/>
  <c r="Q5" i="14"/>
  <c r="Q5" i="16" s="1"/>
  <c r="Q5" i="60" s="1"/>
  <c r="P5" i="14"/>
  <c r="P5" i="16" s="1"/>
  <c r="P5" i="60" s="1"/>
  <c r="T4" i="14"/>
  <c r="T4" i="16" s="1"/>
  <c r="T4" i="60" s="1"/>
  <c r="S4" i="14"/>
  <c r="S4" i="16" s="1"/>
  <c r="S4" i="60" s="1"/>
  <c r="U4" i="60" s="1"/>
  <c r="Q4" i="14"/>
  <c r="Q4" i="16" s="1"/>
  <c r="Q4" i="60" s="1"/>
  <c r="P4" i="14"/>
  <c r="P4" i="16" s="1"/>
  <c r="P4" i="60" s="1"/>
  <c r="T3" i="14"/>
  <c r="T3" i="16" s="1"/>
  <c r="T3" i="60" s="1"/>
  <c r="T18" i="60" s="1"/>
  <c r="T24" i="60" s="1"/>
  <c r="S3" i="14"/>
  <c r="S3" i="16" s="1"/>
  <c r="S3" i="60" s="1"/>
  <c r="Q3" i="14"/>
  <c r="Q3" i="16" s="1"/>
  <c r="Q3" i="60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P3" i="60" s="1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8" i="7" s="1"/>
  <c r="G32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8" i="7" s="1"/>
  <c r="R5" i="15"/>
  <c r="O5" i="15" s="1"/>
  <c r="AK6" i="15"/>
  <c r="U9" i="15"/>
  <c r="T18" i="15"/>
  <c r="T24" i="15" s="1"/>
  <c r="I8" i="7" s="1"/>
  <c r="I32" i="7" s="1"/>
  <c r="X18" i="15"/>
  <c r="X24" i="15" s="1"/>
  <c r="M8" i="7" s="1"/>
  <c r="M32" i="7" s="1"/>
  <c r="R6" i="15"/>
  <c r="O6" i="15" s="1"/>
  <c r="AJ12" i="15"/>
  <c r="Z18" i="15"/>
  <c r="Z24" i="15" s="1"/>
  <c r="L8" i="7" s="1"/>
  <c r="L32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8" i="7"/>
  <c r="H32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8" i="7"/>
  <c r="D32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3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W26" i="7" s="1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8" i="7" s="1"/>
  <c r="F32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8" i="7"/>
  <c r="J32" i="7"/>
  <c r="X12" i="7"/>
  <c r="X11" i="7"/>
  <c r="X10" i="7"/>
  <c r="X9" i="7"/>
  <c r="J18" i="44"/>
  <c r="K16" i="44" s="1"/>
  <c r="Q26" i="7"/>
  <c r="Y6" i="7"/>
  <c r="P26" i="7"/>
  <c r="O26" i="7"/>
  <c r="N26" i="7"/>
  <c r="V26" i="7"/>
  <c r="R26" i="7"/>
  <c r="M26" i="7"/>
  <c r="U26" i="7"/>
  <c r="L26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7" i="7"/>
  <c r="AE7" i="7"/>
  <c r="D3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8" i="7" s="1"/>
  <c r="K32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27" i="7"/>
  <c r="Z9" i="7"/>
  <c r="Y3" i="7"/>
  <c r="Z10" i="7"/>
  <c r="X28" i="7"/>
  <c r="X29" i="7"/>
  <c r="Z11" i="7"/>
  <c r="X30" i="7"/>
  <c r="Z12" i="7"/>
  <c r="X32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7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26" i="7"/>
  <c r="Y8" i="7"/>
  <c r="Y32" i="7" s="1"/>
  <c r="AP5" i="36"/>
  <c r="AN5" i="36"/>
  <c r="U24" i="36"/>
  <c r="Y18" i="36"/>
  <c r="Y7" i="7"/>
  <c r="Y4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3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9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16" i="60" l="1"/>
  <c r="AE16" i="60" s="1"/>
  <c r="AL16" i="60" s="1" a="1"/>
  <c r="AL16" i="60" s="1"/>
  <c r="AE16" i="16"/>
  <c r="AD13" i="60"/>
  <c r="AE13" i="60" s="1"/>
  <c r="AL13" i="60" s="1" a="1"/>
  <c r="AL13" i="60" s="1"/>
  <c r="AE13" i="16"/>
  <c r="V18" i="60"/>
  <c r="V24" i="60" s="1"/>
  <c r="L4" i="22"/>
  <c r="M4" i="22" s="1"/>
  <c r="G5" i="22" s="1"/>
  <c r="K18" i="22"/>
  <c r="AD14" i="60"/>
  <c r="AE14" i="60" s="1"/>
  <c r="AL14" i="60" s="1" a="1"/>
  <c r="AL14" i="60" s="1"/>
  <c r="AE14" i="16"/>
  <c r="AD3" i="60"/>
  <c r="AD18" i="16"/>
  <c r="AD24" i="16" s="1"/>
  <c r="L5" i="22"/>
  <c r="M5" i="22" s="1"/>
  <c r="G4" i="22" s="1"/>
  <c r="AD6" i="60"/>
  <c r="AE6" i="60" s="1"/>
  <c r="AL6" i="60" s="1" a="1"/>
  <c r="AL6" i="60" s="1"/>
  <c r="AE6" i="16"/>
  <c r="AD7" i="60"/>
  <c r="AE7" i="60" s="1"/>
  <c r="AL7" i="60" s="1" a="1"/>
  <c r="AL7" i="60" s="1"/>
  <c r="AE7" i="16"/>
  <c r="AD5" i="60"/>
  <c r="AE5" i="60" s="1"/>
  <c r="AL5" i="60" s="1" a="1"/>
  <c r="AL5" i="60" s="1"/>
  <c r="AE5" i="16"/>
  <c r="AD11" i="60"/>
  <c r="AE11" i="60" s="1"/>
  <c r="AL11" i="60" s="1" a="1"/>
  <c r="AL11" i="60" s="1"/>
  <c r="AE11" i="16"/>
  <c r="AD4" i="60"/>
  <c r="AE4" i="60" s="1"/>
  <c r="AL4" i="60" s="1" a="1"/>
  <c r="AL4" i="60" s="1"/>
  <c r="AE4" i="16"/>
  <c r="L12" i="22"/>
  <c r="M12" i="22" s="1"/>
  <c r="G12" i="22" s="1"/>
  <c r="AD9" i="60"/>
  <c r="AE9" i="60" s="1"/>
  <c r="AL9" i="60" s="1" a="1"/>
  <c r="AL9" i="60" s="1"/>
  <c r="AE9" i="16"/>
  <c r="AD10" i="60"/>
  <c r="AE10" i="60" s="1"/>
  <c r="AL10" i="60" s="1" a="1"/>
  <c r="AL10" i="60" s="1"/>
  <c r="AE10" i="16"/>
  <c r="AD8" i="60"/>
  <c r="AE8" i="60" s="1"/>
  <c r="AL8" i="60" s="1" a="1"/>
  <c r="AL8" i="60" s="1"/>
  <c r="AE8" i="16"/>
  <c r="AD15" i="60"/>
  <c r="AE15" i="60" s="1"/>
  <c r="AL15" i="60" s="1" a="1"/>
  <c r="AL15" i="60" s="1"/>
  <c r="AE15" i="16"/>
  <c r="AE18" i="16" s="1"/>
  <c r="AE24" i="16" s="1"/>
  <c r="AD12" i="60"/>
  <c r="AE12" i="60" s="1"/>
  <c r="AL12" i="60" s="1" a="1"/>
  <c r="AL12" i="60" s="1"/>
  <c r="AE12" i="16"/>
  <c r="AC10" i="7"/>
  <c r="Z28" i="7"/>
  <c r="AD10" i="7"/>
  <c r="AD12" i="7"/>
  <c r="Z30" i="7"/>
  <c r="AC12" i="7"/>
  <c r="AC9" i="7"/>
  <c r="Z27" i="7"/>
  <c r="AD9" i="7"/>
  <c r="Z29" i="7"/>
  <c r="AD11" i="7"/>
  <c r="AC11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26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19" i="7"/>
  <c r="M23" i="7"/>
  <c r="G19" i="7"/>
  <c r="G23" i="7"/>
  <c r="L19" i="7"/>
  <c r="L23" i="7"/>
  <c r="I19" i="7"/>
  <c r="I23" i="7"/>
  <c r="H19" i="7"/>
  <c r="H23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5" i="7"/>
  <c r="X3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24" i="7"/>
  <c r="X5" i="7"/>
  <c r="Z3" i="7"/>
  <c r="X6" i="7"/>
  <c r="Z6" i="7" s="1"/>
  <c r="X4" i="7"/>
  <c r="Z4" i="7" s="1"/>
  <c r="X7" i="7"/>
  <c r="Z7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8" i="7"/>
  <c r="AN17" i="24"/>
  <c r="I21" i="7"/>
  <c r="J19" i="7"/>
  <c r="J23" i="7"/>
  <c r="M24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Y5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23" i="7"/>
  <c r="K19" i="7"/>
  <c r="K21" i="7" s="1"/>
  <c r="Z32" i="7"/>
  <c r="AA8" i="7"/>
  <c r="AA32" i="7" s="1"/>
  <c r="AP18" i="36"/>
  <c r="AP24" i="36" s="1"/>
  <c r="D18" i="44"/>
  <c r="M8" i="44"/>
  <c r="L9" i="44"/>
  <c r="E5" i="44"/>
  <c r="M13" i="44"/>
  <c r="L14" i="44"/>
  <c r="X26" i="7"/>
  <c r="AD4" i="7"/>
  <c r="AC4" i="7"/>
  <c r="AC6" i="7"/>
  <c r="AD6" i="7"/>
  <c r="AC3" i="7"/>
  <c r="AD3" i="7"/>
  <c r="AL17" i="15"/>
  <c r="AN3" i="15"/>
  <c r="AN17" i="15" s="1"/>
  <c r="AP3" i="15"/>
  <c r="AP18" i="15" s="1"/>
  <c r="AP24" i="15" s="1"/>
  <c r="K32" i="15" s="1"/>
  <c r="L32" i="15" s="1"/>
  <c r="AC7" i="7"/>
  <c r="Z26" i="7"/>
  <c r="AD7" i="7"/>
  <c r="L5" i="21"/>
  <c r="E4" i="21"/>
  <c r="F4" i="21" s="1"/>
  <c r="D18" i="21"/>
  <c r="R24" i="7"/>
  <c r="W24" i="7"/>
  <c r="T24" i="7"/>
  <c r="V24" i="7"/>
  <c r="S24" i="7"/>
  <c r="Q24" i="7"/>
  <c r="Z5" i="7"/>
  <c r="Y23" i="7"/>
  <c r="Y24" i="7" s="1"/>
  <c r="Y19" i="7"/>
  <c r="K24" i="7"/>
  <c r="L24" i="7"/>
  <c r="Q21" i="7"/>
  <c r="W21" i="7"/>
  <c r="F19" i="7"/>
  <c r="F23" i="7"/>
  <c r="X19" i="7"/>
  <c r="X21" i="7" s="1"/>
  <c r="X23" i="7"/>
  <c r="X24" i="7" s="1"/>
  <c r="D19" i="7"/>
  <c r="D23" i="7"/>
  <c r="R21" i="7"/>
  <c r="S21" i="7"/>
  <c r="T21" i="7"/>
  <c r="U21" i="7"/>
  <c r="V21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9" i="7"/>
  <c r="M21" i="7"/>
  <c r="L21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19" i="7"/>
  <c r="Z23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A19" i="7" s="1"/>
  <c r="AB19" i="7"/>
  <c r="V18" i="3"/>
  <c r="V24" i="3" s="1"/>
  <c r="AL17" i="3"/>
  <c r="AP3" i="3"/>
  <c r="AP18" i="3" s="1"/>
  <c r="AN3" i="3"/>
  <c r="AN17" i="3" s="1"/>
  <c r="AM3" i="3"/>
  <c r="AM17" i="3" s="1"/>
  <c r="AB21" i="7" l="1"/>
  <c r="AE25" i="60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24" i="7"/>
  <c r="AA23" i="7"/>
  <c r="AA24" i="7" s="1"/>
  <c r="Z21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9" i="7"/>
  <c r="AC19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<sst xmlns="http://schemas.openxmlformats.org/spreadsheetml/2006/main" count="128334" uniqueCount="3520">
  <si>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</si>
  <si>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</si>
  <si>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</si>
  <si>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</si>
  <si>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</si>
  <si>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</si>
  <si>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</si>
  <si>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</si>
  <si>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</si>
  <si>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</si>
  <si>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</si>
  <si>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</si>
  <si>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</si>
  <si>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</si>
  <si>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</si>
  <si>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</si>
  <si>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</si>
  <si>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</si>
  <si>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</si>
  <si>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</si>
  <si>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</si>
  <si>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</si>
  <si>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</si>
  <si>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</si>
  <si>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</si>
  <si>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</si>
  <si>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</si>
  <si>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</si>
  <si>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</si>
  <si>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</si>
  <si>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</si>
  <si>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</si>
  <si>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</si>
  <si>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</si>
  <si>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</si>
  <si>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</si>
  <si>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</si>
  <si>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</si>
  <si>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</si>
  <si>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</si>
  <si>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</si>
  <si>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</si>
  <si>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</si>
  <si>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</si>
  <si>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</si>
  <si>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</si>
  <si>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</si>
  <si>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</si>
  <si>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</si>
  <si>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</si>
  <si>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</si>
  <si>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</si>
  <si>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</si>
  <si>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</si>
  <si>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</si>
  <si>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</si>
  <si>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</si>
  <si>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</si>
  <si>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</si>
  <si>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</si>
  <si>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</si>
  <si>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</si>
  <si>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</si>
  <si>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</si>
  <si>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</si>
  <si>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</si>
  <si>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</si>
  <si>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</si>
  <si>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</si>
  <si>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</si>
  <si>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</si>
  <si>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</si>
  <si>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</si>
  <si>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</si>
  <si>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</si>
  <si>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</si>
  <si>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</si>
  <si>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</si>
  <si>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</si>
  <si>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</si>
  <si>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</si>
  <si>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</si>
  <si>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</si>
  <si>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</si>
  <si>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</si>
  <si>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</si>
  <si>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</si>
  <si>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</si>
  <si>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</si>
  <si>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</si>
  <si>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</si>
  <si>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</si>
  <si>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</si>
  <si>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</si>
  <si>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</si>
  <si>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</si>
  <si>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</si>
  <si>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</si>
  <si>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</si>
  <si>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</si>
  <si>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</si>
  <si>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</si>
  <si>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</si>
  <si>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</si>
  <si>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</si>
  <si>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</si>
  <si>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</si>
  <si>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</si>
  <si>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</si>
  <si>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</si>
  <si>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</si>
  <si>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</si>
  <si>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</si>
  <si>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</si>
  <si>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</si>
  <si>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</si>
  <si>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</si>
  <si>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</si>
  <si>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</si>
  <si>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</si>
  <si>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</si>
  <si>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</si>
  <si>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</si>
  <si>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</si>
  <si>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</si>
  <si>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</si>
  <si>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</si>
  <si>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</si>
  <si>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</si>
  <si>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</si>
  <si>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</si>
  <si>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</si>
  <si>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</si>
  <si>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</si>
  <si>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</si>
  <si>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</si>
  <si>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</si>
  <si>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</si>
  <si>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</si>
  <si>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</si>
  <si>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</si>
  <si>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</si>
  <si>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</si>
  <si>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</si>
  <si>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</si>
  <si>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</si>
  <si>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</si>
  <si>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</si>
  <si>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</si>
  <si>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</si>
  <si>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</si>
  <si>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</si>
  <si>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</si>
  <si>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</si>
  <si>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</si>
  <si>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</si>
  <si>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</si>
  <si>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</si>
  <si>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</si>
  <si>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</si>
  <si>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</si>
  <si>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</si>
  <si>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</si>
  <si>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</si>
  <si>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</si>
  <si>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</si>
  <si>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</si>
  <si>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</si>
  <si>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</si>
  <si>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</si>
  <si>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</si>
  <si>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</si>
  <si>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</si>
  <si>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</si>
  <si>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</si>
  <si>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</si>
  <si>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</si>
  <si>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</si>
  <si>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</si>
  <si>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</si>
  <si>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</si>
  <si>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</si>
  <si>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</si>
  <si>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</si>
  <si>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</si>
  <si>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</si>
  <si>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</si>
  <si>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</si>
  <si>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</si>
  <si>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</si>
  <si>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</si>
  <si>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</si>
  <si>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</si>
  <si>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</si>
  <si>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</si>
  <si>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</si>
  <si>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</si>
  <si>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</si>
  <si>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</si>
  <si>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</si>
  <si>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</si>
  <si>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</si>
  <si>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</si>
  <si>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</si>
  <si>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</si>
  <si>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</si>
  <si>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</si>
  <si>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</si>
  <si>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</si>
  <si>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</si>
  <si>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</si>
  <si>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</si>
  <si>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</si>
  <si>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</si>
  <si>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</si>
  <si>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</si>
  <si>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</si>
  <si>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</si>
  <si>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</si>
  <si>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</si>
  <si>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</si>
  <si>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</si>
  <si>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</si>
  <si>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</si>
  <si>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</si>
  <si>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</si>
  <si>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</si>
  <si>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</si>
  <si>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</si>
  <si>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</si>
  <si>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</si>
  <si>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</si>
  <si>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</si>
  <si>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</si>
  <si>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</si>
  <si>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</si>
  <si>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</si>
  <si>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</si>
  <si>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</si>
  <si>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</si>
  <si>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</si>
  <si>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</si>
  <si>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</si>
  <si>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</si>
  <si>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</si>
  <si>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</si>
  <si>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</si>
  <si>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</si>
  <si>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</si>
  <si>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</si>
  <si>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</si>
  <si>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</si>
  <si>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</si>
  <si>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</si>
  <si>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</si>
  <si>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</si>
  <si>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</si>
  <si>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</si>
  <si>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</si>
  <si>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</si>
  <si>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</si>
  <si>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</si>
  <si>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</si>
  <si>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</si>
  <si>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</si>
  <si>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</si>
  <si>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</si>
  <si>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</si>
  <si>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</si>
  <si>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</si>
  <si>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</si>
  <si>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</si>
  <si>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</si>
  <si>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</si>
  <si>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</si>
  <si>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</si>
  <si>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</si>
  <si>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</si>
  <si>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</si>
  <si>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</si>
  <si>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</si>
  <si>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</si>
  <si>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</si>
  <si>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</si>
  <si>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</si>
  <si>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</si>
  <si>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</si>
  <si>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</si>
  <si>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</si>
  <si>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</si>
  <si>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</si>
  <si>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</si>
  <si>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</si>
  <si>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</si>
  <si>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</si>
  <si>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</si>
  <si>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</si>
  <si>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</si>
  <si>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</si>
  <si>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</si>
  <si>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</si>
  <si>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</si>
  <si>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</si>
  <si>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</si>
  <si>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</si>
  <si>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</si>
  <si>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</si>
  <si>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</si>
  <si>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</si>
  <si>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</si>
  <si>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</si>
  <si>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</si>
  <si>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</si>
  <si>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</si>
  <si>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</si>
  <si>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</si>
  <si>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</si>
  <si>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</si>
  <si>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</si>
  <si>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</si>
  <si>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</si>
  <si>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</si>
  <si>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</si>
  <si>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</si>
  <si>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</si>
  <si>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</si>
  <si>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</si>
  <si>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</si>
  <si>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</si>
  <si>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</si>
  <si>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</si>
  <si>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</si>
  <si>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</si>
  <si>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</si>
  <si>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</si>
  <si>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</si>
  <si>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</si>
  <si>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</si>
  <si>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</si>
  <si>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</si>
  <si>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</si>
  <si>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</si>
  <si>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</si>
  <si>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</si>
  <si>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</si>
  <si>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</si>
  <si>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</si>
  <si>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</si>
  <si>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</si>
  <si>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</si>
  <si>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</si>
  <si>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</si>
  <si>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</si>
  <si>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</si>
  <si>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</si>
  <si>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</si>
  <si>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</si>
  <si>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</si>
  <si>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</si>
  <si>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</si>
  <si>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</si>
  <si>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</si>
  <si>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</si>
  <si>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</si>
  <si>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</si>
  <si>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</si>
  <si>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</si>
  <si>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</si>
  <si>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</si>
  <si>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</si>
  <si>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</si>
  <si>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</si>
  <si>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</si>
  <si>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</si>
  <si>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</si>
  <si>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</si>
  <si>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</si>
  <si>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</si>
  <si>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</si>
  <si>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</si>
  <si>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</si>
  <si>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</si>
  <si>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</si>
  <si>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</si>
  <si>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</si>
  <si>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</si>
  <si>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</si>
  <si>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</si>
  <si>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</si>
  <si>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</si>
  <si>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</si>
  <si>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</si>
  <si>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</si>
  <si>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</si>
  <si>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</si>
  <si>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</si>
  <si>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</si>
  <si>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</si>
  <si>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</si>
  <si>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</si>
  <si>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</si>
  <si>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</si>
  <si>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</si>
  <si>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</si>
  <si>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</si>
  <si>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</si>
  <si>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</si>
  <si>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</si>
  <si>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</si>
  <si>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</si>
  <si>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</si>
  <si>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</si>
  <si>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</si>
  <si>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</si>
  <si>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</si>
  <si>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</si>
  <si>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</si>
  <si>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</si>
  <si>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</si>
  <si>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</si>
  <si>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</si>
  <si>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</si>
  <si>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</si>
  <si>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</si>
  <si>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</si>
  <si>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</si>
  <si>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</si>
  <si>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</si>
  <si>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</si>
  <si>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</si>
  <si>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</si>
  <si>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</si>
  <si>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</si>
  <si>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</si>
  <si>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</si>
  <si>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</si>
  <si>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</si>
  <si>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</si>
  <si>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</si>
  <si>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</si>
  <si>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</si>
  <si>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</si>
  <si>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</si>
  <si>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</si>
  <si>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</si>
  <si>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</si>
  <si>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</si>
  <si>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</si>
  <si>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</si>
  <si>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</si>
  <si>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</si>
  <si>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</si>
  <si>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</si>
  <si>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</si>
  <si>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</si>
  <si>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</si>
  <si>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</si>
  <si>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</si>
  <si>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</si>
  <si>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</si>
  <si>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</si>
  <si>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</si>
  <si>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</si>
  <si>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</si>
  <si>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</si>
  <si>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</si>
  <si>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</si>
  <si>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</si>
  <si>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</si>
  <si>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</si>
  <si>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</si>
  <si>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</si>
  <si>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</si>
  <si>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</si>
  <si>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</si>
  <si>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</si>
  <si>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</si>
  <si>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</si>
  <si>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</si>
  <si>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</si>
  <si>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</si>
  <si>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</si>
  <si>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</si>
  <si>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</si>
  <si>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</si>
  <si>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</si>
  <si>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</si>
  <si>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</si>
  <si>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</si>
  <si>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</si>
  <si>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</si>
  <si>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</si>
  <si>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</si>
  <si>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</si>
  <si>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</si>
  <si>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</si>
  <si>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</si>
  <si>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</si>
  <si>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</si>
  <si>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</si>
  <si>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</si>
  <si>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</si>
  <si>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</si>
  <si>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</si>
  <si>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</si>
  <si>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</si>
  <si>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</si>
  <si>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</si>
  <si>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</si>
  <si>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</si>
  <si>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</si>
  <si>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</si>
  <si>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</si>
  <si>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</si>
  <si>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</si>
  <si>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</si>
  <si>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</si>
  <si>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</si>
  <si>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</si>
  <si>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</si>
  <si>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</si>
  <si>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</si>
  <si>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</si>
  <si>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</si>
  <si>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</si>
  <si>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</si>
  <si>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</si>
  <si>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</si>
  <si>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</si>
  <si>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</si>
  <si>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</si>
  <si>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</si>
  <si>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</si>
  <si>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</si>
  <si>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</si>
  <si>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</si>
  <si>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</si>
  <si>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</si>
  <si>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</si>
  <si>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</si>
  <si>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</si>
  <si>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</si>
  <si>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</si>
  <si>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</si>
  <si>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</si>
  <si>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</si>
  <si>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</si>
  <si>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</si>
  <si>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</si>
  <si>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</si>
  <si>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</si>
  <si>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</si>
  <si>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</si>
  <si>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</si>
  <si>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</si>
  <si>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</si>
  <si>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</si>
  <si>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</si>
  <si>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</si>
  <si>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</si>
  <si>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</si>
  <si>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</si>
  <si>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</si>
  <si>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</si>
  <si>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</si>
  <si>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</si>
  <si>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</si>
  <si>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</si>
  <si>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</si>
  <si>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</si>
  <si>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</si>
  <si>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</si>
  <si>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</si>
  <si>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</si>
  <si>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</si>
  <si>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</si>
  <si>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</si>
  <si>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</si>
  <si>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</si>
  <si>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</si>
  <si>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</si>
  <si>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</si>
  <si>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</si>
  <si>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</si>
  <si>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</si>
  <si>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</si>
  <si>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</si>
  <si>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</si>
  <si>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</si>
  <si>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</si>
  <si>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</si>
  <si>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</si>
  <si>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</si>
  <si>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</si>
  <si>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</si>
  <si>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</si>
  <si>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</si>
  <si>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</si>
  <si>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</si>
  <si>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</si>
  <si>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</si>
  <si>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</si>
  <si>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</si>
  <si>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</si>
  <si>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</si>
  <si>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</si>
  <si>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</si>
  <si>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</si>
  <si>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</si>
  <si>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</si>
  <si>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</si>
  <si>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</si>
  <si>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</si>
  <si>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</si>
  <si>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</si>
  <si>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</si>
  <si>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</si>
  <si>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</si>
  <si>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</si>
  <si>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</si>
  <si>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</si>
  <si>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</si>
  <si>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</si>
  <si>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</si>
  <si>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</si>
  <si>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</si>
  <si>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</si>
  <si>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</si>
  <si>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</si>
  <si>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</si>
  <si>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</si>
  <si>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</si>
  <si>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</si>
  <si>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</si>
  <si>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</si>
  <si>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</si>
  <si>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</si>
  <si>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</si>
  <si>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</si>
  <si>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</si>
  <si>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</si>
  <si>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</si>
  <si>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</si>
  <si>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</si>
  <si>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</si>
  <si>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</si>
  <si>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</si>
  <si>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</si>
  <si>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</si>
  <si>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</si>
  <si>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</si>
  <si>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</si>
  <si>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</si>
  <si>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</si>
  <si>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</si>
  <si>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</si>
  <si>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</si>
  <si>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</si>
  <si>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</si>
  <si>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</si>
  <si>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</si>
  <si>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</si>
  <si>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</si>
  <si>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</si>
  <si>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</si>
  <si>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</si>
  <si>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</si>
  <si>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</si>
  <si>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</si>
  <si>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</si>
  <si>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</si>
  <si>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</si>
  <si>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</si>
  <si>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</si>
  <si>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</si>
  <si>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</si>
  <si>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</si>
  <si>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</si>
  <si>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</si>
  <si>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</si>
  <si>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</si>
  <si>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</si>
  <si>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</si>
  <si>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</si>
  <si>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</si>
  <si>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</si>
  <si>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</si>
  <si>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</si>
  <si>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</si>
  <si>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</si>
  <si>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</si>
  <si>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</si>
  <si>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</si>
  <si>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</si>
  <si>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</si>
  <si>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</si>
  <si>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</si>
  <si>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</si>
  <si>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</si>
  <si>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</si>
  <si>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</si>
  <si>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</si>
  <si>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</si>
  <si>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</si>
  <si>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</si>
  <si>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</si>
  <si>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</si>
  <si>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</si>
  <si>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</si>
  <si>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</si>
  <si>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</si>
  <si>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</si>
  <si>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</si>
  <si>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</si>
  <si>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</si>
  <si>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</si>
  <si>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</si>
  <si>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</si>
  <si>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</si>
  <si>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</si>
  <si>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</si>
  <si>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</si>
  <si>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</si>
  <si>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</si>
  <si>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</si>
  <si>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</si>
  <si>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</si>
  <si>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</si>
  <si>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</si>
  <si>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</si>
  <si>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</si>
  <si>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</si>
  <si>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</si>
  <si>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</si>
  <si>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</si>
  <si>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</si>
  <si>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</si>
  <si>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</si>
  <si>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</si>
  <si>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</si>
  <si>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</si>
  <si>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</si>
  <si>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</si>
  <si>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</si>
  <si>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</si>
  <si>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</si>
  <si>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</si>
  <si>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</si>
  <si>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</si>
  <si>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</si>
  <si>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</si>
  <si>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</si>
  <si>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</si>
  <si>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</si>
  <si>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</si>
  <si>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</si>
  <si>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</si>
  <si>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</si>
  <si>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</si>
  <si>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</si>
  <si>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</si>
  <si>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</si>
  <si>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</si>
  <si>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</si>
  <si>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</si>
  <si>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</si>
  <si>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</si>
  <si>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</si>
  <si>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</si>
  <si>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</si>
  <si>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</si>
  <si>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</si>
  <si>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</si>
  <si>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</si>
  <si>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</si>
  <si>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</si>
  <si>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</si>
  <si>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</si>
  <si>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</si>
  <si>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</si>
  <si>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</si>
  <si>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</si>
  <si>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</si>
  <si>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</si>
  <si>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</si>
  <si>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</si>
  <si>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</si>
  <si>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</si>
  <si>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</si>
  <si>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</si>
  <si>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</si>
  <si>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</si>
  <si>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</si>
  <si>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</si>
  <si>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</si>
  <si>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</si>
  <si>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</si>
  <si>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</si>
  <si>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</si>
  <si>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</si>
  <si>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</si>
  <si>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</si>
  <si>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</si>
  <si>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</si>
  <si>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</si>
  <si>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</si>
  <si>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</si>
  <si>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</si>
  <si>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</si>
  <si>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</si>
  <si>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</si>
  <si>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</si>
  <si>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</si>
  <si>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</si>
  <si>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</si>
  <si>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</si>
  <si>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</si>
  <si>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</si>
  <si>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</si>
  <si>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</si>
  <si>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</si>
  <si>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</si>
  <si>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</si>
  <si>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</si>
  <si>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</si>
  <si>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</si>
  <si>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</si>
  <si>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</si>
  <si>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</si>
  <si>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</si>
  <si>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</si>
  <si>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</si>
  <si>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</si>
  <si>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</si>
  <si>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</si>
  <si>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</si>
  <si>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</si>
  <si>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</si>
  <si>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</si>
  <si>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</si>
  <si>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</si>
  <si>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</si>
  <si>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</si>
  <si>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</si>
  <si>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</si>
  <si>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</si>
  <si>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</si>
  <si>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</si>
  <si>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</si>
  <si>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</si>
  <si>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</si>
  <si>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</si>
  <si>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</si>
  <si>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</si>
  <si>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</si>
  <si>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</si>
  <si>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</si>
  <si>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</si>
  <si>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</si>
  <si>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</si>
  <si>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</si>
  <si>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</si>
  <si>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</si>
  <si>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</si>
  <si>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</si>
  <si>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</si>
  <si>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</si>
  <si>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</si>
  <si>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</si>
  <si>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</si>
  <si>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</si>
  <si>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</si>
  <si>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</si>
  <si>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</si>
  <si>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</si>
  <si>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</si>
  <si>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</si>
  <si>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</si>
  <si>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</si>
  <si>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</si>
  <si>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</si>
  <si>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</si>
  <si>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</si>
  <si>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</si>
  <si>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</si>
  <si>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</si>
  <si>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</si>
  <si>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</si>
  <si>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</si>
  <si>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</si>
  <si>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</si>
  <si>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</si>
  <si>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</si>
  <si>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</si>
  <si>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</si>
  <si>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</si>
  <si>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</si>
  <si>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</si>
  <si>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</si>
  <si>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</si>
  <si>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</si>
  <si>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</si>
  <si>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</si>
  <si>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</si>
  <si>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</si>
  <si>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</si>
  <si>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</si>
  <si>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</si>
  <si>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</si>
  <si>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</si>
  <si>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</si>
  <si>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</si>
  <si>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</si>
  <si>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</si>
  <si>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</si>
  <si>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</si>
  <si>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</si>
  <si>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</si>
  <si>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</si>
  <si>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</si>
  <si>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</si>
  <si>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</si>
  <si>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</si>
  <si>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</si>
  <si>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</si>
  <si>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</si>
  <si>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</si>
  <si>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</si>
  <si>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</si>
  <si>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</si>
  <si>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</si>
  <si>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</si>
  <si>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</si>
  <si>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</si>
  <si>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</si>
  <si>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</si>
  <si>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</si>
  <si>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</si>
  <si>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</si>
  <si>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</si>
  <si>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</si>
  <si>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</si>
  <si>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</si>
  <si>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</si>
  <si>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</si>
  <si>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</si>
  <si>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</si>
  <si>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</si>
  <si>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</si>
  <si>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</si>
  <si>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</si>
  <si>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</si>
  <si>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</si>
  <si>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</si>
  <si>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</si>
  <si>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</si>
  <si>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</si>
  <si>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</si>
  <si>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</si>
  <si>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</si>
  <si>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</si>
  <si>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</si>
  <si>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</si>
  <si>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</si>
  <si>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</si>
  <si>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</si>
  <si>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</si>
  <si>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</si>
  <si>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</si>
  <si>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</si>
  <si>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</si>
  <si>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</si>
  <si>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</si>
  <si>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</si>
  <si>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</si>
  <si>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</si>
  <si>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</si>
  <si>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</si>
  <si>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</si>
  <si>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</si>
  <si>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</si>
  <si>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</si>
  <si>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</si>
  <si>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</si>
  <si>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</si>
  <si>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</si>
  <si>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</si>
  <si>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</si>
  <si>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</si>
  <si>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</si>
  <si>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</si>
  <si>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</si>
  <si>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</si>
  <si>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</si>
  <si>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</si>
  <si>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</si>
  <si>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</si>
  <si>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</si>
  <si>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</si>
  <si>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</si>
  <si>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</si>
  <si>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</si>
  <si>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</si>
  <si>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</si>
  <si>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</si>
  <si>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</si>
  <si>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</si>
  <si>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</si>
  <si>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</si>
  <si>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</si>
  <si>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</si>
  <si>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</si>
  <si>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</si>
  <si>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</si>
  <si>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</si>
  <si>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</si>
  <si>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</si>
  <si>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</si>
  <si>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</si>
  <si>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</si>
  <si>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</si>
  <si>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</si>
  <si>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</si>
  <si>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</si>
  <si>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</si>
  <si>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</si>
  <si>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</si>
  <si>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</si>
  <si>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</si>
  <si>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</si>
  <si>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</si>
  <si>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</si>
  <si>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</si>
  <si>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</si>
  <si>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</si>
  <si>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</si>
  <si>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</si>
  <si>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</si>
  <si>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</si>
  <si>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</si>
  <si>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</si>
  <si>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</si>
  <si>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</si>
  <si>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</si>
  <si>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</si>
  <si>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</si>
  <si>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</si>
  <si>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</si>
  <si>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</si>
  <si>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</si>
  <si>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</si>
  <si>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</si>
  <si>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</si>
  <si>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</si>
  <si>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</si>
  <si>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</si>
  <si>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</si>
  <si>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</si>
  <si>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</si>
  <si>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</si>
  <si>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</si>
  <si>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</si>
  <si>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</si>
  <si>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</si>
  <si>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</si>
  <si>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</si>
  <si>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</si>
  <si>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</si>
  <si>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</si>
  <si>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</si>
  <si>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</si>
  <si>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</si>
  <si>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</si>
  <si>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</si>
  <si>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</si>
  <si>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</si>
  <si>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</si>
  <si>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</si>
  <si>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</si>
  <si>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</si>
  <si>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</si>
  <si>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</si>
  <si>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</si>
  <si>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</si>
  <si>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</si>
  <si>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</si>
  <si>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</si>
  <si>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</si>
  <si>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</si>
  <si>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</si>
  <si>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</si>
  <si>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</si>
  <si>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</si>
  <si>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</si>
  <si>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</si>
  <si>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</si>
  <si>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</si>
  <si>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</si>
  <si>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</si>
  <si>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</si>
  <si>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</si>
  <si>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</si>
  <si>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</si>
  <si>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</si>
  <si>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</si>
  <si>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</si>
  <si>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</si>
  <si>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</si>
  <si>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</si>
  <si>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</si>
  <si>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</si>
  <si>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</si>
  <si>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</si>
  <si>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</si>
  <si>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</si>
  <si>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</si>
  <si>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</si>
  <si>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</si>
  <si>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</si>
  <si>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</si>
  <si>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</si>
  <si>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</si>
  <si>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</si>
  <si>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</si>
  <si>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</si>
  <si>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</si>
  <si>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</si>
  <si>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</si>
  <si>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</si>
  <si>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</si>
  <si>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</si>
  <si>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</si>
  <si>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</si>
  <si>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</si>
  <si>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</si>
  <si>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</si>
  <si>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</si>
  <si>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</si>
  <si>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</si>
  <si>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</si>
  <si>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</si>
  <si>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</si>
  <si>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</si>
  <si>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</si>
  <si>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</si>
  <si>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</si>
  <si>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</si>
  <si>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</si>
  <si>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</si>
  <si>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</si>
  <si>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</si>
  <si>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</si>
  <si>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</si>
  <si>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</si>
  <si>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</si>
  <si>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</si>
  <si>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</si>
  <si>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</si>
  <si>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</si>
  <si>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</si>
  <si>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</si>
  <si>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</si>
  <si>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</si>
  <si>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</si>
  <si>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</si>
  <si>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</si>
  <si>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</si>
  <si>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</si>
  <si>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</si>
  <si>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</si>
  <si>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</si>
  <si>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</si>
  <si>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</si>
  <si>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</si>
  <si>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</si>
  <si>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</si>
  <si>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</si>
  <si>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</si>
  <si>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</si>
  <si>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</si>
  <si>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</si>
  <si>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</si>
  <si>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</si>
  <si>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</si>
  <si>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</si>
  <si>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</si>
  <si>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</si>
  <si>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</si>
  <si>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</si>
  <si>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</si>
  <si>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</si>
  <si>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</si>
  <si>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</si>
  <si>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</si>
  <si>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</si>
  <si>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</si>
  <si>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</si>
  <si>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</si>
  <si>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</si>
  <si>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</si>
  <si>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</si>
  <si>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</si>
  <si>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</si>
  <si>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</si>
  <si>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</si>
  <si>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</si>
  <si>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</si>
  <si>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</si>
  <si>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</si>
  <si>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</si>
  <si>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</si>
  <si>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</si>
  <si>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</si>
  <si>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</si>
  <si>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</si>
  <si>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</si>
  <si>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</si>
  <si>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</si>
  <si>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</si>
  <si>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</si>
  <si>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</si>
  <si>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</si>
  <si>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</si>
  <si>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</si>
  <si>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</si>
  <si>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</si>
  <si>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</si>
  <si>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</si>
  <si>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</si>
  <si>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</si>
  <si>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</si>
  <si>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</si>
  <si>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</si>
  <si>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</si>
  <si>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</si>
  <si>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</si>
  <si>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</si>
  <si>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</si>
  <si>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</si>
  <si>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</si>
  <si>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</si>
  <si>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</si>
  <si>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</si>
  <si>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</si>
  <si>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</si>
  <si>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</si>
  <si>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</si>
  <si>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</si>
  <si>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</si>
  <si>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</si>
  <si>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</si>
  <si>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</si>
  <si>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</si>
  <si>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</si>
  <si>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</si>
  <si>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</si>
  <si>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</si>
  <si>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</si>
  <si>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</si>
  <si>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</si>
  <si>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</si>
  <si>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</si>
  <si>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</si>
  <si>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</si>
  <si>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</si>
  <si>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</si>
  <si>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</si>
  <si>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</si>
  <si>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</si>
  <si>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</si>
  <si>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</si>
  <si>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</si>
  <si>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</si>
  <si>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</si>
  <si>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</si>
  <si>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</si>
  <si>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</si>
  <si>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</si>
  <si>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</si>
  <si>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</si>
  <si>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</si>
  <si>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</si>
  <si>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</si>
  <si>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</si>
  <si>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</si>
  <si>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</si>
  <si>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</si>
  <si>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</si>
  <si>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</si>
  <si>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</si>
  <si>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</si>
  <si>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</si>
  <si>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</si>
  <si>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</si>
  <si>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</si>
  <si>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</si>
  <si>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</si>
  <si>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</si>
  <si>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</si>
  <si>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</si>
  <si>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</si>
  <si>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</si>
  <si>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</si>
  <si>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</si>
  <si>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</si>
  <si>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</si>
  <si>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</si>
  <si>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</si>
  <si>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</si>
  <si>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</si>
  <si>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</si>
  <si>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</si>
  <si>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</si>
  <si>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</si>
  <si>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</si>
  <si>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</si>
  <si>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</si>
  <si>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</si>
  <si>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</si>
  <si>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</si>
  <si>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</si>
  <si>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</si>
  <si>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</si>
  <si>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</si>
  <si>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</si>
  <si>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</si>
  <si>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</si>
  <si>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</si>
  <si>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</si>
  <si>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</si>
  <si>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</si>
  <si>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</si>
  <si>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</si>
  <si>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</si>
  <si>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</si>
  <si>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</si>
  <si>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</si>
  <si>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</si>
  <si>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</si>
  <si>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</si>
  <si>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</si>
  <si>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</si>
  <si>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</si>
  <si>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</si>
  <si>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</si>
  <si>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</si>
  <si>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</si>
  <si>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</si>
  <si>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</si>
  <si>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</si>
  <si>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</si>
  <si>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</si>
  <si>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</si>
  <si>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</si>
  <si>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</si>
  <si>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</si>
  <si>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</si>
  <si>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</si>
  <si>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</si>
  <si>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</si>
  <si>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</si>
  <si>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</si>
  <si>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</si>
  <si>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</si>
  <si>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</si>
  <si>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</si>
  <si>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</si>
  <si>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</si>
  <si>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</si>
  <si>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</si>
  <si>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</si>
  <si>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</si>
  <si>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</si>
  <si>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</si>
  <si>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</si>
  <si>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</si>
  <si>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</si>
  <si>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</si>
  <si>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</si>
  <si>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</si>
  <si>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</si>
  <si>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</si>
  <si>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</si>
  <si>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</si>
  <si>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</si>
  <si>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</si>
  <si>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</si>
  <si>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</si>
  <si>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</si>
  <si>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</si>
  <si>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</si>
  <si>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</si>
  <si>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</si>
  <si>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</si>
  <si>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</si>
  <si>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</si>
  <si>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</si>
  <si>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</si>
  <si>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</si>
  <si>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</si>
  <si>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</si>
  <si>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</si>
  <si>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</si>
  <si>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</si>
  <si>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</si>
  <si>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</si>
  <si>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</si>
  <si>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</si>
  <si>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</si>
  <si>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</si>
  <si>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</si>
  <si>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</si>
  <si>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</si>
  <si>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</si>
  <si>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</si>
  <si>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</si>
  <si>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</si>
  <si>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</si>
  <si>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</si>
  <si>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</si>
  <si>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</si>
  <si>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</si>
  <si>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</si>
  <si>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</si>
  <si>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</si>
  <si>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</si>
  <si>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</si>
  <si>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</si>
  <si>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</si>
  <si>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</si>
  <si>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</si>
  <si>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</si>
  <si>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</si>
  <si>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</si>
  <si>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</si>
  <si>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</si>
  <si>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</si>
  <si>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</si>
  <si>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</si>
  <si>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</si>
  <si>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</si>
  <si>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</si>
  <si>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</si>
  <si>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</si>
  <si>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</si>
  <si>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</si>
  <si>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</si>
  <si>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</si>
  <si>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</si>
  <si>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</si>
  <si>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</si>
  <si>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</si>
  <si>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</si>
  <si>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</si>
  <si>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</si>
  <si>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</si>
  <si>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</si>
  <si>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</si>
  <si>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</si>
  <si>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</si>
  <si>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</si>
  <si>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</si>
  <si>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</si>
  <si>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</si>
  <si>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</si>
  <si>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</si>
  <si>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</si>
  <si>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</si>
  <si>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</si>
  <si>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</si>
  <si>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</si>
  <si>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</si>
  <si>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</si>
  <si>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</si>
  <si>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</si>
  <si>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</si>
  <si>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</si>
  <si>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</si>
  <si>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</si>
  <si>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</si>
  <si>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</si>
  <si>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</si>
  <si>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</si>
  <si>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</si>
  <si>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</si>
  <si>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</si>
  <si>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</si>
  <si>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</si>
  <si>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</si>
  <si>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</si>
  <si>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</si>
  <si>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</si>
  <si>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</si>
  <si>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</si>
  <si>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</si>
  <si>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</si>
  <si>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</si>
  <si>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</si>
  <si>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</si>
  <si>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</si>
  <si>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</si>
  <si>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</si>
  <si>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</si>
  <si>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</si>
  <si>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</si>
  <si>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</si>
  <si>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</si>
  <si>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</si>
  <si>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</si>
  <si>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</si>
  <si>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</si>
  <si>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</si>
  <si>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</si>
  <si>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</si>
  <si>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</si>
  <si>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</si>
  <si>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</si>
  <si>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</si>
  <si>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</si>
  <si>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</si>
  <si>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</si>
  <si>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</si>
  <si>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</si>
  <si>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</si>
  <si>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</si>
  <si>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</si>
  <si>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</si>
  <si>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</si>
  <si>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</si>
  <si>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</si>
  <si>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</si>
  <si>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</si>
  <si>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</si>
  <si>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</si>
  <si>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</si>
  <si>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</si>
  <si>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</si>
  <si>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</si>
  <si>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</si>
  <si>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</si>
  <si>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</si>
  <si>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</si>
  <si>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</si>
  <si>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</si>
  <si>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</si>
  <si>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</si>
  <si>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</si>
  <si>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</si>
  <si>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</si>
  <si>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</si>
  <si>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</si>
  <si>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</si>
  <si>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</si>
  <si>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</si>
  <si>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</si>
  <si>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</si>
  <si>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</si>
  <si>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</si>
  <si>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</si>
  <si>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</si>
  <si>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</si>
  <si>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</si>
  <si>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</si>
  <si>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</si>
  <si>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</si>
  <si>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</si>
  <si>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</si>
  <si>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</si>
  <si>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</si>
  <si>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</si>
  <si>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</si>
  <si>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</si>
  <si>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</si>
  <si>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</si>
  <si>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</si>
  <si>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</si>
  <si>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</si>
  <si>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</si>
  <si>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</si>
  <si>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</si>
  <si>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</si>
  <si>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</si>
  <si>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</si>
  <si>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</si>
  <si>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</si>
  <si>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</si>
  <si>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</si>
  <si>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</si>
  <si>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</si>
  <si>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</si>
  <si>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</si>
  <si>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</si>
  <si>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</si>
  <si>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</si>
  <si>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</si>
  <si>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</si>
  <si>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</si>
  <si>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</si>
  <si>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</si>
  <si>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</si>
  <si>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</si>
  <si>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</si>
  <si>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</si>
  <si>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</si>
  <si>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</si>
  <si>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</si>
  <si>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</si>
  <si>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</si>
  <si>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</si>
  <si>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</si>
  <si>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</si>
  <si>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</si>
  <si>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</si>
  <si>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</si>
  <si>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</si>
  <si>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</si>
  <si>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</si>
  <si>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</si>
  <si>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</si>
  <si>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</si>
  <si>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</si>
  <si>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</si>
  <si>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</si>
  <si>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</si>
  <si>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</si>
  <si>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</si>
  <si>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</si>
  <si>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</si>
  <si>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</si>
  <si>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</si>
  <si>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</si>
  <si>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</si>
  <si>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</si>
  <si>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</si>
  <si>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</si>
  <si>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</si>
  <si>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</si>
  <si>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</si>
  <si>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</si>
  <si>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</si>
  <si>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</si>
  <si>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</si>
  <si>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</si>
  <si>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</si>
  <si>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</si>
  <si>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</si>
  <si>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</si>
  <si>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</si>
  <si>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</si>
  <si>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</si>
  <si>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</si>
  <si>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</si>
  <si>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</si>
  <si>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</si>
  <si>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</si>
  <si>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</si>
  <si>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</si>
  <si>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</si>
  <si>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</si>
  <si>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</si>
  <si>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</si>
  <si>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</si>
  <si>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</si>
  <si>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</si>
  <si>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</si>
  <si>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</si>
  <si>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</si>
  <si>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</si>
  <si>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</si>
  <si>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</si>
  <si>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</si>
  <si>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</si>
  <si>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</si>
  <si>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</si>
  <si>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</si>
  <si>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</si>
  <si>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</si>
  <si>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</si>
  <si>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</si>
  <si>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</si>
  <si>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</si>
  <si>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</si>
  <si>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</si>
  <si>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</si>
  <si>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</si>
  <si>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</si>
  <si>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</si>
  <si>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</si>
  <si>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</si>
  <si>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</si>
  <si>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</si>
  <si>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</si>
  <si>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</si>
  <si>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</si>
  <si>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</si>
  <si>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</si>
  <si>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</si>
  <si>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</si>
  <si>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</si>
  <si>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</si>
  <si>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</si>
  <si>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</si>
  <si>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</si>
  <si>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</si>
  <si>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</si>
  <si>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</si>
  <si>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</si>
  <si>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</si>
  <si>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</si>
  <si>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</si>
  <si>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</si>
  <si>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</si>
  <si>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</si>
  <si>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</si>
  <si>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</si>
  <si>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</si>
  <si>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</si>
  <si>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</si>
  <si>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</si>
  <si>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</si>
  <si>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</si>
  <si>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</si>
  <si>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</si>
  <si>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</si>
  <si>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</si>
  <si>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</si>
  <si>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</si>
  <si>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</si>
  <si>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</si>
  <si>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</si>
  <si>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</si>
  <si>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</si>
  <si>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</si>
  <si>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</si>
  <si>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</si>
  <si>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</si>
  <si>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</si>
  <si>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</si>
  <si>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</si>
  <si>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</si>
  <si>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</si>
  <si>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</si>
  <si>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</si>
  <si>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</si>
  <si>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</si>
  <si>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</si>
  <si>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</si>
  <si>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</si>
  <si>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</si>
  <si>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</si>
  <si>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</si>
  <si>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</si>
  <si>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</si>
  <si>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</si>
  <si>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</si>
  <si>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</si>
  <si>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</si>
  <si>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</si>
  <si>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</si>
  <si>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</si>
  <si>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</si>
  <si>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</si>
  <si>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</si>
  <si>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</si>
  <si>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</si>
  <si>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</si>
  <si>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</si>
  <si>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</si>
  <si>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</si>
  <si>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</si>
  <si>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</si>
  <si>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</si>
  <si>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</si>
  <si>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</si>
  <si>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</si>
  <si>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</si>
  <si>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</si>
  <si>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</si>
  <si>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</si>
  <si>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</si>
  <si>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</si>
  <si>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</si>
  <si>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</si>
  <si>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</si>
  <si>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</si>
  <si>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</si>
  <si>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</si>
  <si>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</si>
  <si>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</si>
  <si>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</si>
  <si>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</si>
  <si>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</si>
  <si>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</si>
  <si>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</si>
  <si>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</si>
  <si>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</si>
  <si>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</si>
  <si>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</si>
  <si>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</si>
  <si>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</si>
  <si>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</si>
  <si>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</si>
  <si>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</si>
  <si>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</si>
  <si>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</si>
  <si>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</si>
  <si>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</si>
  <si>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</si>
  <si>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</si>
  <si>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</si>
  <si>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</si>
  <si>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</si>
  <si>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</si>
  <si>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</si>
  <si>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</si>
  <si>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</si>
  <si>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</si>
  <si>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</si>
  <si>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</si>
  <si>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</si>
  <si>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</si>
  <si>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</si>
  <si>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</si>
  <si>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</si>
  <si>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</si>
  <si>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</si>
  <si>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</si>
  <si>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</si>
  <si>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</si>
  <si>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</si>
  <si>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</si>
  <si>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</si>
  <si>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</si>
  <si>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</si>
  <si>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</si>
  <si>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</si>
  <si>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</si>
  <si>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</si>
  <si>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</si>
  <si>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</si>
  <si>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</si>
  <si>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</si>
  <si>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</si>
  <si>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</si>
  <si>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</si>
  <si>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</si>
  <si>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</si>
  <si>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</si>
  <si>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</si>
  <si>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</si>
  <si>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</si>
  <si>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</si>
  <si>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</si>
  <si>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</si>
  <si>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</si>
  <si>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</si>
  <si>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</si>
  <si>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</si>
  <si>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</si>
  <si>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</si>
  <si>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</si>
  <si>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</si>
  <si>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</si>
  <si>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</si>
  <si>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</si>
  <si>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</si>
  <si>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</si>
  <si>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</si>
  <si>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</si>
  <si>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</si>
  <si>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</si>
  <si>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</si>
  <si>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</si>
  <si>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</si>
  <si>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</si>
  <si>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</si>
  <si>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</si>
  <si>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</si>
  <si>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</si>
  <si>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</si>
  <si>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</si>
  <si>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</si>
  <si>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</si>
  <si>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</si>
  <si>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</si>
  <si>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</si>
  <si>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</si>
  <si>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</si>
  <si>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</si>
  <si>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</si>
  <si>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</si>
  <si>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</si>
  <si>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</si>
  <si>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</si>
  <si>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</si>
  <si>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</si>
  <si>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</si>
  <si>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</si>
  <si>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</si>
  <si>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</si>
  <si>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</si>
  <si>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</si>
  <si>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</si>
  <si>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</si>
  <si>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</si>
  <si>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</si>
  <si>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</si>
  <si>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</si>
  <si>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</si>
  <si>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</si>
  <si>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</si>
  <si>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</si>
  <si>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</si>
  <si>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</si>
  <si>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</si>
  <si>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</si>
  <si>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</si>
  <si>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</si>
  <si>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</si>
  <si>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</si>
  <si>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</si>
  <si>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</si>
  <si>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</si>
  <si>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</si>
  <si>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</si>
  <si>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</si>
  <si>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</si>
  <si>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</si>
  <si>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</si>
  <si>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</si>
  <si>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</si>
  <si>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</si>
  <si>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</si>
  <si>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</si>
  <si>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</si>
  <si>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</si>
  <si>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</si>
  <si>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</si>
  <si>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</si>
  <si>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</si>
  <si>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</si>
  <si>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</si>
  <si>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</si>
  <si>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</si>
  <si>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</si>
  <si>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</si>
  <si>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</si>
  <si>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</si>
  <si>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</si>
  <si>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</si>
  <si>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</si>
  <si>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</si>
  <si>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</si>
  <si>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</si>
  <si>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</si>
  <si>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</si>
  <si>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</si>
  <si>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</si>
  <si>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</si>
  <si>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</si>
  <si>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</si>
  <si>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</si>
  <si>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</si>
  <si>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</si>
  <si>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</si>
  <si>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</si>
  <si>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</si>
  <si>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</si>
  <si>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</si>
  <si>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</si>
  <si>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</si>
  <si>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</si>
  <si>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</si>
  <si>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</si>
  <si>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</si>
  <si>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</si>
  <si>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</si>
  <si>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</si>
  <si>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</si>
  <si>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</si>
  <si>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</si>
  <si>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</si>
  <si>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</si>
  <si>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</si>
  <si>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</si>
  <si>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</si>
  <si>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</si>
  <si>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</si>
  <si>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</si>
  <si>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</si>
  <si>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</si>
  <si>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</si>
  <si>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</si>
  <si>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</si>
  <si>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</si>
  <si>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</si>
  <si>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</si>
  <si>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</si>
  <si>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</si>
  <si>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</si>
  <si>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</si>
  <si>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</si>
  <si>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</si>
  <si>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</si>
  <si>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</si>
  <si>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</si>
  <si>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</si>
  <si>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</si>
  <si>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</si>
  <si>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</si>
  <si>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</si>
  <si>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</si>
  <si>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</si>
  <si>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</si>
  <si>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</si>
  <si>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</si>
  <si>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</si>
  <si>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</si>
  <si>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</si>
  <si>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</si>
  <si>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</si>
  <si>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</si>
  <si>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</si>
  <si>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</si>
  <si>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</si>
  <si>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</si>
  <si>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</si>
  <si>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</si>
  <si>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</si>
  <si>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</si>
  <si>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</si>
  <si>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</si>
  <si>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</si>
  <si>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</si>
  <si>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</si>
  <si>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</si>
  <si>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</si>
  <si>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</si>
  <si>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</si>
  <si>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</si>
  <si>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</si>
  <si>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</si>
  <si>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</si>
  <si>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</si>
  <si>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</si>
  <si>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</si>
  <si>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</si>
  <si>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</si>
  <si>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</si>
  <si>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</si>
  <si>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</si>
  <si>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</si>
  <si>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</si>
  <si>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</si>
  <si>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</si>
  <si>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</si>
  <si>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</si>
  <si>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</si>
  <si>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</si>
  <si>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</si>
  <si>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</si>
  <si>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</si>
  <si>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</si>
  <si>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</si>
  <si>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</si>
  <si>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</si>
  <si>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</si>
  <si>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</si>
  <si>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</si>
  <si>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</si>
  <si>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</si>
  <si>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</si>
  <si>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</si>
  <si>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</si>
  <si>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</si>
  <si>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</si>
  <si>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</si>
  <si>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</si>
  <si>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</si>
  <si>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</si>
  <si>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</si>
  <si>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</si>
  <si>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</si>
  <si>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</si>
  <si>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</si>
  <si>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</si>
  <si>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</si>
  <si>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</si>
  <si>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</si>
  <si>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</si>
  <si>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</si>
  <si>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</si>
  <si>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</si>
  <si>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</si>
  <si>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</si>
  <si>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</si>
  <si>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</si>
  <si>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</si>
  <si>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</si>
  <si>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</si>
  <si>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</si>
  <si>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</si>
  <si>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</si>
  <si>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</si>
  <si>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</si>
  <si>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</si>
  <si>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</si>
  <si>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</si>
  <si>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</si>
  <si>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</si>
  <si>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</si>
  <si>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</si>
  <si>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</si>
  <si>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</si>
  <si>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</si>
  <si>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</si>
  <si>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</si>
  <si>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</si>
  <si>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</si>
  <si>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</si>
  <si>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</si>
  <si>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</si>
  <si>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</si>
  <si>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</si>
  <si>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</si>
  <si>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</si>
  <si>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</si>
  <si>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</si>
  <si>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</si>
  <si>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</si>
  <si>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</si>
  <si>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</si>
  <si>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</si>
  <si>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</si>
  <si>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</si>
  <si>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</si>
  <si>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</si>
  <si>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</si>
  <si>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</si>
  <si>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</si>
  <si>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</si>
  <si>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</si>
  <si>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</si>
  <si>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</si>
  <si>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</si>
  <si>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</si>
  <si>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</si>
  <si>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</si>
  <si>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</si>
  <si>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</si>
  <si>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</si>
  <si>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</si>
  <si>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</si>
  <si>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</si>
  <si>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</si>
  <si>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</si>
  <si>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</si>
  <si>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</si>
  <si>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</si>
  <si>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</si>
  <si>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</si>
  <si>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</si>
  <si>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</si>
  <si>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</si>
  <si>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</si>
  <si>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</si>
  <si>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</si>
  <si>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</si>
  <si>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</si>
  <si>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</si>
  <si>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</si>
  <si>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</si>
  <si>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</si>
  <si>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</si>
  <si>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</si>
  <si>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</si>
  <si>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</si>
  <si>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</si>
  <si>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</si>
  <si>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</si>
  <si>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</si>
  <si>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</si>
  <si>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</si>
  <si>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</si>
  <si>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</si>
  <si>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</si>
  <si>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</si>
  <si>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</si>
  <si>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</si>
  <si>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</si>
  <si>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</si>
  <si>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</si>
  <si>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</si>
  <si>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</si>
  <si>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</si>
  <si>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</si>
  <si>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</si>
  <si>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</si>
  <si>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</si>
  <si>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</si>
  <si>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</si>
  <si>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</si>
  <si>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</si>
  <si>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</si>
  <si>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</si>
  <si>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</si>
  <si>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</si>
  <si>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</si>
  <si>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</si>
  <si>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</si>
  <si>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</si>
  <si>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</si>
  <si>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</si>
  <si>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</si>
  <si>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</si>
  <si>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</si>
  <si>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</si>
  <si>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</si>
  <si>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</si>
  <si>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</si>
  <si>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</si>
  <si>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</si>
  <si>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</si>
  <si>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</si>
  <si>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</si>
  <si>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</si>
  <si>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</si>
  <si>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</si>
  <si>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</si>
  <si>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</si>
  <si>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</si>
  <si>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</si>
  <si>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</si>
  <si>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</si>
  <si>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</si>
  <si>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</si>
  <si>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</si>
  <si>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</si>
  <si>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</si>
  <si>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</si>
  <si>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</si>
  <si>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</si>
  <si>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</si>
  <si>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</si>
  <si>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</si>
  <si>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</si>
  <si>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</si>
  <si>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</si>
  <si>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</si>
  <si>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</si>
  <si>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</si>
  <si>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</si>
  <si>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</si>
  <si>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</si>
  <si>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</si>
  <si>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</si>
  <si>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</si>
  <si>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</si>
  <si>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</si>
  <si>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</si>
  <si>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</si>
  <si>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</si>
  <si>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</si>
  <si>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</si>
  <si>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</si>
  <si>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</si>
  <si>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</si>
  <si>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</si>
  <si>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</si>
  <si>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</si>
  <si>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</si>
  <si>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</si>
  <si>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</si>
  <si>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</si>
  <si>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</si>
  <si>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</si>
  <si>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</si>
  <si>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</si>
  <si>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</si>
  <si>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</si>
  <si>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</si>
  <si>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</si>
  <si>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</si>
  <si>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</si>
  <si>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</si>
  <si>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</si>
  <si>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</si>
  <si>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</si>
  <si>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</si>
  <si>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</si>
  <si>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</si>
  <si>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</si>
  <si>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</si>
  <si>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</si>
  <si>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</si>
  <si>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</si>
  <si>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</si>
  <si>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</si>
  <si>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</si>
  <si>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</si>
  <si>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</si>
  <si>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</si>
  <si>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</si>
  <si>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</si>
  <si>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</si>
  <si>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</si>
  <si>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</si>
  <si>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</si>
  <si>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</si>
  <si>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</si>
  <si>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</si>
  <si>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</si>
  <si>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</si>
  <si>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</si>
  <si>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</si>
  <si>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</si>
  <si>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</si>
  <si>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</si>
  <si>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</si>
  <si>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</si>
  <si>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</si>
  <si>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</si>
  <si>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</si>
  <si>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</si>
  <si>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</si>
  <si>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</si>
  <si>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</si>
  <si>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</si>
  <si>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</si>
  <si>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</si>
  <si>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</si>
  <si>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</si>
  <si>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</si>
  <si>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</si>
  <si>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</si>
  <si>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</si>
  <si>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</si>
  <si>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</si>
  <si>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</si>
  <si>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</si>
  <si>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</si>
  <si>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</si>
  <si>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</si>
  <si>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</si>
  <si>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</si>
  <si>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</si>
  <si>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</si>
  <si>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</si>
  <si>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</si>
  <si>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</si>
  <si>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</si>
  <si>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</si>
  <si>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</si>
  <si>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</si>
  <si>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</si>
  <si>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</si>
  <si>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</si>
  <si>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</si>
  <si>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</si>
  <si>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</si>
  <si>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</si>
  <si>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</si>
  <si>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</si>
  <si>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</si>
  <si>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</si>
  <si>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</si>
  <si>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</si>
  <si>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</si>
  <si>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</si>
  <si>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</si>
  <si>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</si>
  <si>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</si>
  <si>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</si>
  <si>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</si>
  <si>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</si>
  <si>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</si>
  <si>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</si>
  <si>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</si>
  <si>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</si>
  <si>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</si>
  <si>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</si>
  <si>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</si>
  <si>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</si>
  <si>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</si>
  <si>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</si>
  <si>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</si>
  <si>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</si>
  <si>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</si>
  <si>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</si>
  <si>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</si>
  <si>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</si>
  <si>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</si>
  <si>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</si>
  <si>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</si>
  <si>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</si>
  <si>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</si>
  <si>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</si>
  <si>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</si>
  <si>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</si>
  <si>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</si>
  <si>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</si>
  <si>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</si>
  <si>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</si>
  <si>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</si>
  <si>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</si>
  <si>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</si>
  <si>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</si>
  <si>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</si>
  <si>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</si>
  <si>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</si>
  <si>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</si>
  <si>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</si>
  <si>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</si>
  <si>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</si>
  <si>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</si>
  <si>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</si>
  <si>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</si>
  <si>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</si>
  <si>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</si>
  <si>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</si>
  <si>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</si>
  <si>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</si>
  <si>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</si>
  <si>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</si>
  <si>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</si>
  <si>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</si>
  <si>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</si>
  <si>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</si>
  <si>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</si>
  <si>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</si>
  <si>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</si>
  <si>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</si>
  <si>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</si>
  <si>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</si>
  <si>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</si>
  <si>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</si>
  <si>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</si>
  <si>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</si>
  <si>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</si>
  <si>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</si>
  <si>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</si>
  <si>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</si>
  <si>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</si>
  <si>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</si>
  <si>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</si>
  <si>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</si>
  <si>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</si>
  <si>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</si>
  <si>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</si>
  <si>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</si>
  <si>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</si>
  <si>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</si>
  <si>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</si>
  <si>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</si>
  <si>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</si>
  <si>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</si>
  <si>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</si>
  <si>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</si>
  <si>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</si>
  <si>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</si>
  <si>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</si>
  <si>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</si>
  <si>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</si>
  <si>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</si>
  <si>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</si>
  <si>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</si>
  <si>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</si>
  <si>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</si>
  <si>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</si>
  <si>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</si>
  <si>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</si>
  <si>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</si>
  <si>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</si>
  <si>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</si>
  <si>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</si>
  <si>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</si>
  <si>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</si>
  <si>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</si>
  <si>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</si>
  <si>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</si>
  <si>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</si>
  <si>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</si>
  <si>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</si>
  <si>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</si>
  <si>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</si>
  <si>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</si>
  <si>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</si>
  <si>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</si>
  <si>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</si>
  <si>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</si>
  <si>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</si>
  <si>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</si>
  <si>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</si>
  <si>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</si>
  <si>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</si>
  <si>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</si>
  <si>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</si>
  <si>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</si>
  <si>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</si>
  <si>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</si>
  <si>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</si>
  <si>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</si>
  <si>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</si>
  <si>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</si>
  <si>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</si>
  <si>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</si>
  <si>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</si>
  <si>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</si>
  <si>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</si>
  <si>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</si>
  <si>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</si>
  <si>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</si>
  <si>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</si>
  <si>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</si>
  <si>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</si>
  <si>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</si>
  <si>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</si>
  <si>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</si>
  <si>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</si>
  <si>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</si>
  <si>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</si>
  <si>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</si>
  <si>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</si>
  <si>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</si>
  <si>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</si>
  <si>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</si>
  <si>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</si>
  <si>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</si>
  <si>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</si>
  <si>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</si>
  <si>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</si>
  <si>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</si>
  <si>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</si>
  <si>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</si>
  <si>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</si>
  <si>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</si>
  <si>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</si>
  <si>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</si>
  <si>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</si>
  <si>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</si>
  <si>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</si>
  <si>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</si>
  <si>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</si>
  <si>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</si>
  <si>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</si>
  <si>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</si>
  <si>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</si>
  <si>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</si>
  <si>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</si>
  <si>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</si>
  <si>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</si>
  <si>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</si>
  <si>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</si>
  <si>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</si>
  <si>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</si>
  <si>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</si>
  <si>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</si>
  <si>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</si>
  <si>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</si>
  <si>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</si>
  <si>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</si>
  <si>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</si>
  <si>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</si>
  <si>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</si>
  <si>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</si>
  <si>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</si>
  <si>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</si>
  <si>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</si>
  <si>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</si>
  <si>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</si>
  <si>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</si>
  <si>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</si>
  <si>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</si>
  <si>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</si>
  <si>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</si>
  <si>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</si>
  <si>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</si>
  <si>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</si>
  <si>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</si>
  <si>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</si>
  <si>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</si>
  <si>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</si>
  <si>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</si>
  <si>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</si>
  <si>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</si>
  <si>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</si>
  <si>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</si>
  <si>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</si>
  <si>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</si>
  <si>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</si>
  <si>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</si>
  <si>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</si>
  <si>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</si>
  <si>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</si>
  <si>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</si>
  <si>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</si>
  <si>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</si>
  <si>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</si>
  <si>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</si>
  <si>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</si>
  <si>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</si>
  <si>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</si>
  <si>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</si>
  <si>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</si>
  <si>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</si>
  <si>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</si>
  <si>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</si>
  <si>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</si>
  <si>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</si>
  <si>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</si>
  <si>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</si>
  <si>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</si>
  <si>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</si>
  <si>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</si>
  <si>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</si>
  <si>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</si>
  <si>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</si>
  <si>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</si>
  <si>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</si>
  <si>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</si>
  <si>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</si>
  <si>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</si>
  <si>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</si>
  <si>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</si>
  <si>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</si>
  <si>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</si>
  <si>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</si>
  <si>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</si>
  <si>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</si>
  <si>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</si>
  <si>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</si>
  <si>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</si>
  <si>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</si>
  <si>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</si>
  <si>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</si>
  <si>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</si>
  <si>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</si>
  <si>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</si>
  <si>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</si>
  <si>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</si>
  <si>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</si>
  <si>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</si>
  <si>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</si>
  <si>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</si>
  <si>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</si>
  <si>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</si>
  <si>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</si>
  <si>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</si>
  <si>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</si>
  <si>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</si>
  <si>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</si>
  <si>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</si>
  <si>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</si>
  <si>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</si>
  <si>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</si>
  <si>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</si>
  <si>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</si>
  <si>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</si>
  <si>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</si>
  <si>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</si>
  <si>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</si>
  <si>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</si>
  <si>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</si>
  <si>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</si>
  <si>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</si>
  <si>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</si>
  <si>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</si>
  <si>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</si>
  <si>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</si>
  <si>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</si>
  <si>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</si>
  <si>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</si>
  <si>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</si>
  <si>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</si>
  <si>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</si>
  <si>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</si>
  <si>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</si>
  <si>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</si>
  <si>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</si>
  <si>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</si>
  <si>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</si>
  <si>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</si>
  <si>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</si>
  <si>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</si>
  <si>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</si>
  <si>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</si>
  <si>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</si>
  <si>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</si>
  <si>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</si>
  <si>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</si>
  <si>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</si>
  <si>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</si>
  <si>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</si>
  <si>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</si>
  <si>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</si>
  <si>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</si>
  <si>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</si>
  <si>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</si>
  <si>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</si>
  <si>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</si>
  <si>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</si>
  <si>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</si>
  <si>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</si>
  <si>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</si>
  <si>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</si>
  <si>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</si>
  <si>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</si>
  <si>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</si>
  <si>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</si>
  <si>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</si>
  <si>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</si>
  <si>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</si>
  <si>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</si>
  <si>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</si>
  <si>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</si>
  <si>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</si>
  <si>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</si>
  <si>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</si>
  <si>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</si>
  <si>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</si>
  <si>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</si>
  <si>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</si>
  <si>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</si>
  <si>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</si>
  <si>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</si>
  <si>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</si>
  <si>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</si>
  <si>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</si>
  <si>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</si>
  <si>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</si>
  <si>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</si>
  <si>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</si>
  <si>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</si>
  <si>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</si>
  <si>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</si>
  <si>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</si>
  <si>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</si>
  <si>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</si>
  <si>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</si>
  <si>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</si>
  <si>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</si>
  <si>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</si>
  <si>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</si>
  <si>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</si>
  <si>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</si>
  <si>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</si>
  <si>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</si>
  <si>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</si>
  <si>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</si>
  <si>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</si>
  <si>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</si>
  <si>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</si>
  <si>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</si>
  <si>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</si>
  <si>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</si>
  <si>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</si>
  <si>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</si>
  <si>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</si>
  <si>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</si>
  <si>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</si>
  <si>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</si>
  <si>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</si>
  <si>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</si>
  <si>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</si>
  <si>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</si>
  <si>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</si>
  <si>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</si>
  <si>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</si>
  <si>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</si>
  <si>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</si>
  <si>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</si>
  <si>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</si>
  <si>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</si>
  <si>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</si>
  <si>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</si>
  <si>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</si>
  <si>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</si>
  <si>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</si>
  <si>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</si>
  <si>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</si>
  <si>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</si>
  <si>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</si>
  <si>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</si>
  <si>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</si>
  <si>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</si>
  <si>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</si>
  <si>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</si>
  <si>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</si>
  <si>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</si>
  <si>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</si>
  <si>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</si>
  <si>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</si>
  <si>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</si>
  <si>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</si>
  <si>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</si>
  <si>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</si>
  <si>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</si>
  <si>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</si>
  <si>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</si>
  <si>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</si>
  <si>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</si>
  <si>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</si>
  <si>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</si>
  <si>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</si>
  <si>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</si>
  <si>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</si>
  <si>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</si>
  <si>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</si>
  <si>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</si>
  <si>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</si>
  <si>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</si>
  <si>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</si>
  <si>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</si>
  <si>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</si>
  <si>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</si>
  <si>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</si>
  <si>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</si>
  <si>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</si>
  <si>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</si>
  <si>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</si>
  <si>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</si>
  <si>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</si>
  <si>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</si>
  <si>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</si>
  <si>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</si>
  <si>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</si>
  <si>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</si>
  <si>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</si>
  <si>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</si>
  <si>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</si>
  <si>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</si>
  <si>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</si>
  <si>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</si>
  <si>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</si>
  <si>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</si>
  <si>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</si>
  <si>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</si>
  <si>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</si>
  <si>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</si>
  <si>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</si>
  <si>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</si>
  <si>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</si>
  <si>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</si>
  <si>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</si>
  <si>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</si>
  <si>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</si>
  <si>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</si>
  <si>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</si>
  <si>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</si>
  <si>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</si>
  <si>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</si>
  <si>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</si>
  <si>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</si>
  <si>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</si>
  <si>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</si>
  <si>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</si>
  <si>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</si>
  <si>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</si>
  <si>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</si>
  <si>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</si>
  <si>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</si>
  <si>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</si>
  <si>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</si>
  <si>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</si>
  <si>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</si>
  <si>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</si>
  <si>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</si>
  <si>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</si>
  <si>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</si>
  <si>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</si>
  <si>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</si>
  <si>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</si>
  <si>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</si>
  <si>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</si>
  <si>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</si>
  <si>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</si>
  <si>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</si>
  <si>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</si>
  <si>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</si>
  <si>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</si>
  <si>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</si>
  <si>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</si>
  <si>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</si>
  <si>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</si>
  <si>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</si>
  <si>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</si>
  <si>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</si>
  <si>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</si>
  <si>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</si>
  <si>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</si>
  <si>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</si>
  <si>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</si>
  <si>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</si>
  <si>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</si>
  <si>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</si>
  <si>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</si>
  <si>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</si>
  <si>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</si>
  <si>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</si>
  <si>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</si>
  <si>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</si>
  <si>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</si>
  <si>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</si>
  <si>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</si>
  <si>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</si>
  <si>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</si>
  <si>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</si>
  <si>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</si>
  <si>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</si>
  <si>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</si>
  <si>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</si>
  <si>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</si>
  <si>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</si>
  <si>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</si>
  <si>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</si>
  <si>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</si>
  <si>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</si>
  <si>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</si>
  <si>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</si>
  <si>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</si>
  <si>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</si>
  <si>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</si>
  <si>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</si>
  <si>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</si>
  <si>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</si>
  <si>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</si>
  <si>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</si>
  <si>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</si>
  <si>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</si>
  <si>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</si>
  <si>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</si>
  <si>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</si>
  <si>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</si>
  <si>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</si>
  <si>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</si>
  <si>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</si>
  <si>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</si>
  <si>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</si>
  <si>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</si>
  <si>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</si>
  <si>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</si>
  <si>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</si>
  <si>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</si>
  <si>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</si>
  <si>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</si>
  <si>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</si>
  <si>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</si>
  <si>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</si>
  <si>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</si>
  <si>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</si>
  <si>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</si>
  <si>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</si>
  <si>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</si>
  <si>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</si>
  <si>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</si>
  <si>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</si>
  <si>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</si>
  <si>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</si>
  <si>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</si>
  <si>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</si>
  <si>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</si>
  <si>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</si>
  <si>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</si>
  <si>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</si>
  <si>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</si>
  <si>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</si>
  <si>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</si>
  <si>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</si>
  <si>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</si>
  <si>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</si>
  <si>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</si>
  <si>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</si>
  <si>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</si>
  <si>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</si>
  <si>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</si>
  <si>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</si>
  <si>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</si>
  <si>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</si>
  <si>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</si>
  <si>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</si>
  <si>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</si>
  <si>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</si>
  <si>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</si>
  <si>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</si>
  <si>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</si>
  <si>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</si>
  <si>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</si>
  <si>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</si>
  <si>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</si>
  <si>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</si>
  <si>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</si>
  <si>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</si>
  <si>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</si>
  <si>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</si>
  <si>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</si>
  <si>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</si>
  <si>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</si>
  <si>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</si>
  <si>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</si>
  <si>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</si>
  <si>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</si>
  <si>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</si>
  <si>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</si>
  <si>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</si>
  <si>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</si>
  <si>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</si>
  <si>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</si>
  <si>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</si>
  <si>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</si>
  <si>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</si>
  <si>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</si>
  <si>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</si>
  <si>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</si>
  <si>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</si>
  <si>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</si>
  <si>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</si>
  <si>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</si>
  <si>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</si>
  <si>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</si>
  <si>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</si>
  <si>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</si>
  <si>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</si>
  <si>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</si>
  <si>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</si>
  <si>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</si>
  <si>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</si>
  <si>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</si>
  <si>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</si>
  <si>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</si>
  <si>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</si>
  <si>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</si>
  <si>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</si>
  <si>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</si>
  <si>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</si>
  <si>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</si>
  <si>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</si>
  <si>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</si>
  <si>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</si>
  <si>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</si>
  <si>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</si>
  <si>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</si>
  <si>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</si>
  <si>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</si>
  <si>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</si>
  <si>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</si>
  <si>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</si>
  <si>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</si>
  <si>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</si>
  <si>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</si>
  <si>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</si>
  <si>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</si>
  <si>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</si>
  <si>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</si>
  <si>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</si>
  <si>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</si>
  <si>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</si>
  <si>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</si>
  <si>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</si>
  <si>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</si>
  <si>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</si>
  <si>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</si>
  <si>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</si>
  <si>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</si>
  <si>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</si>
  <si>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</si>
  <si>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</si>
  <si>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</si>
  <si>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</si>
  <si>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</si>
  <si>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</si>
  <si>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</si>
  <si>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</si>
  <si>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</si>
  <si>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</si>
  <si>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</si>
  <si>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</si>
  <si>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</si>
  <si>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</si>
  <si>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</si>
  <si>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</si>
  <si>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</si>
  <si>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</si>
  <si>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</si>
  <si>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</si>
  <si>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</si>
  <si>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</si>
  <si>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</si>
  <si>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</si>
  <si>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</si>
  <si>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</si>
  <si>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</si>
  <si>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</si>
  <si>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</si>
  <si>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</si>
  <si>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</si>
  <si>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</si>
  <si>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</si>
  <si>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</si>
  <si>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</si>
  <si>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</si>
  <si>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</si>
  <si>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</si>
  <si>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</si>
  <si>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</si>
  <si>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</si>
  <si>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</si>
  <si>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</si>
  <si>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</si>
  <si>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</si>
  <si>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</si>
  <si>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</si>
  <si>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</si>
  <si>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</si>
  <si>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</si>
  <si>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</si>
  <si>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</si>
  <si>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</si>
  <si>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</si>
  <si>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</si>
  <si>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</si>
  <si>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</si>
  <si>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</si>
  <si>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</si>
  <si>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</si>
  <si>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</si>
  <si>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</si>
  <si>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</si>
  <si>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</si>
  <si>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</si>
  <si>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</si>
  <si>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</si>
  <si>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</si>
  <si>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</si>
  <si>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</si>
  <si>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</si>
  <si>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</si>
  <si>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</si>
  <si>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</si>
  <si>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</si>
  <si>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</si>
  <si>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</si>
  <si>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</si>
  <si>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</si>
  <si>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</si>
  <si>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</si>
  <si>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</si>
  <si>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</si>
  <si>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</si>
  <si>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</si>
  <si>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</si>
  <si>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</si>
  <si>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</si>
  <si>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</si>
  <si>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</si>
  <si>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</si>
  <si>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</si>
  <si>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</si>
  <si>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</si>
  <si>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</si>
  <si>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</si>
  <si>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</si>
  <si>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</si>
  <si>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</si>
  <si>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</si>
  <si>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</si>
  <si>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</si>
  <si>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</si>
  <si>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</si>
  <si>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</si>
  <si>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</si>
  <si>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</si>
  <si>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</si>
  <si>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</si>
  <si>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</si>
  <si>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</si>
  <si>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</si>
  <si>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</si>
  <si>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</si>
  <si>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</si>
  <si>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</si>
  <si>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</si>
  <si>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</si>
  <si>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</si>
  <si>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</si>
  <si>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</si>
  <si>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</si>
  <si>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</si>
  <si>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</si>
  <si>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</si>
  <si>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</si>
  <si>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</si>
  <si>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</si>
  <si>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</si>
  <si>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</si>
  <si>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</si>
  <si>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</si>
  <si>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</si>
  <si>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</si>
  <si>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</si>
  <si>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Заказы, шт
31 деь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</si>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</sst>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44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4" xfId="3" applyFont="1" applyFill="1" applyBorder="1" applyAlignment="1">
      <alignment horizontal="center" vertical="center" wrapText="1"/>
    </xf>
    <xf numFmtId="164" fontId="6" fillId="0" borderId="44" xfId="1" applyNumberFormat="1" applyFont="1" applyFill="1" applyBorder="1"/>
    <xf numFmtId="164" fontId="7" fillId="3" borderId="45" xfId="4" applyNumberFormat="1" applyFont="1" applyFill="1" applyBorder="1" applyAlignment="1">
      <alignment horizontal="center" vertical="center" wrapText="1"/>
    </xf>
    <xf numFmtId="164" fontId="6" fillId="0" borderId="45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8" xfId="6" applyNumberFormat="1" applyFont="1" applyFill="1" applyBorder="1" applyAlignment="1">
      <alignment horizontal="left"/>
    </xf>
    <xf numFmtId="4" fontId="36" fillId="15" borderId="28" xfId="6" applyNumberFormat="1" applyFont="1" applyFill="1" applyBorder="1"/>
    <xf numFmtId="4" fontId="36" fillId="15" borderId="38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7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49" fontId="36" fillId="2" borderId="4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8" xfId="0" applyNumberFormat="1" applyFont="1" applyFill="1" applyBorder="1" applyAlignment="1">
      <alignment horizontal="center" vertical="center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49" fontId="36" fillId="2" borderId="46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49" fontId="36" fillId="2" borderId="2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414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34"/>
  <sheetViews>
    <sheetView tabSelected="1" zoomScale="60" zoomScaleNormal="60" workbookViewId="0">
      <pane xSplit="2" ySplit="2" topLeftCell="G12" activePane="bottomRight" state="frozen"/>
      <selection pane="topRight" activeCell="C1" sqref="C1"/>
      <selection pane="bottomLeft" activeCell="A3" sqref="A3"/>
      <selection pane="bottomRight" activeCell="M38" sqref="M38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16" t="s">
        <v>344</v>
      </c>
      <c r="B1" s="317"/>
      <c r="C1" s="317"/>
      <c r="D1" s="318" t="s">
        <v>345</v>
      </c>
      <c r="E1" s="320" t="s">
        <v>346</v>
      </c>
      <c r="F1" s="321"/>
      <c r="G1" s="322"/>
      <c r="H1" s="323" t="s">
        <v>101</v>
      </c>
      <c r="I1" s="323"/>
      <c r="J1" s="323"/>
      <c r="K1" s="324" t="s">
        <v>21</v>
      </c>
      <c r="L1" s="312" t="s">
        <v>347</v>
      </c>
      <c r="M1" s="312" t="s">
        <v>348</v>
      </c>
      <c r="N1" s="312" t="s">
        <v>349</v>
      </c>
      <c r="O1" s="312" t="s">
        <v>350</v>
      </c>
      <c r="P1" s="312" t="s">
        <v>27</v>
      </c>
      <c r="Q1" s="312" t="s">
        <v>351</v>
      </c>
      <c r="R1" s="327" t="s">
        <v>2694</v>
      </c>
      <c r="S1" s="329" t="s">
        <v>1748</v>
      </c>
      <c r="T1" s="327" t="s">
        <v>352</v>
      </c>
      <c r="U1" s="329" t="s">
        <v>353</v>
      </c>
      <c r="V1" s="327" t="s">
        <v>1346</v>
      </c>
      <c r="W1" s="327" t="s">
        <v>1347</v>
      </c>
      <c r="X1" s="324" t="s">
        <v>354</v>
      </c>
      <c r="Y1" s="336" t="s">
        <v>1394</v>
      </c>
      <c r="Z1" s="332" t="s">
        <v>1395</v>
      </c>
      <c r="AA1" s="334" t="s">
        <v>356</v>
      </c>
      <c r="AB1" s="331" t="s">
        <v>357</v>
      </c>
      <c r="AC1" s="326" t="s">
        <v>35</v>
      </c>
      <c r="AD1" s="326" t="s">
        <v>36</v>
      </c>
      <c r="AE1" s="326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19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25"/>
      <c r="L2" s="313"/>
      <c r="M2" s="313"/>
      <c r="N2" s="313"/>
      <c r="O2" s="313"/>
      <c r="P2" s="313"/>
      <c r="Q2" s="313"/>
      <c r="R2" s="328"/>
      <c r="S2" s="330"/>
      <c r="T2" s="328"/>
      <c r="U2" s="330"/>
      <c r="V2" s="328"/>
      <c r="W2" s="328"/>
      <c r="X2" s="325"/>
      <c r="Y2" s="337"/>
      <c r="Z2" s="333"/>
      <c r="AA2" s="335"/>
      <c r="AB2" s="331"/>
      <c r="AC2" s="326"/>
      <c r="AD2" s="326"/>
      <c r="AE2" s="326"/>
    </row>
    <row r="3" spans="1:32" s="195" customFormat="1">
      <c r="A3" s="314" t="s">
        <v>364</v>
      </c>
      <c r="B3" s="187" t="s">
        <v>366</v>
      </c>
      <c r="C3" s="267">
        <v>1</v>
      </c>
      <c r="D3" s="196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/>
      <c r="T3" s="191"/>
      <c r="U3" s="193"/>
      <c r="V3" s="191"/>
      <c r="W3" s="191">
        <v>5252</v>
      </c>
      <c r="X3" s="191">
        <f>3481.9416*J3/SUM($J$3:$J$7)</f>
        <v>322.35231148784828</v>
      </c>
      <c r="Y3" s="213">
        <f>J3-SUM(L3:T3)-K3-V3+U3+W3</f>
        <v>73.750000000006366</v>
      </c>
      <c r="Z3" s="213">
        <f>Y3-X3</f>
        <v>-248.60231148784192</v>
      </c>
      <c r="AA3" s="315">
        <f>SUM(Z3:Z7)</f>
        <v>49559.258400000137</v>
      </c>
      <c r="AB3" s="249">
        <f t="shared" ref="AB3:AB6" si="0">K3/J3</f>
        <v>7.4142547161981098E-2</v>
      </c>
      <c r="AC3" s="249">
        <f t="shared" ref="AC3:AC6" si="1">Z3/K3</f>
        <v>-3.9757540666794912E-2</v>
      </c>
      <c r="AD3" s="249">
        <f t="shared" ref="AD3:AD6" si="2">Z3/J3</f>
        <v>-2.9477253339322235E-3</v>
      </c>
      <c r="AE3" s="249">
        <f t="shared" ref="AE3:AE19" si="3">Q3/J3</f>
        <v>0.4360239278134152</v>
      </c>
    </row>
    <row r="4" spans="1:32" s="195" customFormat="1">
      <c r="A4" s="305"/>
      <c r="B4" s="187" t="s">
        <v>337</v>
      </c>
      <c r="C4" s="267">
        <v>2</v>
      </c>
      <c r="D4" s="196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3">
        <f t="shared" ref="Y4:Y7" si="6">J4-SUM(L4:T4)-K4-V4+U4+W4</f>
        <v>37501.610000000095</v>
      </c>
      <c r="Z4" s="213">
        <f t="shared" ref="Z4:Z7" si="7">Y4-X4</f>
        <v>36492.959958672291</v>
      </c>
      <c r="AA4" s="308"/>
      <c r="AB4" s="249">
        <f t="shared" si="0"/>
        <v>7.6568760823515589E-2</v>
      </c>
      <c r="AC4" s="249">
        <f t="shared" si="1"/>
        <v>1.8060493022193596</v>
      </c>
      <c r="AD4" s="249">
        <f t="shared" si="2"/>
        <v>0.13828695705711136</v>
      </c>
      <c r="AE4" s="249">
        <f t="shared" si="3"/>
        <v>0.21359179667516759</v>
      </c>
    </row>
    <row r="5" spans="1:32" s="195" customFormat="1">
      <c r="A5" s="305"/>
      <c r="B5" s="187" t="s">
        <v>51</v>
      </c>
      <c r="C5" s="267">
        <v>3</v>
      </c>
      <c r="D5" s="196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7"/>
      <c r="W5" s="191">
        <v>5135</v>
      </c>
      <c r="X5" s="191">
        <f t="shared" si="5"/>
        <v>794.2823333254297</v>
      </c>
      <c r="Y5" s="213">
        <f t="shared" si="6"/>
        <v>26106.059999999994</v>
      </c>
      <c r="Z5" s="213">
        <f t="shared" si="7"/>
        <v>25311.777666674563</v>
      </c>
      <c r="AA5" s="308"/>
      <c r="AB5" s="249">
        <f t="shared" si="0"/>
        <v>7.2629975746843239E-2</v>
      </c>
      <c r="AC5" s="249">
        <f t="shared" si="1"/>
        <v>1.6770441087063392</v>
      </c>
      <c r="AD5" s="249">
        <f t="shared" si="2"/>
        <v>0.12180367294172777</v>
      </c>
      <c r="AE5" s="249">
        <f t="shared" si="3"/>
        <v>0.25624191561441334</v>
      </c>
    </row>
    <row r="6" spans="1:32" s="195" customFormat="1">
      <c r="A6" s="305"/>
      <c r="B6" s="187" t="s">
        <v>367</v>
      </c>
      <c r="C6" s="267">
        <v>4</v>
      </c>
      <c r="D6" s="196">
        <f t="shared" ref="D6:D11" si="9"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/>
      <c r="U6" s="193"/>
      <c r="V6" s="197">
        <v>7000</v>
      </c>
      <c r="W6" s="191"/>
      <c r="X6" s="191">
        <f t="shared" si="5"/>
        <v>603.82626624777708</v>
      </c>
      <c r="Y6" s="213">
        <f t="shared" si="6"/>
        <v>9280.9799999999868</v>
      </c>
      <c r="Z6" s="213">
        <f t="shared" si="7"/>
        <v>8677.1537337522095</v>
      </c>
      <c r="AA6" s="308"/>
      <c r="AB6" s="249">
        <f t="shared" si="0"/>
        <v>7.0468163490084126E-2</v>
      </c>
      <c r="AC6" s="249">
        <f t="shared" si="1"/>
        <v>0.77944410763020755</v>
      </c>
      <c r="AD6" s="249">
        <f t="shared" si="2"/>
        <v>5.4925994807868195E-2</v>
      </c>
      <c r="AE6" s="249">
        <f>Q6/J6</f>
        <v>0.26681527291602047</v>
      </c>
    </row>
    <row r="7" spans="1:32" s="195" customFormat="1">
      <c r="A7" s="311"/>
      <c r="B7" s="238" t="s">
        <v>339</v>
      </c>
      <c r="C7" s="268">
        <v>5</v>
      </c>
      <c r="D7" s="239">
        <f t="shared" si="9"/>
        <v>-6034.7099999999473</v>
      </c>
      <c r="E7" s="238">
        <f>'Юнит 26-31.01'!K$24</f>
        <v>200</v>
      </c>
      <c r="F7" s="238">
        <f>'Юнит 26-31.01'!P$24</f>
        <v>112</v>
      </c>
      <c r="G7" s="238">
        <f>'Юнит 26-31.01'!Q$24</f>
        <v>2</v>
      </c>
      <c r="H7" s="240">
        <f>'Юнит 26-31.01'!S$24</f>
        <v>200558.00000000006</v>
      </c>
      <c r="I7" s="241">
        <f>'Юнит 26-31.01'!T$24</f>
        <v>-3595</v>
      </c>
      <c r="J7" s="241">
        <f t="shared" si="4"/>
        <v>196963.00000000006</v>
      </c>
      <c r="K7" s="242">
        <f>'Юнит 26-31.01'!W$24</f>
        <v>13886.49</v>
      </c>
      <c r="L7" s="243">
        <f>'Юнит 26-31.01'!Z$24</f>
        <v>20843.549999999992</v>
      </c>
      <c r="M7" s="242">
        <f>'Юнит 26-31.01'!X$24</f>
        <v>84694.09</v>
      </c>
      <c r="N7" s="242"/>
      <c r="O7" s="244"/>
      <c r="P7" s="242"/>
      <c r="Q7" s="245">
        <f>'Юнит 26-31.01'!AA$24</f>
        <v>50770.67</v>
      </c>
      <c r="R7" s="243">
        <v>3661.19</v>
      </c>
      <c r="S7" s="243">
        <v>150</v>
      </c>
      <c r="T7" s="243">
        <v>43993.599999999999</v>
      </c>
      <c r="U7" s="245">
        <v>1115.3900000000001</v>
      </c>
      <c r="V7" s="243"/>
      <c r="W7" s="243"/>
      <c r="X7" s="243">
        <f t="shared" si="5"/>
        <v>752.83064761114429</v>
      </c>
      <c r="Y7" s="246">
        <f t="shared" si="6"/>
        <v>-19921.199999999946</v>
      </c>
      <c r="Z7" s="246">
        <f t="shared" si="7"/>
        <v>-20674.030647611089</v>
      </c>
      <c r="AA7" s="310"/>
      <c r="AB7" s="249">
        <f>(K7+K8)/(J7+J8)</f>
        <v>7.0282074177319923E-2</v>
      </c>
      <c r="AC7" s="249">
        <f>(Z7+Z8)/(K7+K8)</f>
        <v>-0.67605169214203165</v>
      </c>
      <c r="AD7" s="249">
        <f>(Z7+Z8)/(J7+J8)</f>
        <v>-4.7514315174828924E-2</v>
      </c>
      <c r="AE7" s="249">
        <f>(Q7+Q8)/(J7+J8)</f>
        <v>0.25406002134285766</v>
      </c>
      <c r="AF7" s="249"/>
    </row>
    <row r="8" spans="1:32" s="195" customFormat="1">
      <c r="A8" s="304" t="s">
        <v>2686</v>
      </c>
      <c r="B8" s="187" t="s">
        <v>1388</v>
      </c>
      <c r="C8" s="267">
        <v>5</v>
      </c>
      <c r="D8" s="196">
        <f t="shared" si="9"/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191">
        <f>5201.48*J8/SUM($J$8:$J$12)</f>
        <v>140.31340180201639</v>
      </c>
      <c r="Y8" s="213">
        <f t="shared" ref="Y8:Y9" si="10">J8-SUM(L8:T8)-K8-V8+U8+W8</f>
        <v>9905.7700000000041</v>
      </c>
      <c r="Z8" s="213">
        <f t="shared" ref="Z8:Z10" si="11">Y8-X8</f>
        <v>9765.4565981979886</v>
      </c>
      <c r="AA8" s="307">
        <f>SUM(Z8:Z12)</f>
        <v>174317.7099999999</v>
      </c>
      <c r="AB8" s="249"/>
      <c r="AC8" s="249"/>
      <c r="AD8" s="249"/>
      <c r="AE8" s="249"/>
    </row>
    <row r="9" spans="1:32" s="195" customFormat="1">
      <c r="A9" s="305"/>
      <c r="B9" s="187" t="s">
        <v>1392</v>
      </c>
      <c r="C9" s="267">
        <v>6</v>
      </c>
      <c r="D9" s="196">
        <f t="shared" si="9"/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2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1">
        <f t="shared" ref="X9:X12" si="13">5201.48*J9/SUM($J$8:$J$12)</f>
        <v>1292.9805565478553</v>
      </c>
      <c r="Y9" s="213">
        <f t="shared" si="10"/>
        <v>20201.830000000013</v>
      </c>
      <c r="Z9" s="213">
        <f>Y9-X9</f>
        <v>18908.849443452156</v>
      </c>
      <c r="AA9" s="308"/>
      <c r="AB9" s="249">
        <f>K9/J9</f>
        <v>6.6026146834769303E-2</v>
      </c>
      <c r="AC9" s="249">
        <f>Z9/K9</f>
        <v>0.95267710208584777</v>
      </c>
      <c r="AD9" s="249">
        <f t="shared" ref="AD9:AD11" si="14">Z9/J9</f>
        <v>6.2901598228442684E-2</v>
      </c>
      <c r="AE9" s="249">
        <f t="shared" ref="AE9:AE11" si="15">Q9/J9</f>
        <v>0.22200332656930907</v>
      </c>
    </row>
    <row r="10" spans="1:32" s="195" customFormat="1">
      <c r="A10" s="305"/>
      <c r="B10" s="187" t="s">
        <v>1389</v>
      </c>
      <c r="C10" s="267">
        <v>7</v>
      </c>
      <c r="D10" s="196">
        <f t="shared" si="9"/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6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1">
        <f t="shared" si="13"/>
        <v>1174.9301112698788</v>
      </c>
      <c r="Y10" s="213">
        <f>J10-SUM(L10:T10)-K10-V10+U10+W10</f>
        <v>47207.349999999969</v>
      </c>
      <c r="Z10" s="213">
        <f t="shared" si="11"/>
        <v>46032.419888730088</v>
      </c>
      <c r="AA10" s="308"/>
      <c r="AB10" s="249">
        <f t="shared" ref="AB10:AB11" si="17">K10/J10</f>
        <v>5.6032822773132623E-2</v>
      </c>
      <c r="AC10" s="249">
        <f>Z10/K10</f>
        <v>3.007446019327531</v>
      </c>
      <c r="AD10" s="249">
        <f t="shared" si="14"/>
        <v>0.16851568980074275</v>
      </c>
      <c r="AE10" s="249">
        <f t="shared" si="15"/>
        <v>0.2235657334055732</v>
      </c>
    </row>
    <row r="11" spans="1:32" s="195" customFormat="1">
      <c r="A11" s="305"/>
      <c r="B11" s="187" t="s">
        <v>1390</v>
      </c>
      <c r="C11" s="267">
        <v>8</v>
      </c>
      <c r="D11" s="196">
        <f t="shared" si="9"/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:J13" si="18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/>
      <c r="T11" s="191"/>
      <c r="U11" s="193"/>
      <c r="V11" s="191"/>
      <c r="W11" s="191">
        <v>4347</v>
      </c>
      <c r="X11" s="191">
        <f t="shared" si="13"/>
        <v>1525.3824241882987</v>
      </c>
      <c r="Y11" s="213">
        <f>J11-SUM(L11:T11)-K11-V11+U11+W11</f>
        <v>67526.27999999997</v>
      </c>
      <c r="Z11" s="213">
        <f t="shared" ref="Z11:Z13" si="19">Y11-X11</f>
        <v>66000.897575811672</v>
      </c>
      <c r="AA11" s="308"/>
      <c r="AB11" s="249">
        <f t="shared" si="17"/>
        <v>5.4130813609217177E-2</v>
      </c>
      <c r="AC11" s="249">
        <f t="shared" ref="AC11" si="20">Z11/K11</f>
        <v>3.4380732036995081</v>
      </c>
      <c r="AD11" s="249">
        <f t="shared" si="14"/>
        <v>0.18610569976430222</v>
      </c>
      <c r="AE11" s="249">
        <f t="shared" si="15"/>
        <v>0.22547461947541467</v>
      </c>
    </row>
    <row r="12" spans="1:32" s="195" customFormat="1">
      <c r="A12" s="311"/>
      <c r="B12" s="238" t="s">
        <v>1391</v>
      </c>
      <c r="C12" s="268">
        <v>9</v>
      </c>
      <c r="D12" s="239">
        <f t="shared" ref="D12:D13" si="21">J12-SUM(L12:T12)+U12+V12</f>
        <v>47866.25999999998</v>
      </c>
      <c r="E12" s="238">
        <f>'Юнит 23-28.02'!K$24</f>
        <v>159</v>
      </c>
      <c r="F12" s="238">
        <f>'Юнит 23-28.02'!P$24</f>
        <v>107</v>
      </c>
      <c r="G12" s="238">
        <f>'Юнит 23-28.02'!Q$24</f>
        <v>6</v>
      </c>
      <c r="H12" s="240">
        <f>'Юнит 23-28.02'!S$24</f>
        <v>262374</v>
      </c>
      <c r="I12" s="241">
        <f>'Юнит 23-28.02'!T$24</f>
        <v>-14100</v>
      </c>
      <c r="J12" s="241">
        <f t="shared" si="18"/>
        <v>248274</v>
      </c>
      <c r="K12" s="242">
        <f>'Юнит 23-28.02'!W$24</f>
        <v>13188.3</v>
      </c>
      <c r="L12" s="243">
        <f>'Юнит 23-28.02'!Z$24</f>
        <v>25365.950000000004</v>
      </c>
      <c r="M12" s="242">
        <f>'Юнит 23-28.02'!X$24</f>
        <v>106757.82</v>
      </c>
      <c r="N12" s="242"/>
      <c r="O12" s="244"/>
      <c r="P12" s="242"/>
      <c r="Q12" s="245">
        <f>'Юнит 23-28.02'!AA$24</f>
        <v>64457.72</v>
      </c>
      <c r="R12" s="243">
        <v>6407.47</v>
      </c>
      <c r="S12" s="243"/>
      <c r="T12" s="243"/>
      <c r="U12" s="243">
        <v>2581.2199999999998</v>
      </c>
      <c r="V12" s="243"/>
      <c r="W12" s="243"/>
      <c r="X12" s="243">
        <f t="shared" si="13"/>
        <v>1067.8735061919504</v>
      </c>
      <c r="Y12" s="246">
        <f t="shared" ref="Y12:Y13" si="22">J12-SUM(L12:T12)-K12-V12+U12+W12</f>
        <v>34677.959999999977</v>
      </c>
      <c r="Z12" s="246">
        <f t="shared" si="19"/>
        <v>33610.086493808027</v>
      </c>
      <c r="AA12" s="310"/>
      <c r="AB12" s="249">
        <f>(K12+K13)/(J12+J13)</f>
        <v>5.2676864176070447E-2</v>
      </c>
      <c r="AC12" s="249">
        <f>(Z12+Z13)/(K12+K13)</f>
        <v>2.4579118263075777</v>
      </c>
      <c r="AD12" s="249">
        <f>(Z12+Z13)/(J12+J13)</f>
        <v>0.12947508743116151</v>
      </c>
      <c r="AE12" s="249">
        <f>(Q12+Q13)/(J12+J13)</f>
        <v>0.26870709036971058</v>
      </c>
    </row>
    <row r="13" spans="1:32" s="195" customFormat="1">
      <c r="A13" s="304" t="s">
        <v>2687</v>
      </c>
      <c r="B13" s="294">
        <v>46082</v>
      </c>
      <c r="C13" s="267">
        <v>9</v>
      </c>
      <c r="D13" s="196">
        <f t="shared" si="21"/>
        <v>2695.3099999999977</v>
      </c>
      <c r="E13" s="187">
        <f>'Юнит 01.03'!K$24</f>
        <v>36</v>
      </c>
      <c r="F13" s="187">
        <f>'Юнит 01.03'!P$24</f>
        <v>13</v>
      </c>
      <c r="G13" s="187">
        <f>'Юнит 01.03'!Q$24</f>
        <v>1</v>
      </c>
      <c r="H13" s="188">
        <f>'Юнит 01.03'!S$24</f>
        <v>32560</v>
      </c>
      <c r="I13" s="189">
        <f>'Юнит 01.03'!T$24</f>
        <v>-2400</v>
      </c>
      <c r="J13" s="189">
        <f t="shared" si="18"/>
        <v>30160</v>
      </c>
      <c r="K13" s="190">
        <f>'Юнит 01.03'!W$24</f>
        <v>1478.73</v>
      </c>
      <c r="L13" s="191">
        <f>'Юнит 01.03'!Z$24</f>
        <v>3251.78</v>
      </c>
      <c r="M13" s="190">
        <f>'Юнит 01.03'!X$24</f>
        <v>12968.800000000001</v>
      </c>
      <c r="N13" s="190"/>
      <c r="O13" s="192"/>
      <c r="P13" s="190"/>
      <c r="Q13" s="193">
        <f>'Юнит 01.03'!AA$24</f>
        <v>10359.469999999999</v>
      </c>
      <c r="R13" s="191">
        <v>884.64</v>
      </c>
      <c r="S13" s="191"/>
      <c r="T13" s="191"/>
      <c r="U13" s="193"/>
      <c r="V13" s="191"/>
      <c r="W13" s="191">
        <v>1350</v>
      </c>
      <c r="X13" s="295">
        <f>'Юнит 01.03'!$AD$24</f>
        <v>126.39999999999999</v>
      </c>
      <c r="Y13" s="213">
        <f t="shared" si="22"/>
        <v>2566.5799999999977</v>
      </c>
      <c r="Z13" s="213">
        <f t="shared" si="19"/>
        <v>2440.1799999999976</v>
      </c>
      <c r="AA13" s="307">
        <f>SUM(Z13:Z18)</f>
        <v>129879.34000000004</v>
      </c>
      <c r="AB13" s="249"/>
      <c r="AC13" s="249"/>
      <c r="AD13" s="249"/>
      <c r="AE13" s="249"/>
    </row>
    <row r="14" spans="1:32" s="195" customFormat="1" ht="14.5" customHeight="1">
      <c r="A14" s="305"/>
      <c r="B14" s="187" t="s">
        <v>2692</v>
      </c>
      <c r="C14" s="267">
        <v>10</v>
      </c>
      <c r="D14" s="196">
        <f t="shared" ref="D14" si="23">J14-SUM(L14:T14)+U14+V14</f>
        <v>31422.070000000007</v>
      </c>
      <c r="E14" s="187">
        <f>'Юнит 02-08.03'!K$24</f>
        <v>179</v>
      </c>
      <c r="F14" s="187">
        <f>'Юнит 02-08.03'!P$24</f>
        <v>93</v>
      </c>
      <c r="G14" s="187">
        <f>'Юнит 02-08.03'!Q$24</f>
        <v>4</v>
      </c>
      <c r="H14" s="188">
        <f>'Юнит 02-08.03'!S$24</f>
        <v>221439</v>
      </c>
      <c r="I14" s="189">
        <f>'Юнит 02-08.03'!T$24</f>
        <v>-9910</v>
      </c>
      <c r="J14" s="189">
        <f t="shared" ref="J14" si="24">H14+I14</f>
        <v>211529</v>
      </c>
      <c r="K14" s="190">
        <f>'Юнит 02-08.03'!W$24</f>
        <v>11497.529999999999</v>
      </c>
      <c r="L14" s="191">
        <f>'Юнит 02-08.03'!Z$24</f>
        <v>18516.490000000005</v>
      </c>
      <c r="M14" s="190">
        <f>'Юнит 02-08.03'!X$24</f>
        <v>90957.47</v>
      </c>
      <c r="N14" s="190"/>
      <c r="O14" s="192"/>
      <c r="P14" s="190"/>
      <c r="Q14" s="193">
        <f>'Юнит 02-08.03'!AA$24</f>
        <v>65685.91</v>
      </c>
      <c r="R14" s="191">
        <v>4902.0600000000004</v>
      </c>
      <c r="S14" s="191">
        <v>45</v>
      </c>
      <c r="T14" s="191">
        <v>0</v>
      </c>
      <c r="U14" s="193"/>
      <c r="V14" s="191"/>
      <c r="W14" s="191"/>
      <c r="X14" s="295">
        <f>'Юнит 02-08.03'!$AD$24</f>
        <v>848.57000000000016</v>
      </c>
      <c r="Y14" s="213">
        <f t="shared" ref="Y14" si="25">J14-SUM(L14:T14)-K14-V14+U14+W14</f>
        <v>19924.540000000008</v>
      </c>
      <c r="Z14" s="213">
        <f t="shared" ref="Z14" si="26">Y14-X14</f>
        <v>19075.970000000008</v>
      </c>
      <c r="AA14" s="308"/>
      <c r="AB14" s="249">
        <f t="shared" ref="AB14" si="27">(K14+K15)/(J14+J15)</f>
        <v>5.4517063579457861E-2</v>
      </c>
      <c r="AC14" s="249">
        <f t="shared" ref="AC14" si="28">(Z14+Z15)/(K14+K15)</f>
        <v>2.8174678436002694</v>
      </c>
      <c r="AD14" s="249">
        <f t="shared" ref="AD14" si="29">(Z14+Z15)/(J14+J15)</f>
        <v>0.15360007356263392</v>
      </c>
      <c r="AE14" s="249">
        <f t="shared" ref="AE14" si="30">(Q14+Q15)/(J14+J15)</f>
        <v>0.24591638834713389</v>
      </c>
    </row>
    <row r="15" spans="1:32" s="195" customFormat="1" ht="14.5" customHeight="1">
      <c r="A15" s="305"/>
      <c r="B15" s="187" t="s">
        <v>2690</v>
      </c>
      <c r="C15" s="267">
        <v>11</v>
      </c>
      <c r="D15" s="196">
        <f t="shared" ref="D15" si="31">J15-SUM(L15:T15)+U15+V15</f>
        <v>61950.070000000036</v>
      </c>
      <c r="E15" s="187">
        <f>'Юнит 09-15.03'!K$24</f>
        <v>156</v>
      </c>
      <c r="F15" s="187">
        <f>'Юнит 09-15.03'!P$24</f>
        <v>97</v>
      </c>
      <c r="G15" s="187">
        <f>'Юнит 09-15.03'!Q$24</f>
        <v>5</v>
      </c>
      <c r="H15" s="188">
        <f>'Юнит 09-15.03'!S$24</f>
        <v>240785.00000000003</v>
      </c>
      <c r="I15" s="189">
        <f>'Юнит 09-15.03'!T$24</f>
        <v>-11873</v>
      </c>
      <c r="J15" s="189">
        <f t="shared" ref="J15" si="32">H15+I15</f>
        <v>228912.00000000003</v>
      </c>
      <c r="K15" s="190">
        <f>'Юнит 09-15.03'!W$24</f>
        <v>12514.02</v>
      </c>
      <c r="L15" s="191">
        <f>'Юнит 09-15.03'!Z$24</f>
        <v>20045.390000000003</v>
      </c>
      <c r="M15" s="190">
        <f>'Юнит 09-15.03'!X$24</f>
        <v>98432.16</v>
      </c>
      <c r="N15" s="190"/>
      <c r="O15" s="192"/>
      <c r="P15" s="190"/>
      <c r="Q15" s="193">
        <f>'Юнит 09-15.03'!AA$24</f>
        <v>42625.75</v>
      </c>
      <c r="R15" s="191">
        <v>5778.63</v>
      </c>
      <c r="S15" s="191">
        <v>80</v>
      </c>
      <c r="T15" s="191">
        <v>0</v>
      </c>
      <c r="U15" s="193"/>
      <c r="V15" s="191"/>
      <c r="W15" s="191"/>
      <c r="X15" s="295">
        <f>'Юнит 09-15.03'!$AD$24</f>
        <v>860.25000000000011</v>
      </c>
      <c r="Y15" s="213">
        <f t="shared" ref="Y15" si="33">J15-SUM(L15:T15)-K15-V15+U15+W15</f>
        <v>49436.050000000032</v>
      </c>
      <c r="Z15" s="213">
        <f t="shared" ref="Z15" si="34">Y15-X15</f>
        <v>48575.800000000032</v>
      </c>
      <c r="AA15" s="308"/>
      <c r="AB15" s="249">
        <f t="shared" ref="AB15" si="35">(K15+K17)/(J15+J17)</f>
        <v>5.5790521198570385E-2</v>
      </c>
      <c r="AC15" s="249">
        <f t="shared" ref="AC15" si="36">(Z15+Z17)/(K15+K17)</f>
        <v>3.7409588897609245</v>
      </c>
      <c r="AD15" s="249">
        <f t="shared" ref="AD15" si="37">(Z15+Z17)/(J15+J17)</f>
        <v>0.2087100462421872</v>
      </c>
      <c r="AE15" s="249">
        <f t="shared" ref="AE15" si="38">(Q15+Q17)/(J15+J17)</f>
        <v>0.19505485260655747</v>
      </c>
    </row>
    <row r="16" spans="1:32" s="195" customFormat="1" ht="13.5" customHeight="1">
      <c r="A16" s="305"/>
      <c r="B16" s="292" t="s">
        <v>2939</v>
      </c>
      <c r="C16" s="293">
        <v>12</v>
      </c>
      <c r="D16" s="196">
        <f t="shared" ref="D16" si="39">J16-SUM(L16:T16)+U16+V16</f>
        <v>41865.510000000009</v>
      </c>
      <c r="E16" s="187">
        <f>'Юнит 16-22.03'!K$24</f>
        <v>109</v>
      </c>
      <c r="F16" s="187">
        <f>'Юнит 16-22.03'!P$24</f>
        <v>61</v>
      </c>
      <c r="G16" s="187">
        <f>'Юнит 16-22.03'!Q$24</f>
        <v>2</v>
      </c>
      <c r="H16" s="188">
        <f>'Юнит 16-22.03'!S$24</f>
        <v>148955</v>
      </c>
      <c r="I16" s="189">
        <f>'Юнит 16-22.03'!T$24</f>
        <v>-4939</v>
      </c>
      <c r="J16" s="189">
        <f t="shared" ref="J16" si="40">H16+I16</f>
        <v>144016</v>
      </c>
      <c r="K16" s="190">
        <f>'Юнит 16-22.03'!W$24</f>
        <v>8173.7999999999993</v>
      </c>
      <c r="L16" s="191">
        <f>'Юнит 16-22.03'!Z$24</f>
        <v>13537.320000000003</v>
      </c>
      <c r="M16" s="190">
        <f>'Юнит 16-22.03'!X$24</f>
        <v>61926.879999999997</v>
      </c>
      <c r="N16" s="190"/>
      <c r="O16" s="192"/>
      <c r="P16" s="190"/>
      <c r="Q16" s="193">
        <f>'Юнит 16-22.03'!AA$24</f>
        <v>22870.89</v>
      </c>
      <c r="R16" s="191">
        <v>3785.4</v>
      </c>
      <c r="S16" s="191">
        <v>30</v>
      </c>
      <c r="T16" s="191">
        <v>0</v>
      </c>
      <c r="U16" s="193"/>
      <c r="V16" s="191"/>
      <c r="W16" s="191">
        <v>1404</v>
      </c>
      <c r="X16" s="295">
        <f>'Юнит 16-22.03'!$AD$24</f>
        <v>662.21</v>
      </c>
      <c r="Y16" s="213">
        <f t="shared" ref="Y16" si="41">J16-SUM(L16:T16)-K16-V16+U16+W16</f>
        <v>35095.710000000006</v>
      </c>
      <c r="Z16" s="213">
        <f t="shared" ref="Z16" si="42">Y16-X16</f>
        <v>34433.500000000007</v>
      </c>
      <c r="AA16" s="308"/>
      <c r="AB16" s="249">
        <f t="shared" ref="AB16" si="43">(K16+K18)/(J16+J18)</f>
        <v>5.6756193756249303E-2</v>
      </c>
      <c r="AC16" s="249">
        <f t="shared" ref="AC16" si="44">(Z16+Z18)/(K16+K18)</f>
        <v>4.2126673028456789</v>
      </c>
      <c r="AD16" s="249">
        <f t="shared" ref="AD16" si="45">(Z16+Z18)/(J16+J18)</f>
        <v>0.2390949616709255</v>
      </c>
      <c r="AE16" s="249">
        <f t="shared" ref="AE16" si="46">(Q16+Q18)/(J16+J18)</f>
        <v>0.15880797966892568</v>
      </c>
    </row>
    <row r="17" spans="1:32" s="195" customFormat="1" ht="14.5" customHeight="1">
      <c r="A17" s="305"/>
      <c r="B17" s="292" t="s">
        <v>3189</v>
      </c>
      <c r="C17" s="293">
        <v>13</v>
      </c>
      <c r="D17" s="196">
        <f t="shared" ref="D17" si="47">J17-SUM(L17:T17)+U17+V17</f>
        <v>31815.03</v>
      </c>
      <c r="E17" s="187">
        <f>'Юнит 23-29.03'!K$24</f>
        <v>136</v>
      </c>
      <c r="F17" s="187">
        <f>'Юнит 23-29.03'!P$24</f>
        <v>59</v>
      </c>
      <c r="G17" s="187">
        <f>'Юнит 23-29.03'!Q$24</f>
        <v>5</v>
      </c>
      <c r="H17" s="188">
        <f>'Юнит 23-29.03'!S$24</f>
        <v>135999</v>
      </c>
      <c r="I17" s="189">
        <f>'Юнит 23-29.03'!T$24</f>
        <v>-10689</v>
      </c>
      <c r="J17" s="189">
        <f t="shared" ref="J17" si="48">H17+I17</f>
        <v>125310</v>
      </c>
      <c r="K17" s="190">
        <f>'Юнит 23-29.03'!W$24</f>
        <v>7248.21</v>
      </c>
      <c r="L17" s="191">
        <f>'Юнит 23-29.03'!Z$24</f>
        <v>10759.15</v>
      </c>
      <c r="M17" s="190">
        <f>'Юнит 23-29.03'!X$24</f>
        <v>53883.299999999996</v>
      </c>
      <c r="N17" s="190"/>
      <c r="O17" s="192"/>
      <c r="P17" s="190"/>
      <c r="Q17" s="193">
        <f>'Юнит 23-29.03'!AA$24</f>
        <v>26466.97</v>
      </c>
      <c r="R17" s="191">
        <v>2330.5500000000002</v>
      </c>
      <c r="S17" s="191">
        <v>55</v>
      </c>
      <c r="T17" s="191">
        <v>0</v>
      </c>
      <c r="U17" s="193"/>
      <c r="V17" s="191"/>
      <c r="W17" s="191">
        <v>1404</v>
      </c>
      <c r="X17" s="295">
        <f>'Юнит 23-29.03'!$AD$24</f>
        <v>616.93000000000006</v>
      </c>
      <c r="Y17" s="213">
        <f t="shared" ref="Y17" si="49">J17-SUM(L17:T17)-K17-V17+U17+W17</f>
        <v>25970.82</v>
      </c>
      <c r="Z17" s="213">
        <f t="shared" ref="Z17" si="50">Y17-X17</f>
        <v>25353.89</v>
      </c>
      <c r="AA17" s="308"/>
      <c r="AB17" s="249"/>
      <c r="AC17" s="249"/>
      <c r="AD17" s="249"/>
      <c r="AE17" s="249"/>
    </row>
    <row r="18" spans="1:32" s="195" customFormat="1" ht="15" customHeight="1" thickBot="1">
      <c r="A18" s="306"/>
      <c r="B18" s="238" t="s">
        <v>3190</v>
      </c>
      <c r="C18" s="268">
        <v>14</v>
      </c>
      <c r="D18" s="239"/>
      <c r="E18" s="238"/>
      <c r="F18" s="238"/>
      <c r="G18" s="238"/>
      <c r="H18" s="240"/>
      <c r="I18" s="241"/>
      <c r="J18" s="241"/>
      <c r="K18" s="242"/>
      <c r="L18" s="243"/>
      <c r="M18" s="242"/>
      <c r="N18" s="242"/>
      <c r="O18" s="244"/>
      <c r="P18" s="242"/>
      <c r="Q18" s="245"/>
      <c r="R18" s="243"/>
      <c r="S18" s="243"/>
      <c r="T18" s="243"/>
      <c r="U18" s="245"/>
      <c r="V18" s="243"/>
      <c r="W18" s="243"/>
      <c r="X18" s="296"/>
      <c r="Y18" s="213"/>
      <c r="Z18" s="213"/>
      <c r="AA18" s="309"/>
      <c r="AB18" s="249"/>
      <c r="AC18" s="249"/>
      <c r="AD18" s="249"/>
      <c r="AE18" s="249"/>
    </row>
    <row r="19" spans="1:32" s="202" customFormat="1" ht="14" thickBot="1">
      <c r="A19" s="198" t="s">
        <v>355</v>
      </c>
      <c r="B19" s="199"/>
      <c r="C19" s="200"/>
      <c r="D19" s="201">
        <f t="shared" ref="D19:Z19" si="51">SUM(D3:D18)</f>
        <v>533103.2200000002</v>
      </c>
      <c r="E19" s="248">
        <f t="shared" si="51"/>
        <v>2377</v>
      </c>
      <c r="F19" s="248">
        <f t="shared" si="51"/>
        <v>1446</v>
      </c>
      <c r="G19" s="248">
        <f t="shared" si="51"/>
        <v>62</v>
      </c>
      <c r="H19" s="201">
        <f t="shared" si="51"/>
        <v>2991621</v>
      </c>
      <c r="I19" s="201">
        <f t="shared" si="51"/>
        <v>-131402</v>
      </c>
      <c r="J19" s="201">
        <f t="shared" si="51"/>
        <v>2860219</v>
      </c>
      <c r="K19" s="201">
        <f>SUM(K3:K18)</f>
        <v>177272.12999999995</v>
      </c>
      <c r="L19" s="201">
        <f t="shared" si="51"/>
        <v>280359.38</v>
      </c>
      <c r="M19" s="201">
        <f t="shared" si="51"/>
        <v>1229894.17</v>
      </c>
      <c r="N19" s="201">
        <f t="shared" si="51"/>
        <v>0</v>
      </c>
      <c r="O19" s="201">
        <f t="shared" si="51"/>
        <v>0</v>
      </c>
      <c r="P19" s="201">
        <f t="shared" si="51"/>
        <v>0</v>
      </c>
      <c r="Q19" s="201">
        <f t="shared" si="51"/>
        <v>687103.03999999992</v>
      </c>
      <c r="R19" s="201">
        <f t="shared" si="51"/>
        <v>61300.899999999994</v>
      </c>
      <c r="S19" s="201">
        <f t="shared" si="51"/>
        <v>635</v>
      </c>
      <c r="T19" s="201">
        <f t="shared" si="51"/>
        <v>78519.899999999994</v>
      </c>
      <c r="U19" s="201">
        <f t="shared" si="51"/>
        <v>3696.6099999999997</v>
      </c>
      <c r="V19" s="201">
        <f t="shared" si="51"/>
        <v>7000</v>
      </c>
      <c r="W19" s="201">
        <f t="shared" si="51"/>
        <v>23723</v>
      </c>
      <c r="X19" s="201">
        <f t="shared" si="51"/>
        <v>11797.781599999998</v>
      </c>
      <c r="Y19" s="201">
        <f t="shared" si="51"/>
        <v>365554.09000000014</v>
      </c>
      <c r="Z19" s="201">
        <f t="shared" si="51"/>
        <v>353756.3084000001</v>
      </c>
      <c r="AA19" s="247">
        <f>SUM(AA3:AA18)</f>
        <v>353756.3084000001</v>
      </c>
      <c r="AB19" s="235">
        <f>K19/J19</f>
        <v>6.1978516330392863E-2</v>
      </c>
      <c r="AC19" s="235">
        <f>Z19/K19</f>
        <v>1.9955551298447207</v>
      </c>
      <c r="AD19" s="235">
        <f>Z19/J19</f>
        <v>0.12368154620328027</v>
      </c>
      <c r="AE19" s="235">
        <f t="shared" si="3"/>
        <v>0.24022742314487106</v>
      </c>
    </row>
    <row r="20" spans="1:32">
      <c r="H20" s="206" t="s">
        <v>365</v>
      </c>
      <c r="J20" s="207"/>
      <c r="M20" s="207"/>
      <c r="R20" s="207"/>
      <c r="S20" s="207"/>
      <c r="T20" s="207"/>
      <c r="X20" s="207"/>
      <c r="Y20" s="207"/>
    </row>
    <row r="21" spans="1:32" s="204" customFormat="1">
      <c r="A21" s="208"/>
      <c r="B21" s="208"/>
      <c r="D21" s="209"/>
      <c r="E21" s="209"/>
      <c r="F21" s="209"/>
      <c r="G21" s="209"/>
      <c r="I21" s="210">
        <f>-I19/H19</f>
        <v>4.3923344568045218E-2</v>
      </c>
      <c r="J21" s="211"/>
      <c r="K21" s="234">
        <f>K19/$J$19</f>
        <v>6.1978516330392863E-2</v>
      </c>
      <c r="L21" s="234">
        <f>L19/$J$19</f>
        <v>9.8020249498377579E-2</v>
      </c>
      <c r="M21" s="234">
        <f>M19/$J$19</f>
        <v>0.43</v>
      </c>
      <c r="N21" s="234"/>
      <c r="O21" s="234"/>
      <c r="P21" s="234"/>
      <c r="Q21" s="234">
        <f>Q19/$J$19</f>
        <v>0.24022742314487106</v>
      </c>
      <c r="R21" s="234">
        <f t="shared" ref="R21:W21" si="52">R19/$J$19</f>
        <v>2.1432239978826793E-2</v>
      </c>
      <c r="S21" s="234">
        <f t="shared" si="52"/>
        <v>2.2201097188711774E-4</v>
      </c>
      <c r="T21" s="234">
        <f t="shared" si="52"/>
        <v>2.745240836453432E-2</v>
      </c>
      <c r="U21" s="234">
        <f t="shared" si="52"/>
        <v>1.2924220138388004E-3</v>
      </c>
      <c r="V21" s="234">
        <f t="shared" si="52"/>
        <v>2.4473650444249199E-3</v>
      </c>
      <c r="W21" s="234">
        <f t="shared" si="52"/>
        <v>8.2941201355560528E-3</v>
      </c>
      <c r="X21" s="234">
        <f>X19/$J$19</f>
        <v>4.1247826127999284E-3</v>
      </c>
      <c r="Y21" s="234"/>
      <c r="Z21" s="210">
        <f>Z19/K19</f>
        <v>1.9955551298447207</v>
      </c>
      <c r="AA21" s="182" t="s">
        <v>35</v>
      </c>
      <c r="AB21" s="235">
        <f>Z19/J19</f>
        <v>0.12368154620328027</v>
      </c>
      <c r="AC21" s="212"/>
      <c r="AD21" s="212"/>
      <c r="AE21" s="212"/>
    </row>
    <row r="23" spans="1:32" s="255" customFormat="1">
      <c r="A23" s="251" t="s">
        <v>1393</v>
      </c>
      <c r="B23" s="251"/>
      <c r="C23" s="252"/>
      <c r="D23" s="253">
        <f>SUM(D3:D7)</f>
        <v>123225.19000000013</v>
      </c>
      <c r="E23" s="250">
        <f>SUM(E3:E7)</f>
        <v>803</v>
      </c>
      <c r="F23" s="250">
        <f t="shared" ref="F23:AA23" si="53">SUM(F3:F7)</f>
        <v>544</v>
      </c>
      <c r="G23" s="250">
        <f t="shared" si="53"/>
        <v>15</v>
      </c>
      <c r="H23" s="253">
        <f t="shared" si="53"/>
        <v>936447</v>
      </c>
      <c r="I23" s="253">
        <f t="shared" si="53"/>
        <v>-25467</v>
      </c>
      <c r="J23" s="253">
        <f t="shared" si="53"/>
        <v>910980</v>
      </c>
      <c r="K23" s="253">
        <f t="shared" si="53"/>
        <v>66570.989999999991</v>
      </c>
      <c r="L23" s="253">
        <f t="shared" si="53"/>
        <v>98630.239999999976</v>
      </c>
      <c r="M23" s="253">
        <f t="shared" si="53"/>
        <v>391721.39999999991</v>
      </c>
      <c r="N23" s="253">
        <f t="shared" si="53"/>
        <v>0</v>
      </c>
      <c r="O23" s="253">
        <f t="shared" si="53"/>
        <v>0</v>
      </c>
      <c r="P23" s="253">
        <f t="shared" si="53"/>
        <v>0</v>
      </c>
      <c r="Q23" s="253">
        <f t="shared" si="53"/>
        <v>239309.32999999996</v>
      </c>
      <c r="R23" s="253">
        <f t="shared" si="53"/>
        <v>16975.23</v>
      </c>
      <c r="S23" s="253">
        <f t="shared" si="53"/>
        <v>250</v>
      </c>
      <c r="T23" s="253">
        <f t="shared" si="53"/>
        <v>48984</v>
      </c>
      <c r="U23" s="253">
        <f t="shared" si="53"/>
        <v>1115.3900000000001</v>
      </c>
      <c r="V23" s="253">
        <f t="shared" si="53"/>
        <v>7000</v>
      </c>
      <c r="W23" s="253">
        <f t="shared" si="53"/>
        <v>10387</v>
      </c>
      <c r="X23" s="253">
        <f>SUM(X3:X7)</f>
        <v>3481.9416000000006</v>
      </c>
      <c r="Y23" s="254">
        <f>SUM(Y3:Y7)</f>
        <v>53041.200000000135</v>
      </c>
      <c r="Z23" s="254">
        <f>SUM(Z3:Z7)</f>
        <v>49559.258400000137</v>
      </c>
      <c r="AA23" s="254">
        <f t="shared" si="53"/>
        <v>49559.258400000137</v>
      </c>
      <c r="AB23" s="234"/>
      <c r="AD23" s="256"/>
      <c r="AE23" s="256"/>
      <c r="AF23" s="256"/>
    </row>
    <row r="24" spans="1:32" s="204" customFormat="1">
      <c r="A24" s="208"/>
      <c r="B24" s="208"/>
      <c r="D24" s="209"/>
      <c r="E24" s="209"/>
      <c r="F24" s="209"/>
      <c r="G24" s="209"/>
      <c r="I24" s="257">
        <f>-I23/H23</f>
        <v>2.7195345812416505E-2</v>
      </c>
      <c r="J24" s="258"/>
      <c r="K24" s="258">
        <f>K23/$J$23</f>
        <v>7.307623658038595E-2</v>
      </c>
      <c r="L24" s="258">
        <f>L23/$J$23</f>
        <v>0.10826828250894638</v>
      </c>
      <c r="M24" s="258">
        <f>M23/$J$23</f>
        <v>0.42999999999999988</v>
      </c>
      <c r="N24" s="258"/>
      <c r="O24" s="258"/>
      <c r="P24" s="258"/>
      <c r="Q24" s="258">
        <f>Q23/$J$23</f>
        <v>0.2626943840699027</v>
      </c>
      <c r="R24" s="258">
        <f>R23/$J$23</f>
        <v>1.8634031482579201E-2</v>
      </c>
      <c r="S24" s="258">
        <f>S23/$J$23</f>
        <v>2.7442973501064786E-4</v>
      </c>
      <c r="T24" s="258">
        <f>T23/$J$23</f>
        <v>5.3770664559046305E-2</v>
      </c>
      <c r="U24" s="258"/>
      <c r="V24" s="258">
        <f>V23/$J$23</f>
        <v>7.6840325802981406E-3</v>
      </c>
      <c r="W24" s="258">
        <f>W23/$J$23</f>
        <v>1.1402006630222398E-2</v>
      </c>
      <c r="X24" s="258">
        <f>X23/$J$23</f>
        <v>3.8221932424422058E-3</v>
      </c>
      <c r="Y24" s="258">
        <f>Y23/J23</f>
        <v>5.8224329842587255E-2</v>
      </c>
      <c r="Z24" s="258">
        <f>Z23/J23</f>
        <v>5.4402136600145048E-2</v>
      </c>
      <c r="AA24" s="258">
        <f>AA23/J23</f>
        <v>5.4402136600145048E-2</v>
      </c>
      <c r="AB24" s="259"/>
      <c r="AC24" s="212"/>
      <c r="AD24" s="212"/>
      <c r="AE24" s="212"/>
    </row>
    <row r="26" spans="1:32" s="204" customFormat="1">
      <c r="A26" s="208" t="s">
        <v>1737</v>
      </c>
      <c r="B26" s="208"/>
      <c r="D26" s="209"/>
      <c r="E26" s="209"/>
      <c r="F26" s="209"/>
      <c r="G26" s="209"/>
      <c r="I26" s="257"/>
      <c r="J26" s="258"/>
      <c r="K26" s="258">
        <f>(K7+K8)/($J$7+$J$8)</f>
        <v>7.0282074177319923E-2</v>
      </c>
      <c r="L26" s="258">
        <f>(L7+L8)/($J$7+$J$8)</f>
        <v>0.10463693185530408</v>
      </c>
      <c r="M26" s="258">
        <f t="shared" ref="M26:Z26" si="54">(M7+M8)/($J$7+$J$8)</f>
        <v>0.42999999999999983</v>
      </c>
      <c r="N26" s="258">
        <f t="shared" si="54"/>
        <v>0</v>
      </c>
      <c r="O26" s="258">
        <f t="shared" si="54"/>
        <v>0</v>
      </c>
      <c r="P26" s="258">
        <f t="shared" si="54"/>
        <v>0</v>
      </c>
      <c r="Q26" s="258">
        <f t="shared" si="54"/>
        <v>0.25406002134285766</v>
      </c>
      <c r="R26" s="258">
        <f>(R7+S7+T7+R8+S8+T8)/($J$7+$J$8)</f>
        <v>0.21054563669229256</v>
      </c>
      <c r="S26" s="258"/>
      <c r="T26" s="258"/>
      <c r="U26" s="258">
        <f t="shared" si="54"/>
        <v>4.8582877801250073E-3</v>
      </c>
      <c r="V26" s="258">
        <f t="shared" si="54"/>
        <v>0</v>
      </c>
      <c r="W26" s="258">
        <f t="shared" si="54"/>
        <v>2.1042315482283244E-2</v>
      </c>
      <c r="X26" s="258">
        <f t="shared" si="54"/>
        <v>3.8902543694629898E-3</v>
      </c>
      <c r="Y26" s="258">
        <f t="shared" si="54"/>
        <v>-4.362406080536594E-2</v>
      </c>
      <c r="Z26" s="258">
        <f t="shared" si="54"/>
        <v>-4.7514315174828924E-2</v>
      </c>
      <c r="AA26" s="258"/>
      <c r="AB26" s="259"/>
      <c r="AC26" s="212"/>
      <c r="AD26" s="212"/>
      <c r="AE26" s="212"/>
    </row>
    <row r="27" spans="1:32" s="204" customFormat="1">
      <c r="A27" s="208" t="s">
        <v>1736</v>
      </c>
      <c r="B27" s="208"/>
      <c r="D27" s="209"/>
      <c r="E27" s="209"/>
      <c r="F27" s="209"/>
      <c r="G27" s="209"/>
      <c r="I27" s="257"/>
      <c r="J27" s="258"/>
      <c r="K27" s="258">
        <f>K9/$J$9</f>
        <v>6.6026146834769303E-2</v>
      </c>
      <c r="L27" s="258">
        <f>L9/$J$9</f>
        <v>0.10353457968796775</v>
      </c>
      <c r="M27" s="258">
        <f>M9/$J$9</f>
        <v>0.43</v>
      </c>
      <c r="N27" s="258"/>
      <c r="O27" s="258"/>
      <c r="P27" s="258"/>
      <c r="Q27" s="258">
        <f>Q9/$J$9</f>
        <v>0.22200332656930907</v>
      </c>
      <c r="R27" s="258">
        <f>(R9+S9+T9)/$J$9</f>
        <v>0.11123315924287283</v>
      </c>
      <c r="S27" s="258"/>
      <c r="T27" s="258"/>
      <c r="U27" s="258"/>
      <c r="V27" s="258">
        <f>V9/$J$9</f>
        <v>0</v>
      </c>
      <c r="W27" s="258">
        <f>W9/$J$9</f>
        <v>0</v>
      </c>
      <c r="X27" s="258">
        <f>X9/$J$9</f>
        <v>4.3011894366383526E-3</v>
      </c>
      <c r="Y27" s="258">
        <f>Y9/J9</f>
        <v>6.7202787665081046E-2</v>
      </c>
      <c r="Z27" s="258">
        <f>Z9/J9</f>
        <v>6.2901598228442684E-2</v>
      </c>
      <c r="AA27" s="258"/>
      <c r="AB27" s="259"/>
      <c r="AC27" s="212"/>
      <c r="AD27" s="212"/>
      <c r="AE27" s="212"/>
    </row>
    <row r="28" spans="1:32">
      <c r="A28" s="208" t="s">
        <v>2023</v>
      </c>
      <c r="B28" s="208"/>
      <c r="D28" s="209"/>
      <c r="E28" s="209"/>
      <c r="F28" s="209"/>
      <c r="G28" s="209"/>
      <c r="H28" s="204"/>
      <c r="I28" s="257"/>
      <c r="J28" s="258"/>
      <c r="K28" s="258">
        <f>K10/$J$10</f>
        <v>5.6032822773132623E-2</v>
      </c>
      <c r="L28" s="258">
        <f>L10/$J$10</f>
        <v>8.8563170842424321E-2</v>
      </c>
      <c r="M28" s="258">
        <f>M10/$J$10</f>
        <v>0.43</v>
      </c>
      <c r="N28" s="258"/>
      <c r="O28" s="258"/>
      <c r="P28" s="258"/>
      <c r="Q28" s="258">
        <f>Q10/$J$10</f>
        <v>0.2235657334055732</v>
      </c>
      <c r="R28" s="258">
        <f>(R10+S10+T10)/$J$10</f>
        <v>2.902139374148863E-2</v>
      </c>
      <c r="S28" s="258"/>
      <c r="T28" s="258"/>
      <c r="U28" s="258"/>
      <c r="V28" s="258">
        <f>V10/$J$10</f>
        <v>0</v>
      </c>
      <c r="W28" s="258">
        <f>W10/$J$10</f>
        <v>0</v>
      </c>
      <c r="X28" s="258">
        <f>X10/$J$10</f>
        <v>4.3011894366383517E-3</v>
      </c>
      <c r="Y28" s="258">
        <f>Y10/J10</f>
        <v>0.17281687923738109</v>
      </c>
      <c r="Z28" s="258">
        <f>Z10/J10</f>
        <v>0.16851568980074275</v>
      </c>
    </row>
    <row r="29" spans="1:32">
      <c r="A29" s="208" t="s">
        <v>2369</v>
      </c>
      <c r="B29" s="208"/>
      <c r="D29" s="209"/>
      <c r="E29" s="209"/>
      <c r="F29" s="209"/>
      <c r="G29" s="209"/>
      <c r="H29" s="204"/>
      <c r="I29" s="257"/>
      <c r="J29" s="258"/>
      <c r="K29" s="258">
        <f>K11/$J$11</f>
        <v>5.4130813609217177E-2</v>
      </c>
      <c r="L29" s="258">
        <f>L11/$J$11</f>
        <v>8.9548728013038495E-2</v>
      </c>
      <c r="M29" s="258">
        <f>M11/$J$11</f>
        <v>0.43</v>
      </c>
      <c r="N29" s="258"/>
      <c r="O29" s="258"/>
      <c r="P29" s="258"/>
      <c r="Q29" s="258">
        <f>Q11/$J$11</f>
        <v>0.22547461947541467</v>
      </c>
      <c r="R29" s="258">
        <f>(R11+S11+T11)/$J$11</f>
        <v>2.2696381139289762E-2</v>
      </c>
      <c r="S29" s="258"/>
      <c r="T29" s="258"/>
      <c r="U29" s="258"/>
      <c r="V29" s="258">
        <f>V11/$J$11</f>
        <v>0</v>
      </c>
      <c r="W29" s="258">
        <f>W11/$J$11</f>
        <v>1.2257431437900757E-2</v>
      </c>
      <c r="X29" s="258">
        <f>X11/$J$11</f>
        <v>4.3011894366383526E-3</v>
      </c>
      <c r="Y29" s="258">
        <f>Y11/J11</f>
        <v>0.19040688920094059</v>
      </c>
      <c r="Z29" s="258">
        <f>Z11/J11</f>
        <v>0.18610569976430222</v>
      </c>
    </row>
    <row r="30" spans="1:32">
      <c r="A30" s="208" t="s">
        <v>2685</v>
      </c>
      <c r="B30" s="208"/>
      <c r="D30" s="209"/>
      <c r="E30" s="209"/>
      <c r="F30" s="209"/>
      <c r="G30" s="209"/>
      <c r="H30" s="204"/>
      <c r="I30" s="257"/>
      <c r="J30" s="258"/>
      <c r="K30" s="258">
        <f>(K12+K13)/($J$12+$J$13)</f>
        <v>5.2676864176070447E-2</v>
      </c>
      <c r="L30" s="258">
        <f t="shared" ref="L30:Y30" si="55">(L12+L13)/($J$12+$J$13)</f>
        <v>0.10278101812278674</v>
      </c>
      <c r="M30" s="258">
        <f t="shared" si="55"/>
        <v>0.43000000000000005</v>
      </c>
      <c r="N30" s="258">
        <f t="shared" si="55"/>
        <v>0</v>
      </c>
      <c r="O30" s="258">
        <f t="shared" si="55"/>
        <v>0</v>
      </c>
      <c r="P30" s="258">
        <f t="shared" si="55"/>
        <v>0</v>
      </c>
      <c r="Q30" s="258">
        <f t="shared" si="55"/>
        <v>0.26870709036971058</v>
      </c>
      <c r="R30" s="258">
        <f>(R12+R13)/($J$12+$J$13)</f>
        <v>2.6189725392732212E-2</v>
      </c>
      <c r="S30" s="258"/>
      <c r="T30" s="258"/>
      <c r="U30" s="258"/>
      <c r="V30" s="258">
        <f t="shared" si="55"/>
        <v>0</v>
      </c>
      <c r="W30" s="258">
        <f t="shared" si="55"/>
        <v>4.8485457954129162E-3</v>
      </c>
      <c r="X30" s="258">
        <f t="shared" si="55"/>
        <v>4.2892516940889061E-3</v>
      </c>
      <c r="Y30" s="258">
        <f t="shared" si="55"/>
        <v>0.1337643391252504</v>
      </c>
      <c r="Z30" s="258">
        <f>(Z12+Z13)/($J$12+$J$13)</f>
        <v>0.12947508743116151</v>
      </c>
    </row>
    <row r="32" spans="1:32" s="255" customFormat="1">
      <c r="A32" s="251" t="s">
        <v>2688</v>
      </c>
      <c r="B32" s="251"/>
      <c r="C32" s="252"/>
      <c r="D32" s="253">
        <f>SUM(D8:D12)</f>
        <v>240130.03999999995</v>
      </c>
      <c r="E32" s="250">
        <f t="shared" ref="E32:AA32" si="56">SUM(E8:E12)</f>
        <v>958</v>
      </c>
      <c r="F32" s="250">
        <f t="shared" si="56"/>
        <v>579</v>
      </c>
      <c r="G32" s="250">
        <f t="shared" si="56"/>
        <v>30</v>
      </c>
      <c r="H32" s="253">
        <f t="shared" si="56"/>
        <v>1275436</v>
      </c>
      <c r="I32" s="253">
        <f t="shared" si="56"/>
        <v>-66124</v>
      </c>
      <c r="J32" s="253">
        <f>SUM(J8:J12)</f>
        <v>1209312</v>
      </c>
      <c r="K32" s="253">
        <f t="shared" si="56"/>
        <v>69788.849999999991</v>
      </c>
      <c r="L32" s="253">
        <f t="shared" si="56"/>
        <v>115619.00999999998</v>
      </c>
      <c r="M32" s="253">
        <f t="shared" si="56"/>
        <v>520004.16000000003</v>
      </c>
      <c r="N32" s="253">
        <f t="shared" si="56"/>
        <v>0</v>
      </c>
      <c r="O32" s="253">
        <f t="shared" si="56"/>
        <v>0</v>
      </c>
      <c r="P32" s="253">
        <f t="shared" si="56"/>
        <v>0</v>
      </c>
      <c r="Q32" s="253">
        <f t="shared" si="56"/>
        <v>279784.71999999997</v>
      </c>
      <c r="R32" s="253">
        <f>SUM(R8:R12)</f>
        <v>26644.39</v>
      </c>
      <c r="S32" s="253">
        <f>SUM(S8:S12)</f>
        <v>175</v>
      </c>
      <c r="T32" s="253">
        <f t="shared" si="56"/>
        <v>29535.9</v>
      </c>
      <c r="U32" s="253">
        <f t="shared" si="56"/>
        <v>2581.2199999999998</v>
      </c>
      <c r="V32" s="253">
        <f t="shared" si="56"/>
        <v>0</v>
      </c>
      <c r="W32" s="253">
        <f t="shared" si="56"/>
        <v>9178</v>
      </c>
      <c r="X32" s="253">
        <f>SUM(X8:X12)</f>
        <v>5201.4799999999996</v>
      </c>
      <c r="Y32" s="254">
        <f t="shared" si="56"/>
        <v>179519.18999999994</v>
      </c>
      <c r="Z32" s="254">
        <f>SUM(Z8:Z12)</f>
        <v>174317.7099999999</v>
      </c>
      <c r="AA32" s="254">
        <f t="shared" si="56"/>
        <v>174317.7099999999</v>
      </c>
      <c r="AB32" s="234"/>
      <c r="AD32" s="256"/>
      <c r="AE32" s="256"/>
      <c r="AF32" s="256"/>
    </row>
    <row r="34" spans="1:32" s="255" customFormat="1">
      <c r="A34" s="251" t="s">
        <v>3197</v>
      </c>
      <c r="B34" s="251"/>
      <c r="C34" s="252"/>
      <c r="D34" s="253">
        <f>SUM(D13:D18)</f>
        <v>169747.99000000005</v>
      </c>
      <c r="E34" s="250">
        <f>SUM(E13:E18)</f>
        <v>616</v>
      </c>
      <c r="F34" s="250">
        <f t="shared" ref="F34:AA34" si="57">SUM(F13:F18)</f>
        <v>323</v>
      </c>
      <c r="G34" s="250">
        <f t="shared" si="57"/>
        <v>17</v>
      </c>
      <c r="H34" s="253">
        <f t="shared" si="57"/>
        <v>779738</v>
      </c>
      <c r="I34" s="253">
        <f t="shared" si="57"/>
        <v>-39811</v>
      </c>
      <c r="J34" s="253">
        <f t="shared" si="57"/>
        <v>739927</v>
      </c>
      <c r="K34" s="253">
        <f>SUM(K13:K18)</f>
        <v>40912.29</v>
      </c>
      <c r="L34" s="253">
        <f t="shared" si="57"/>
        <v>66110.13</v>
      </c>
      <c r="M34" s="253">
        <f t="shared" si="57"/>
        <v>318168.61</v>
      </c>
      <c r="N34" s="253">
        <f t="shared" si="57"/>
        <v>0</v>
      </c>
      <c r="O34" s="253">
        <f t="shared" si="57"/>
        <v>0</v>
      </c>
      <c r="P34" s="253">
        <f t="shared" si="57"/>
        <v>0</v>
      </c>
      <c r="Q34" s="253">
        <f t="shared" si="57"/>
        <v>168008.99000000002</v>
      </c>
      <c r="R34" s="253">
        <f t="shared" si="57"/>
        <v>17681.280000000002</v>
      </c>
      <c r="S34" s="253">
        <f t="shared" si="57"/>
        <v>210</v>
      </c>
      <c r="T34" s="253">
        <f t="shared" si="57"/>
        <v>0</v>
      </c>
      <c r="U34" s="253">
        <f t="shared" si="57"/>
        <v>0</v>
      </c>
      <c r="V34" s="253">
        <f t="shared" si="57"/>
        <v>0</v>
      </c>
      <c r="W34" s="253">
        <f t="shared" si="57"/>
        <v>4158</v>
      </c>
      <c r="X34" s="253">
        <f t="shared" si="57"/>
        <v>3114.3600000000006</v>
      </c>
      <c r="Y34" s="254">
        <f t="shared" si="57"/>
        <v>132993.70000000004</v>
      </c>
      <c r="Z34" s="254">
        <f t="shared" si="57"/>
        <v>129879.34000000004</v>
      </c>
      <c r="AA34" s="254">
        <f t="shared" si="57"/>
        <v>129879.34000000004</v>
      </c>
      <c r="AB34" s="234"/>
      <c r="AD34" s="256"/>
      <c r="AE34" s="256"/>
      <c r="AF34" s="256"/>
    </row>
  </sheetData>
  <mergeCells count="31"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  <mergeCell ref="A13:A18"/>
    <mergeCell ref="AA13:AA18"/>
    <mergeCell ref="AA8:AA12"/>
    <mergeCell ref="A8:A12"/>
    <mergeCell ref="Q1:Q2"/>
    <mergeCell ref="A3:A7"/>
    <mergeCell ref="AA3:AA7"/>
    <mergeCell ref="A1:C1"/>
    <mergeCell ref="D1:D2"/>
    <mergeCell ref="E1:G1"/>
    <mergeCell ref="H1:J1"/>
    <mergeCell ref="K1:K2"/>
    <mergeCell ref="L1:L2"/>
    <mergeCell ref="M1:M2"/>
    <mergeCell ref="N1:N2"/>
    <mergeCell ref="O1:O2"/>
  </mergeCells>
  <conditionalFormatting sqref="J2"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9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9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9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7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7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6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6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6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6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6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6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6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5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5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5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5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1 AC17:AC18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1 AD17:AD18">
    <cfRule type="dataBar" priority="7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1 AE17:AE18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4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4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4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8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8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3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8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8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8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8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8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8"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8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8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8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8"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8">
    <cfRule type="dataBar" priority="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8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8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8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8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8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8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8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8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3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3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1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1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2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1"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1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1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1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1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1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1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1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1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1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1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1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1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1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1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1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1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1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1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2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2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1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2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2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2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2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2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2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2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2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2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2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2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2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2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2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2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2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2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2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2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3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3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1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3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3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3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3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3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3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3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3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3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3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3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3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3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3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3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3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3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3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2:AC16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2:AD1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2:AE16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4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4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4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4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4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4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4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4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4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4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4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4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4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4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4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4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4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4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5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5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5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5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5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5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5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5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5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5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5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5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5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5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6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6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6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6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6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6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6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6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6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6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7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7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7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AC3:AC11 AC17:AC18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AD3:AD11 AD17:AD18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AE3:AE11 AE17:AE18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AC12:AC16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AD12:AD16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AE12:AE16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22:M41 D22:D41 K22:K41 F22:G41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B7" sqref="B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11" priority="4" operator="equal">
      <formula>"C"</formula>
    </cfRule>
    <cfRule type="cellIs" dxfId="10" priority="5" operator="equal">
      <formula>"B"</formula>
    </cfRule>
    <cfRule type="cellIs" dxfId="9" priority="6" operator="equal">
      <formula>"A"</formula>
    </cfRule>
  </conditionalFormatting>
  <conditionalFormatting sqref="M22:M41 D22:D41 K22:K41 F22:G41">
    <cfRule type="cellIs" dxfId="8" priority="1" operator="equal">
      <formula>"C"</formula>
    </cfRule>
    <cfRule type="cellIs" dxfId="7" priority="2" operator="equal">
      <formula>"B"</formula>
    </cfRule>
    <cfRule type="cellIs" dxfId="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13" priority="4" operator="equal">
      <formula>"C"</formula>
    </cfRule>
    <cfRule type="cellIs" dxfId="412" priority="5" operator="equal">
      <formula>"B"</formula>
    </cfRule>
    <cfRule type="cellIs" dxfId="411" priority="6" operator="equal">
      <formula>"A"</formula>
    </cfRule>
  </conditionalFormatting>
  <conditionalFormatting sqref="M22:M41 D22:D41 K22:K41 F22:G41">
    <cfRule type="cellIs" dxfId="410" priority="1" operator="equal">
      <formula>"C"</formula>
    </cfRule>
    <cfRule type="cellIs" dxfId="409" priority="2" operator="equal">
      <formula>"B"</formula>
    </cfRule>
    <cfRule type="cellIs" dxfId="40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7" priority="4" operator="equal">
      <formula>"C"</formula>
    </cfRule>
    <cfRule type="cellIs" dxfId="406" priority="5" operator="equal">
      <formula>"B"</formula>
    </cfRule>
    <cfRule type="cellIs" dxfId="405" priority="6" operator="equal">
      <formula>"A"</formula>
    </cfRule>
  </conditionalFormatting>
  <conditionalFormatting sqref="M22:M41 D22:D41 K22:K41 F22:G41">
    <cfRule type="cellIs" dxfId="404" priority="1" operator="equal">
      <formula>"C"</formula>
    </cfRule>
    <cfRule type="cellIs" dxfId="403" priority="2" operator="equal">
      <formula>"B"</formula>
    </cfRule>
    <cfRule type="cellIs" dxfId="40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1" priority="4" operator="equal">
      <formula>"C"</formula>
    </cfRule>
    <cfRule type="cellIs" dxfId="400" priority="5" operator="equal">
      <formula>"B"</formula>
    </cfRule>
    <cfRule type="cellIs" dxfId="399" priority="6" operator="equal">
      <formula>"A"</formula>
    </cfRule>
  </conditionalFormatting>
  <conditionalFormatting sqref="M22:M41 D22:D41 K22:K41 F22:G41">
    <cfRule type="cellIs" dxfId="398" priority="1" operator="equal">
      <formula>"C"</formula>
    </cfRule>
    <cfRule type="cellIs" dxfId="397" priority="2" operator="equal">
      <formula>"B"</formula>
    </cfRule>
    <cfRule type="cellIs" dxfId="396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5" priority="4" operator="equal">
      <formula>"C"</formula>
    </cfRule>
    <cfRule type="cellIs" dxfId="394" priority="5" operator="equal">
      <formula>"B"</formula>
    </cfRule>
    <cfRule type="cellIs" dxfId="393" priority="6" operator="equal">
      <formula>"A"</formula>
    </cfRule>
  </conditionalFormatting>
  <conditionalFormatting sqref="M22:M41 D22:D41 K22:K41 F22:G41">
    <cfRule type="cellIs" dxfId="392" priority="1" operator="equal">
      <formula>"C"</formula>
    </cfRule>
    <cfRule type="cellIs" dxfId="391" priority="2" operator="equal">
      <formula>"B"</formula>
    </cfRule>
    <cfRule type="cellIs" dxfId="39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9" priority="4" operator="equal">
      <formula>"C"</formula>
    </cfRule>
    <cfRule type="cellIs" dxfId="388" priority="5" operator="equal">
      <formula>"B"</formula>
    </cfRule>
    <cfRule type="cellIs" dxfId="387" priority="6" operator="equal">
      <formula>"A"</formula>
    </cfRule>
  </conditionalFormatting>
  <conditionalFormatting sqref="M22:M41 D22:D41 K22:K41 F22:G41">
    <cfRule type="cellIs" dxfId="386" priority="1" operator="equal">
      <formula>"C"</formula>
    </cfRule>
    <cfRule type="cellIs" dxfId="385" priority="2" operator="equal">
      <formula>"B"</formula>
    </cfRule>
    <cfRule type="cellIs" dxfId="38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3" priority="4" operator="equal">
      <formula>"C"</formula>
    </cfRule>
    <cfRule type="cellIs" dxfId="382" priority="5" operator="equal">
      <formula>"B"</formula>
    </cfRule>
    <cfRule type="cellIs" dxfId="381" priority="6" operator="equal">
      <formula>"A"</formula>
    </cfRule>
  </conditionalFormatting>
  <conditionalFormatting sqref="M22:M41 D22:D41 K22:K41 F22:G41">
    <cfRule type="cellIs" dxfId="380" priority="1" operator="equal">
      <formula>"C"</formula>
    </cfRule>
    <cfRule type="cellIs" dxfId="379" priority="2" operator="equal">
      <formula>"B"</formula>
    </cfRule>
    <cfRule type="cellIs" dxfId="37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7" priority="4" operator="equal">
      <formula>"C"</formula>
    </cfRule>
    <cfRule type="cellIs" dxfId="376" priority="5" operator="equal">
      <formula>"B"</formula>
    </cfRule>
    <cfRule type="cellIs" dxfId="375" priority="6" operator="equal">
      <formula>"A"</formula>
    </cfRule>
  </conditionalFormatting>
  <conditionalFormatting sqref="M22:M41 D22:D41 K22:K41 F22:G41">
    <cfRule type="cellIs" dxfId="374" priority="1" operator="equal">
      <formula>"C"</formula>
    </cfRule>
    <cfRule type="cellIs" dxfId="373" priority="2" operator="equal">
      <formula>"B"</formula>
    </cfRule>
    <cfRule type="cellIs" dxfId="37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371" priority="4" operator="equal">
      <formula>"C"</formula>
    </cfRule>
    <cfRule type="cellIs" dxfId="370" priority="5" operator="equal">
      <formula>"B"</formula>
    </cfRule>
    <cfRule type="cellIs" dxfId="369" priority="6" operator="equal">
      <formula>"A"</formula>
    </cfRule>
  </conditionalFormatting>
  <conditionalFormatting sqref="M22:M41 D22:D41 K22:K41 F22:G41">
    <cfRule type="cellIs" dxfId="368" priority="1" operator="equal">
      <formula>"C"</formula>
    </cfRule>
    <cfRule type="cellIs" dxfId="367" priority="2" operator="equal">
      <formula>"B"</formula>
    </cfRule>
    <cfRule type="cellIs" dxfId="366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65" priority="4" operator="equal">
      <formula>"C"</formula>
    </cfRule>
    <cfRule type="cellIs" dxfId="364" priority="5" operator="equal">
      <formula>"B"</formula>
    </cfRule>
    <cfRule type="cellIs" dxfId="363" priority="6" operator="equal">
      <formula>"A"</formula>
    </cfRule>
  </conditionalFormatting>
  <conditionalFormatting sqref="M22:M41 D22:D41 K22:K41 F22:G41">
    <cfRule type="cellIs" dxfId="362" priority="1" operator="equal">
      <formula>"C"</formula>
    </cfRule>
    <cfRule type="cellIs" dxfId="361" priority="2" operator="equal">
      <formula>"B"</formula>
    </cfRule>
    <cfRule type="cellIs" dxfId="36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59" priority="4" operator="equal">
      <formula>"C"</formula>
    </cfRule>
    <cfRule type="cellIs" dxfId="358" priority="5" operator="equal">
      <formula>"B"</formula>
    </cfRule>
    <cfRule type="cellIs" dxfId="357" priority="6" operator="equal">
      <formula>"A"</formula>
    </cfRule>
  </conditionalFormatting>
  <conditionalFormatting sqref="M22:M41 D22:D41 K22:K41 F22:G41">
    <cfRule type="cellIs" dxfId="356" priority="1" operator="equal">
      <formula>"C"</formula>
    </cfRule>
    <cfRule type="cellIs" dxfId="355" priority="2" operator="equal">
      <formula>"B"</formula>
    </cfRule>
    <cfRule type="cellIs" dxfId="35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53" priority="4" operator="equal">
      <formula>"C"</formula>
    </cfRule>
    <cfRule type="cellIs" dxfId="352" priority="5" operator="equal">
      <formula>"B"</formula>
    </cfRule>
    <cfRule type="cellIs" dxfId="351" priority="6" operator="equal">
      <formula>"A"</formula>
    </cfRule>
  </conditionalFormatting>
  <conditionalFormatting sqref="M22:M41 D22:D41 K22:K41 F22:G41">
    <cfRule type="cellIs" dxfId="350" priority="1" operator="equal">
      <formula>"C"</formula>
    </cfRule>
    <cfRule type="cellIs" dxfId="349" priority="2" operator="equal">
      <formula>"B"</formula>
    </cfRule>
    <cfRule type="cellIs" dxfId="348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7" priority="4" operator="equal">
      <formula>"C"</formula>
    </cfRule>
    <cfRule type="cellIs" dxfId="346" priority="5" operator="equal">
      <formula>"B"</formula>
    </cfRule>
    <cfRule type="cellIs" dxfId="345" priority="6" operator="equal">
      <formula>"A"</formula>
    </cfRule>
  </conditionalFormatting>
  <conditionalFormatting sqref="M22:M41 D22:D41 K22:K41 F22:G41">
    <cfRule type="cellIs" dxfId="344" priority="1" operator="equal">
      <formula>"C"</formula>
    </cfRule>
    <cfRule type="cellIs" dxfId="343" priority="2" operator="equal">
      <formula>"B"</formula>
    </cfRule>
    <cfRule type="cellIs" dxfId="34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1" priority="4" operator="equal">
      <formula>"C"</formula>
    </cfRule>
    <cfRule type="cellIs" dxfId="340" priority="5" operator="equal">
      <formula>"B"</formula>
    </cfRule>
    <cfRule type="cellIs" dxfId="339" priority="6" operator="equal">
      <formula>"A"</formula>
    </cfRule>
  </conditionalFormatting>
  <conditionalFormatting sqref="M22:M41 D22:D41 K22:K41 F22:G41">
    <cfRule type="cellIs" dxfId="338" priority="1" operator="equal">
      <formula>"C"</formula>
    </cfRule>
    <cfRule type="cellIs" dxfId="337" priority="2" operator="equal">
      <formula>"B"</formula>
    </cfRule>
    <cfRule type="cellIs" dxfId="336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35" priority="4" operator="equal">
      <formula>"C"</formula>
    </cfRule>
    <cfRule type="cellIs" dxfId="334" priority="5" operator="equal">
      <formula>"B"</formula>
    </cfRule>
    <cfRule type="cellIs" dxfId="333" priority="6" operator="equal">
      <formula>"A"</formula>
    </cfRule>
  </conditionalFormatting>
  <conditionalFormatting sqref="M22:M41 D22:D41 K22:K41 F22:G41">
    <cfRule type="cellIs" dxfId="332" priority="1" operator="equal">
      <formula>"C"</formula>
    </cfRule>
    <cfRule type="cellIs" dxfId="331" priority="2" operator="equal">
      <formula>"B"</formula>
    </cfRule>
    <cfRule type="cellIs" dxfId="330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8" t="s">
        <v>1072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41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3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29" priority="4" operator="equal">
      <formula>"C"</formula>
    </cfRule>
    <cfRule type="cellIs" dxfId="328" priority="5" operator="equal">
      <formula>"B"</formula>
    </cfRule>
    <cfRule type="cellIs" dxfId="327" priority="6" operator="equal">
      <formula>"A"</formula>
    </cfRule>
  </conditionalFormatting>
  <conditionalFormatting sqref="M22:M41 D22:D41 K22:K41 F22:G41">
    <cfRule type="cellIs" dxfId="326" priority="1" operator="equal">
      <formula>"C"</formula>
    </cfRule>
    <cfRule type="cellIs" dxfId="325" priority="2" operator="equal">
      <formula>"B"</formula>
    </cfRule>
    <cfRule type="cellIs" dxfId="324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P9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/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42</v>
      </c>
      <c r="L3" s="36"/>
      <c r="M3" s="36"/>
      <c r="N3" s="37" t="e">
        <f>K3/$O$1</f>
        <v>#DIV/0!</v>
      </c>
      <c r="O3" s="38" t="e">
        <f ca="1">R3/$O$1</f>
        <v>#DIV/0!</v>
      </c>
      <c r="P3" s="32">
        <f ca="1">ЯНВАРЬ!P3+ФЕВРАЛЬ!P3+МАРТ!P3</f>
        <v>38</v>
      </c>
      <c r="Q3" s="32">
        <f ca="1">ЯНВАРЬ!Q3+ФЕВРАЛЬ!Q3+МАРТ!Q3</f>
        <v>2</v>
      </c>
      <c r="R3" s="40">
        <f t="shared" ref="R3:R7" ca="1" si="1">P3-Q3</f>
        <v>36</v>
      </c>
      <c r="S3" s="32">
        <f ca="1">ЯНВАРЬ!S3+ФЕВРАЛЬ!S3+МАРТ!S3</f>
        <v>78463</v>
      </c>
      <c r="T3" s="32">
        <f ca="1">ЯНВАРЬ!T3+ФЕВРАЛЬ!T3+МАРТ!T3</f>
        <v>-4800</v>
      </c>
      <c r="U3" s="40">
        <f t="shared" ref="U3:U7" ca="1" si="2">S3+T3</f>
        <v>73663</v>
      </c>
      <c r="V3" s="43">
        <f t="shared" ref="V3:V14" ca="1" si="3">U3/$U$24</f>
        <v>2.5754321609638982E-2</v>
      </c>
      <c r="W3" s="44">
        <f t="shared" ref="W3:W7" ca="1" si="4">R3*H3</f>
        <v>5147.28</v>
      </c>
      <c r="X3" s="32">
        <f ca="1">ЯНВАРЬ!X3+ФЕВРАЛЬ!X3+МАРТ!X3</f>
        <v>31675.089999999997</v>
      </c>
      <c r="Y3" s="45">
        <f t="shared" ref="Y3:Y16" ca="1" si="5">IF(U3=0,0,X3/U3)</f>
        <v>0.42999999999999994</v>
      </c>
      <c r="Z3" s="32">
        <f ca="1">ЯНВАРЬ!Z3+ФЕВРАЛЬ!Z3+МАРТ!Z3</f>
        <v>8449.75</v>
      </c>
      <c r="AA3" s="32">
        <f>ЯНВАРЬ!AA3+ФЕВРАЛЬ!AA3+МАРТ!AA3</f>
        <v>21287.357383000002</v>
      </c>
      <c r="AB3" s="42"/>
      <c r="AC3" s="42"/>
      <c r="AD3" s="32">
        <f ca="1">ЯНВАРЬ!AD3+ФЕВРАЛЬ!AD3+МАРТ!AD3</f>
        <v>301.77905903528426</v>
      </c>
      <c r="AE3" s="47">
        <f t="shared" ref="AE3:AE7" ca="1" si="6">U3-W3-X3-Z3-AA3-AB3-AC3-AD3</f>
        <v>6801.7435579647181</v>
      </c>
      <c r="AF3" s="46"/>
      <c r="AG3" s="48">
        <f t="shared" ref="AG3:AG7" ca="1" si="7">IF(R3=0,0,U3/R3)</f>
        <v>2046.1944444444443</v>
      </c>
      <c r="AH3" s="49">
        <f t="shared" ref="AH3:AH7" si="8">H3</f>
        <v>142.97999999999999</v>
      </c>
      <c r="AI3" s="49">
        <f t="shared" ref="AI3:AI7" ca="1" si="9">IF(R3=0,0,X3/R3)</f>
        <v>879.86361111111103</v>
      </c>
      <c r="AJ3" s="49">
        <f t="shared" ref="AJ3:AJ7" ca="1" si="10">IF(P3=0,Z3/1,Z3/P3)</f>
        <v>222.36184210526315</v>
      </c>
      <c r="AK3" s="49">
        <f t="shared" ref="AK3:AK7" ca="1" si="11">IF(P3=0,0,AA3/P3)</f>
        <v>560.19361534210532</v>
      </c>
      <c r="AL3" s="49">
        <f ca="1">_xlfn.IFS(R3=0,AE3,R3&lt;0,AE3/-R3,R3&gt;0,AE3/R3)</f>
        <v>188.93732105457551</v>
      </c>
      <c r="AM3" s="50">
        <f t="shared" ref="AM3:AM7" ca="1" si="12">IF(AG3=0,0,AL3/AG3)</f>
        <v>9.233595642269142E-2</v>
      </c>
      <c r="AN3" s="51">
        <f t="shared" ref="AN3:AN7" ca="1" si="13">IF(AH3=0,0,AL3/AH3)</f>
        <v>1.3214248220350784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66</v>
      </c>
      <c r="L4" s="36"/>
      <c r="M4" s="36"/>
      <c r="N4" s="37" t="e">
        <f t="shared" ref="N4:N16" si="15">K4/$O$1</f>
        <v>#DIV/0!</v>
      </c>
      <c r="O4" s="38" t="e">
        <f t="shared" ref="O4:O16" ca="1" si="16">R4/$O$1</f>
        <v>#DIV/0!</v>
      </c>
      <c r="P4" s="32">
        <f ca="1">ЯНВАРЬ!P4+ФЕВРАЛЬ!P4+МАРТ!P4</f>
        <v>47</v>
      </c>
      <c r="Q4" s="32">
        <f ca="1">ЯНВАРЬ!Q4+ФЕВРАЛЬ!Q4+МАРТ!Q4</f>
        <v>2</v>
      </c>
      <c r="R4" s="40">
        <f t="shared" ca="1" si="1"/>
        <v>45</v>
      </c>
      <c r="S4" s="32">
        <f ca="1">ЯНВАРЬ!S4+ФЕВРАЛЬ!S4+МАРТ!S4</f>
        <v>95571</v>
      </c>
      <c r="T4" s="32">
        <f ca="1">ЯНВАРЬ!T4+ФЕВРАЛЬ!T4+МАРТ!T4</f>
        <v>-4677</v>
      </c>
      <c r="U4" s="40">
        <f t="shared" ca="1" si="2"/>
        <v>90894</v>
      </c>
      <c r="V4" s="43">
        <f t="shared" ca="1" si="3"/>
        <v>3.1778685478279813E-2</v>
      </c>
      <c r="W4" s="44">
        <f t="shared" ca="1" si="4"/>
        <v>5539.05</v>
      </c>
      <c r="X4" s="32">
        <f ca="1">ЯНВАРЬ!X4+ФЕВРАЛЬ!X4+МАРТ!X4</f>
        <v>39084.42</v>
      </c>
      <c r="Y4" s="45">
        <f t="shared" ca="1" si="5"/>
        <v>0.43</v>
      </c>
      <c r="Z4" s="32">
        <f ca="1">ЯНВАРЬ!Z4+ФЕВРАЛЬ!Z4+МАРТ!Z4</f>
        <v>8977.36</v>
      </c>
      <c r="AA4" s="32">
        <f>ЯНВАРЬ!AA4+ФЕВРАЛЬ!AA4+МАРТ!AA4</f>
        <v>16179.375255999999</v>
      </c>
      <c r="AB4" s="42"/>
      <c r="AC4" s="42"/>
      <c r="AD4" s="32">
        <f ca="1">ЯНВАРЬ!AD4+ФЕВРАЛЬ!AD4+МАРТ!AD4</f>
        <v>376.66160522996717</v>
      </c>
      <c r="AE4" s="47">
        <f t="shared" ca="1" si="6"/>
        <v>20737.13313877003</v>
      </c>
      <c r="AF4" s="46"/>
      <c r="AG4" s="48">
        <f t="shared" ca="1" si="7"/>
        <v>2019.8666666666666</v>
      </c>
      <c r="AH4" s="49">
        <f t="shared" si="8"/>
        <v>123.09</v>
      </c>
      <c r="AI4" s="49">
        <f t="shared" ca="1" si="9"/>
        <v>868.54266666666661</v>
      </c>
      <c r="AJ4" s="49">
        <f t="shared" ca="1" si="10"/>
        <v>191.00765957446811</v>
      </c>
      <c r="AK4" s="49">
        <f t="shared" ca="1" si="11"/>
        <v>344.24202672340425</v>
      </c>
      <c r="AL4" s="49">
        <f t="array" aca="1" ref="AL4" ca="1">_xlfn.IFS(R4=0,AE4,R4&lt;0,AE4/-R4,R4&gt;0,AE4/R4)</f>
        <v>460.82518086155625</v>
      </c>
      <c r="AM4" s="50">
        <f t="shared" ca="1" si="12"/>
        <v>0.2281463368183822</v>
      </c>
      <c r="AN4" s="51">
        <f t="shared" ca="1" si="13"/>
        <v>3.7438068150260477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27</v>
      </c>
      <c r="L5" s="36"/>
      <c r="M5" s="36"/>
      <c r="N5" s="37" t="e">
        <f t="shared" si="15"/>
        <v>#DIV/0!</v>
      </c>
      <c r="O5" s="38" t="e">
        <f t="shared" ca="1" si="16"/>
        <v>#DIV/0!</v>
      </c>
      <c r="P5" s="32">
        <f ca="1">ЯНВАРЬ!P5+ФЕВРАЛЬ!P5+МАРТ!P5</f>
        <v>32</v>
      </c>
      <c r="Q5" s="32">
        <f ca="1">ЯНВАРЬ!Q5+ФЕВРАЛЬ!Q5+МАРТ!Q5</f>
        <v>2</v>
      </c>
      <c r="R5" s="40">
        <f t="shared" ca="1" si="1"/>
        <v>30</v>
      </c>
      <c r="S5" s="32">
        <f ca="1">ЯНВАРЬ!S5+ФЕВРАЛЬ!S5+МАРТ!S5</f>
        <v>67567</v>
      </c>
      <c r="T5" s="32">
        <f ca="1">ЯНВАРЬ!T5+ФЕВРАЛЬ!T5+МАРТ!T5</f>
        <v>-4667</v>
      </c>
      <c r="U5" s="40">
        <f t="shared" ca="1" si="2"/>
        <v>62900</v>
      </c>
      <c r="V5" s="43">
        <f t="shared" ca="1" si="3"/>
        <v>2.1991323042046779E-2</v>
      </c>
      <c r="W5" s="44">
        <f t="shared" ca="1" si="4"/>
        <v>3692.7000000000003</v>
      </c>
      <c r="X5" s="32">
        <f ca="1">ЯНВАРЬ!X5+ФЕВРАЛЬ!X5+МАРТ!X5</f>
        <v>27047</v>
      </c>
      <c r="Y5" s="45">
        <f t="shared" ca="1" si="5"/>
        <v>0.43</v>
      </c>
      <c r="Z5" s="32">
        <f ca="1">ЯНВАРЬ!Z5+ФЕВРАЛЬ!Z5+МАРТ!Z5</f>
        <v>5062.25</v>
      </c>
      <c r="AA5" s="32">
        <f>ЯНВАРЬ!AA5+ФЕВРАЛЬ!AA5+МАРТ!AA5</f>
        <v>10432.55883</v>
      </c>
      <c r="AB5" s="55"/>
      <c r="AC5" s="42"/>
      <c r="AD5" s="32">
        <f ca="1">ЯНВАРЬ!AD5+ФЕВРАЛЬ!AD5+МАРТ!AD5</f>
        <v>263.28825181491607</v>
      </c>
      <c r="AE5" s="47">
        <f t="shared" ca="1" si="6"/>
        <v>16402.202918185085</v>
      </c>
      <c r="AF5" s="46"/>
      <c r="AG5" s="48">
        <f t="shared" ca="1" si="7"/>
        <v>2096.6666666666665</v>
      </c>
      <c r="AH5" s="49">
        <f t="shared" si="8"/>
        <v>123.09</v>
      </c>
      <c r="AI5" s="49">
        <f t="shared" ca="1" si="9"/>
        <v>901.56666666666672</v>
      </c>
      <c r="AJ5" s="49">
        <f t="shared" ca="1" si="10"/>
        <v>158.1953125</v>
      </c>
      <c r="AK5" s="49">
        <f t="shared" ca="1" si="11"/>
        <v>326.0174634375</v>
      </c>
      <c r="AL5" s="49">
        <f t="array" aca="1" ref="AL5" ca="1">_xlfn.IFS(R5=0,AE5,R5&lt;0,AE5/-R5,R5&gt;0,AE5/R5)</f>
        <v>546.74009727283612</v>
      </c>
      <c r="AM5" s="50">
        <f t="shared" ca="1" si="12"/>
        <v>0.26076634210151167</v>
      </c>
      <c r="AN5" s="51">
        <f t="shared" ca="1" si="13"/>
        <v>4.4417913500108543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143</v>
      </c>
      <c r="L6" s="36"/>
      <c r="M6" s="36"/>
      <c r="N6" s="37" t="e">
        <f t="shared" si="15"/>
        <v>#DIV/0!</v>
      </c>
      <c r="O6" s="38" t="e">
        <f t="shared" ca="1" si="16"/>
        <v>#DIV/0!</v>
      </c>
      <c r="P6" s="32">
        <f ca="1">ЯНВАРЬ!P6+ФЕВРАЛЬ!P6+МАРТ!P6</f>
        <v>141</v>
      </c>
      <c r="Q6" s="32">
        <f ca="1">ЯНВАРЬ!Q6+ФЕВРАЛЬ!Q6+МАРТ!Q6</f>
        <v>8</v>
      </c>
      <c r="R6" s="40">
        <f t="shared" ca="1" si="1"/>
        <v>133</v>
      </c>
      <c r="S6" s="32">
        <f ca="1">ЯНВАРЬ!S6+ФЕВРАЛЬ!S6+МАРТ!S6</f>
        <v>270133</v>
      </c>
      <c r="T6" s="32">
        <f ca="1">ЯНВАРЬ!T6+ФЕВРАЛЬ!T6+МАРТ!T6</f>
        <v>-15361</v>
      </c>
      <c r="U6" s="40">
        <f t="shared" ca="1" si="2"/>
        <v>254772</v>
      </c>
      <c r="V6" s="43">
        <f t="shared" ca="1" si="3"/>
        <v>8.9074298156889387E-2</v>
      </c>
      <c r="W6" s="44">
        <f t="shared" ca="1" si="4"/>
        <v>16370.970000000001</v>
      </c>
      <c r="X6" s="32">
        <f ca="1">ЯНВАРЬ!X6+ФЕВРАЛЬ!X6+МАРТ!X6</f>
        <v>109551.95999999999</v>
      </c>
      <c r="Y6" s="45">
        <f t="shared" ca="1" si="5"/>
        <v>0.43</v>
      </c>
      <c r="Z6" s="32">
        <f ca="1">ЯНВАРЬ!Z6+ФЕВРАЛЬ!Z6+МАРТ!Z6</f>
        <v>22318.089999999997</v>
      </c>
      <c r="AA6" s="32">
        <f>ЯНВАРЬ!AA6+ФЕВРАЛЬ!AA6+МАРТ!AA6</f>
        <v>57783.919177000003</v>
      </c>
      <c r="AB6" s="55"/>
      <c r="AC6" s="42"/>
      <c r="AD6" s="32">
        <f ca="1">ЯНВАРЬ!AD6+ФЕВРАЛЬ!AD6+МАРТ!AD6</f>
        <v>1018.2592119602617</v>
      </c>
      <c r="AE6" s="47">
        <f t="shared" ca="1" si="6"/>
        <v>47728.801611039744</v>
      </c>
      <c r="AF6" s="46"/>
      <c r="AG6" s="48">
        <f t="shared" ca="1" si="7"/>
        <v>1915.578947368421</v>
      </c>
      <c r="AH6" s="49">
        <f t="shared" si="8"/>
        <v>123.09</v>
      </c>
      <c r="AI6" s="49">
        <f t="shared" ca="1" si="9"/>
        <v>823.69894736842105</v>
      </c>
      <c r="AJ6" s="49">
        <f t="shared" ca="1" si="10"/>
        <v>158.28432624113472</v>
      </c>
      <c r="AK6" s="49">
        <f t="shared" ca="1" si="11"/>
        <v>409.81502962411349</v>
      </c>
      <c r="AL6" s="49">
        <f t="array" aca="1" ref="AL6" ca="1">_xlfn.IFS(R6=0,AE6,R6&lt;0,AE6/-R6,R6&gt;0,AE6/R6)</f>
        <v>358.86317000781764</v>
      </c>
      <c r="AM6" s="50">
        <f t="shared" ca="1" si="12"/>
        <v>0.18733927437489106</v>
      </c>
      <c r="AN6" s="51">
        <f t="shared" ca="1" si="13"/>
        <v>2.9154534893802717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165</v>
      </c>
      <c r="L7" s="36"/>
      <c r="M7" s="36"/>
      <c r="N7" s="37" t="e">
        <f t="shared" si="15"/>
        <v>#DIV/0!</v>
      </c>
      <c r="O7" s="38" t="e">
        <f t="shared" ca="1" si="16"/>
        <v>#DIV/0!</v>
      </c>
      <c r="P7" s="32">
        <f ca="1">ЯНВАРЬ!P7+ФЕВРАЛЬ!P7+МАРТ!P7</f>
        <v>154</v>
      </c>
      <c r="Q7" s="32">
        <f ca="1">ЯНВАРЬ!Q7+ФЕВРАЛЬ!Q7+МАРТ!Q7</f>
        <v>7</v>
      </c>
      <c r="R7" s="40">
        <f t="shared" ca="1" si="1"/>
        <v>147</v>
      </c>
      <c r="S7" s="32">
        <f ca="1">ЯНВАРЬ!S7+ФЕВРАЛЬ!S7+МАРТ!S7</f>
        <v>327803</v>
      </c>
      <c r="T7" s="32">
        <f ca="1">ЯНВАРЬ!T7+ФЕВРАЛЬ!T7+МАРТ!T7</f>
        <v>-15124</v>
      </c>
      <c r="U7" s="40">
        <f t="shared" ca="1" si="2"/>
        <v>312679</v>
      </c>
      <c r="V7" s="43">
        <f t="shared" ca="1" si="3"/>
        <v>0.10931995067510565</v>
      </c>
      <c r="W7" s="44">
        <f t="shared" ca="1" si="4"/>
        <v>17234.28</v>
      </c>
      <c r="X7" s="32">
        <f ca="1">ЯНВАРЬ!X7+ФЕВРАЛЬ!X7+МАРТ!X7</f>
        <v>134451.97</v>
      </c>
      <c r="Y7" s="45">
        <f t="shared" ca="1" si="5"/>
        <v>0.43</v>
      </c>
      <c r="Z7" s="32">
        <f ca="1">ЯНВАРЬ!Z7+ФЕВРАЛЬ!Z7+МАРТ!Z7</f>
        <v>29128.159999999996</v>
      </c>
      <c r="AA7" s="32">
        <f>ЯНВАРЬ!AA7+ФЕВРАЛЬ!AA7+МАРТ!AA7</f>
        <v>85193.039489999996</v>
      </c>
      <c r="AB7" s="55"/>
      <c r="AC7" s="42"/>
      <c r="AD7" s="32">
        <f ca="1">ЯНВАРЬ!AD7+ФЕВРАЛЬ!AD7+МАРТ!AD7</f>
        <v>1293.3872678703469</v>
      </c>
      <c r="AE7" s="47">
        <f t="shared" ca="1" si="6"/>
        <v>45378.163242129624</v>
      </c>
      <c r="AF7" s="46"/>
      <c r="AG7" s="48">
        <f t="shared" ca="1" si="7"/>
        <v>2127.0680272108843</v>
      </c>
      <c r="AH7" s="49">
        <f t="shared" si="8"/>
        <v>117.24</v>
      </c>
      <c r="AI7" s="49">
        <f t="shared" ca="1" si="9"/>
        <v>914.63925170068023</v>
      </c>
      <c r="AJ7" s="49">
        <f t="shared" ca="1" si="10"/>
        <v>189.14389610389608</v>
      </c>
      <c r="AK7" s="49">
        <f t="shared" ca="1" si="11"/>
        <v>553.20155512987014</v>
      </c>
      <c r="AL7" s="49">
        <f t="array" aca="1" ref="AL7" ca="1">_xlfn.IFS(R7=0,AE7,R7&lt;0,AE7/-R7,R7&gt;0,AE7/R7)</f>
        <v>308.69498804169814</v>
      </c>
      <c r="AM7" s="50">
        <f t="shared" ca="1" si="12"/>
        <v>0.14512699363286191</v>
      </c>
      <c r="AN7" s="51">
        <f t="shared" ca="1" si="13"/>
        <v>2.6330176393867122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</f>
        <v>210</v>
      </c>
      <c r="L8" s="36"/>
      <c r="M8" s="36"/>
      <c r="N8" s="37" t="e">
        <f t="shared" si="15"/>
        <v>#DIV/0!</v>
      </c>
      <c r="O8" s="38" t="e">
        <f t="shared" ca="1" si="16"/>
        <v>#DIV/0!</v>
      </c>
      <c r="P8" s="32">
        <f ca="1">ЯНВАРЬ!P8+ФЕВРАЛЬ!P8+МАРТ!P8</f>
        <v>171</v>
      </c>
      <c r="Q8" s="32">
        <f ca="1">ЯНВАРЬ!Q8+ФЕВРАЛЬ!Q8+МАРТ!Q8</f>
        <v>6</v>
      </c>
      <c r="R8" s="40">
        <f ca="1">P8-Q8</f>
        <v>165</v>
      </c>
      <c r="S8" s="32">
        <f ca="1">ЯНВАРЬ!S8+ФЕВРАЛЬ!S8+МАРТ!S8</f>
        <v>371416.00000000006</v>
      </c>
      <c r="T8" s="32">
        <f ca="1">ЯНВАРЬ!T8+ФЕВРАЛЬ!T8+МАРТ!T8</f>
        <v>-12741</v>
      </c>
      <c r="U8" s="40">
        <f ca="1">S8+T8</f>
        <v>358675.00000000006</v>
      </c>
      <c r="V8" s="43">
        <f t="shared" ca="1" si="3"/>
        <v>0.12540123675844403</v>
      </c>
      <c r="W8" s="44">
        <f ca="1">R8*H8</f>
        <v>28031.85</v>
      </c>
      <c r="X8" s="32">
        <f ca="1">ЯНВАРЬ!X8+ФЕВРАЛЬ!X8+МАРТ!X8</f>
        <v>154230.25</v>
      </c>
      <c r="Y8" s="45">
        <f t="shared" ca="1" si="5"/>
        <v>0.42999999999999994</v>
      </c>
      <c r="Z8" s="32">
        <f ca="1">ЯНВАРЬ!Z8+ФЕВРАЛЬ!Z8+МАРТ!Z8</f>
        <v>29993.09</v>
      </c>
      <c r="AA8" s="32">
        <f>ЯНВАРЬ!AA8+ФЕВРАЛЬ!AA8+МАРТ!AA8</f>
        <v>65905.821388000011</v>
      </c>
      <c r="AB8" s="55"/>
      <c r="AC8" s="42"/>
      <c r="AD8" s="32">
        <f ca="1">ЯНВАРЬ!AD8+ФЕВРАЛЬ!AD8+МАРТ!AD8</f>
        <v>1510.284313020748</v>
      </c>
      <c r="AE8" s="47">
        <f ca="1">U8-W8-X8-Z8-AA8-AB8-AC8-AD8</f>
        <v>79003.704298979326</v>
      </c>
      <c r="AF8" s="46"/>
      <c r="AG8" s="48">
        <f ca="1">IF(R8=0,0,U8/R8)</f>
        <v>2173.787878787879</v>
      </c>
      <c r="AH8" s="49">
        <f>H8</f>
        <v>169.89</v>
      </c>
      <c r="AI8" s="49">
        <f ca="1">IF(R8=0,0,X8/R8)</f>
        <v>934.7287878787879</v>
      </c>
      <c r="AJ8" s="49">
        <f ca="1">IF(P8=0,Z8/1,Z8/P8)</f>
        <v>175.39818713450293</v>
      </c>
      <c r="AK8" s="49">
        <f ca="1">IF(P8=0,0,AA8/P8)</f>
        <v>385.41416016374274</v>
      </c>
      <c r="AL8" s="49">
        <f t="array" aca="1" ref="AL8" ca="1">_xlfn.IFS(R8=0,AE8,R8&lt;0,AE8/-R8,R8&gt;0,AE8/R8)</f>
        <v>478.81032908472321</v>
      </c>
      <c r="AM8" s="50">
        <f ca="1">IF(AG8=0,0,AL8/AG8)</f>
        <v>0.22026543332816428</v>
      </c>
      <c r="AN8" s="51">
        <f ca="1">IF(AH8=0,0,AL8/AH8)</f>
        <v>2.8183549890206794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29</v>
      </c>
      <c r="L9" s="36"/>
      <c r="M9" s="36"/>
      <c r="N9" s="37" t="e">
        <f t="shared" si="15"/>
        <v>#DIV/0!</v>
      </c>
      <c r="O9" s="38" t="e">
        <f t="shared" ca="1" si="16"/>
        <v>#DIV/0!</v>
      </c>
      <c r="P9" s="32">
        <f ca="1">ЯНВАРЬ!P9+ФЕВРАЛЬ!P9+МАРТ!P9</f>
        <v>28</v>
      </c>
      <c r="Q9" s="32">
        <f ca="1">ЯНВАРЬ!Q9+ФЕВРАЛЬ!Q9+МАРТ!Q9</f>
        <v>3</v>
      </c>
      <c r="R9" s="40">
        <f t="shared" ref="R9:R16" ca="1" si="17">P9-Q9</f>
        <v>25</v>
      </c>
      <c r="S9" s="32">
        <f ca="1">ЯНВАРЬ!S9+ФЕВРАЛЬ!S9+МАРТ!S9</f>
        <v>64081</v>
      </c>
      <c r="T9" s="32">
        <f ca="1">ЯНВАРЬ!T9+ФЕВРАЛЬ!T9+МАРТ!T9</f>
        <v>-6800</v>
      </c>
      <c r="U9" s="40">
        <f t="shared" ref="U9:U16" ca="1" si="18">S9+T9</f>
        <v>57281</v>
      </c>
      <c r="V9" s="43">
        <f t="shared" ca="1" si="3"/>
        <v>2.0026788158529121E-2</v>
      </c>
      <c r="W9" s="44">
        <f t="shared" ref="W9:W16" ca="1" si="19">R9*H9</f>
        <v>3075</v>
      </c>
      <c r="X9" s="32">
        <f ca="1">ЯНВАРЬ!X9+ФЕВРАЛЬ!X9+МАРТ!X9</f>
        <v>24630.829999999998</v>
      </c>
      <c r="Y9" s="45">
        <f t="shared" ca="1" si="5"/>
        <v>0.43</v>
      </c>
      <c r="Z9" s="32">
        <f ca="1">ЯНВАРЬ!Z9+ФЕВРАЛЬ!Z9+МАРТ!Z9</f>
        <v>8115.9200000000019</v>
      </c>
      <c r="AA9" s="32">
        <f>ЯНВАРЬ!AA9+ФЕВРАЛЬ!AA9+МАРТ!AA9</f>
        <v>9515.8466759999992</v>
      </c>
      <c r="AB9" s="55"/>
      <c r="AC9" s="42"/>
      <c r="AD9" s="32">
        <f ca="1">ЯНВАРЬ!AD9+ФЕВРАЛЬ!AD9+МАРТ!AD9</f>
        <v>242.25710735450735</v>
      </c>
      <c r="AE9" s="47">
        <f t="shared" ref="AE9:AE16" ca="1" si="20">U9-W9-X9-Z9-AA9-AB9-AC9-AD9</f>
        <v>11701.146216645493</v>
      </c>
      <c r="AF9" s="46"/>
      <c r="AG9" s="48">
        <f t="shared" ref="AG9:AG16" ca="1" si="21">IF(R9=0,0,U9/R9)</f>
        <v>2291.2399999999998</v>
      </c>
      <c r="AH9" s="49">
        <f t="shared" ref="AH9:AH16" si="22">H9</f>
        <v>123</v>
      </c>
      <c r="AI9" s="49">
        <f t="shared" ref="AI9:AI16" ca="1" si="23">IF(R9=0,0,X9/R9)</f>
        <v>985.2331999999999</v>
      </c>
      <c r="AJ9" s="49">
        <f t="shared" ref="AJ9:AJ16" ca="1" si="24">IF(P9=0,Z9/1,Z9/P9)</f>
        <v>289.85428571428577</v>
      </c>
      <c r="AK9" s="49">
        <f t="shared" ref="AK9:AK16" ca="1" si="25">IF(P9=0,0,AA9/P9)</f>
        <v>339.85166699999996</v>
      </c>
      <c r="AL9" s="49">
        <f t="array" aca="1" ref="AL9" ca="1">_xlfn.IFS(R9=0,AE9,R9&lt;0,AE9/-R9,R9&gt;0,AE9/R9)</f>
        <v>468.04584866581973</v>
      </c>
      <c r="AM9" s="50">
        <f t="shared" ref="AM9:AM16" ca="1" si="26">IF(AG9=0,0,AL9/AG9)</f>
        <v>0.20427622102696347</v>
      </c>
      <c r="AN9" s="51">
        <f t="shared" ref="AN9:AN16" ca="1" si="27">IF(AH9=0,0,AL9/AH9)</f>
        <v>3.8052508021611362</v>
      </c>
      <c r="AP9" s="53">
        <f t="shared" ref="AP9:AP16" ca="1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</f>
        <v>26</v>
      </c>
      <c r="L10" s="36"/>
      <c r="M10" s="36"/>
      <c r="N10" s="37" t="e">
        <f t="shared" si="15"/>
        <v>#DIV/0!</v>
      </c>
      <c r="O10" s="38" t="e">
        <f t="shared" ca="1" si="16"/>
        <v>#DIV/0!</v>
      </c>
      <c r="P10" s="32">
        <f ca="1">ЯНВАРЬ!P10+ФЕВРАЛЬ!P10+МАРТ!P10</f>
        <v>39</v>
      </c>
      <c r="Q10" s="32">
        <f ca="1">ЯНВАРЬ!Q10+ФЕВРАЛЬ!Q10+МАРТ!Q10</f>
        <v>0</v>
      </c>
      <c r="R10" s="40">
        <f t="shared" ca="1" si="17"/>
        <v>39</v>
      </c>
      <c r="S10" s="32">
        <f ca="1">ЯНВАРЬ!S10+ФЕВРАЛЬ!S10+МАРТ!S10</f>
        <v>86586</v>
      </c>
      <c r="T10" s="32">
        <f ca="1">ЯНВАРЬ!T10+ФЕВРАЛЬ!T10+МАРТ!T10</f>
        <v>0</v>
      </c>
      <c r="U10" s="40">
        <f t="shared" ca="1" si="18"/>
        <v>86586</v>
      </c>
      <c r="V10" s="43">
        <f t="shared" ca="1" si="3"/>
        <v>3.0272507105225159E-2</v>
      </c>
      <c r="W10" s="44">
        <f t="shared" ca="1" si="19"/>
        <v>4797</v>
      </c>
      <c r="X10" s="32">
        <f ca="1">ЯНВАРЬ!X10+ФЕВРАЛЬ!X10+МАРТ!X10</f>
        <v>37231.979999999996</v>
      </c>
      <c r="Y10" s="45">
        <f t="shared" ca="1" si="5"/>
        <v>0.42999999999999994</v>
      </c>
      <c r="Z10" s="32">
        <f ca="1">ЯНВАРЬ!Z10+ФЕВРАЛЬ!Z10+МАРТ!Z10</f>
        <v>8214.7800000000007</v>
      </c>
      <c r="AA10" s="32">
        <f>ЯНВАРЬ!AA10+ФЕВРАЛЬ!AA10+МАРТ!AA10</f>
        <v>17478.822908000002</v>
      </c>
      <c r="AB10" s="55"/>
      <c r="AC10" s="42"/>
      <c r="AD10" s="32">
        <f ca="1">ЯНВАРЬ!AD10+ФЕВРАЛЬ!AD10+МАРТ!AD10</f>
        <v>371.72709146493673</v>
      </c>
      <c r="AE10" s="47">
        <f t="shared" ca="1" si="20"/>
        <v>18491.690000535065</v>
      </c>
      <c r="AF10" s="46"/>
      <c r="AG10" s="48">
        <f t="shared" ca="1" si="21"/>
        <v>2220.1538461538462</v>
      </c>
      <c r="AH10" s="49">
        <f t="shared" si="22"/>
        <v>123</v>
      </c>
      <c r="AI10" s="49">
        <f t="shared" ca="1" si="23"/>
        <v>954.66615384615375</v>
      </c>
      <c r="AJ10" s="49">
        <f t="shared" ca="1" si="24"/>
        <v>210.63538461538462</v>
      </c>
      <c r="AK10" s="49">
        <f t="shared" ca="1" si="25"/>
        <v>448.17494635897441</v>
      </c>
      <c r="AL10" s="49">
        <f t="array" aca="1" ref="AL10" ca="1">_xlfn.IFS(R10=0,AE10,R10&lt;0,AE10/-R10,R10&gt;0,AE10/R10)</f>
        <v>474.14589744961705</v>
      </c>
      <c r="AM10" s="50">
        <f t="shared" ca="1" si="26"/>
        <v>0.21356443305540232</v>
      </c>
      <c r="AN10" s="51">
        <f t="shared" ca="1" si="27"/>
        <v>3.8548446947123338</v>
      </c>
      <c r="AP10" s="53">
        <f t="shared" ca="1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</f>
        <v>282</v>
      </c>
      <c r="L11" s="36"/>
      <c r="M11" s="36"/>
      <c r="N11" s="37" t="e">
        <f t="shared" si="15"/>
        <v>#DIV/0!</v>
      </c>
      <c r="O11" s="38" t="e">
        <f t="shared" ca="1" si="16"/>
        <v>#DIV/0!</v>
      </c>
      <c r="P11" s="32">
        <f ca="1">ЯНВАРЬ!P11+ФЕВРАЛЬ!P11+МАРТ!P11</f>
        <v>299</v>
      </c>
      <c r="Q11" s="32">
        <f ca="1">ЯНВАРЬ!Q11+ФЕВРАЛЬ!Q11+МАРТ!Q11</f>
        <v>10</v>
      </c>
      <c r="R11" s="40">
        <f t="shared" ca="1" si="17"/>
        <v>289</v>
      </c>
      <c r="S11" s="32">
        <f ca="1">ЯНВАРЬ!S11+ФЕВРАЛЬ!S11+МАРТ!S11</f>
        <v>568302</v>
      </c>
      <c r="T11" s="32">
        <f ca="1">ЯНВАРЬ!T11+ФЕВРАЛЬ!T11+МАРТ!T11</f>
        <v>-19758</v>
      </c>
      <c r="U11" s="40">
        <f t="shared" ca="1" si="18"/>
        <v>548544</v>
      </c>
      <c r="V11" s="43">
        <f t="shared" ca="1" si="3"/>
        <v>0.19178391584700333</v>
      </c>
      <c r="W11" s="44">
        <f t="shared" ca="1" si="19"/>
        <v>35547</v>
      </c>
      <c r="X11" s="32">
        <f ca="1">ЯНВАРЬ!X11+ФЕВРАЛЬ!X11+МАРТ!X11</f>
        <v>235873.91999999998</v>
      </c>
      <c r="Y11" s="45">
        <f t="shared" ca="1" si="5"/>
        <v>0.43</v>
      </c>
      <c r="Z11" s="32">
        <f ca="1">ЯНВАРЬ!Z11+ФЕВРАЛЬ!Z11+МАРТ!Z11</f>
        <v>56505.689999999988</v>
      </c>
      <c r="AA11" s="32">
        <f>ЯНВАРЬ!AA11+ФЕВРАЛЬ!AA11+МАРТ!AA11</f>
        <v>132413.62542900001</v>
      </c>
      <c r="AB11" s="55"/>
      <c r="AC11" s="42"/>
      <c r="AD11" s="32">
        <f ca="1">ЯНВАРЬ!AD11+ФЕВРАЛЬ!AD11+МАРТ!AD11</f>
        <v>2224.7924534137196</v>
      </c>
      <c r="AE11" s="47">
        <f t="shared" ca="1" si="20"/>
        <v>85978.972117586294</v>
      </c>
      <c r="AF11" s="46"/>
      <c r="AG11" s="48">
        <f t="shared" ca="1" si="21"/>
        <v>1898.0761245674742</v>
      </c>
      <c r="AH11" s="49">
        <f t="shared" si="22"/>
        <v>123</v>
      </c>
      <c r="AI11" s="49">
        <f t="shared" ca="1" si="23"/>
        <v>816.17273356401381</v>
      </c>
      <c r="AJ11" s="49">
        <f t="shared" ca="1" si="24"/>
        <v>188.98224080267553</v>
      </c>
      <c r="AK11" s="49">
        <f t="shared" ca="1" si="25"/>
        <v>442.85493454515051</v>
      </c>
      <c r="AL11" s="49">
        <f t="array" aca="1" ref="AL11" ca="1">_xlfn.IFS(R11=0,AE11,R11&lt;0,AE11/-R11,R11&gt;0,AE11/R11)</f>
        <v>297.50509383247851</v>
      </c>
      <c r="AM11" s="50">
        <f t="shared" ca="1" si="26"/>
        <v>0.1567403382729303</v>
      </c>
      <c r="AN11" s="51">
        <f t="shared" ca="1" si="27"/>
        <v>2.4187406002640528</v>
      </c>
      <c r="AP11" s="53">
        <f t="shared" ca="1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</f>
        <v>30</v>
      </c>
      <c r="L12" s="36"/>
      <c r="M12" s="36"/>
      <c r="N12" s="37" t="e">
        <f t="shared" si="15"/>
        <v>#DIV/0!</v>
      </c>
      <c r="O12" s="38" t="e">
        <f t="shared" ca="1" si="16"/>
        <v>#DIV/0!</v>
      </c>
      <c r="P12" s="32">
        <f ca="1">ЯНВАРЬ!P12+ФЕВРАЛЬ!P12+МАРТ!P12</f>
        <v>37</v>
      </c>
      <c r="Q12" s="32">
        <f ca="1">ЯНВАРЬ!Q12+ФЕВРАЛЬ!Q12+МАРТ!Q12</f>
        <v>1</v>
      </c>
      <c r="R12" s="40">
        <f t="shared" ca="1" si="17"/>
        <v>36</v>
      </c>
      <c r="S12" s="32">
        <f ca="1">ЯНВАРЬ!S12+ФЕВРАЛЬ!S12+МАРТ!S12</f>
        <v>86013</v>
      </c>
      <c r="T12" s="32">
        <f ca="1">ЯНВАРЬ!T12+ФЕВРАЛЬ!T12+МАРТ!T12</f>
        <v>-2393</v>
      </c>
      <c r="U12" s="40">
        <f t="shared" ca="1" si="18"/>
        <v>83620</v>
      </c>
      <c r="V12" s="43">
        <f t="shared" ca="1" si="3"/>
        <v>2.9235523573544545E-2</v>
      </c>
      <c r="W12" s="44">
        <f t="shared" ca="1" si="19"/>
        <v>4212</v>
      </c>
      <c r="X12" s="32">
        <f ca="1">ЯНВАРЬ!X12+ФЕВРАЛЬ!X12+МАРТ!X12</f>
        <v>35956.6</v>
      </c>
      <c r="Y12" s="45">
        <f t="shared" ca="1" si="5"/>
        <v>0.43</v>
      </c>
      <c r="Z12" s="32">
        <f ca="1">ЯНВАРЬ!Z12+ФЕВРАЛЬ!Z12+МАРТ!Z12</f>
        <v>8147.35</v>
      </c>
      <c r="AA12" s="32">
        <f>ЯНВАРЬ!AA12+ФЕВРАЛЬ!AA12+МАРТ!AA12</f>
        <v>26302.935949999999</v>
      </c>
      <c r="AB12" s="55"/>
      <c r="AC12" s="42"/>
      <c r="AD12" s="32">
        <f ca="1">ЯНВАРЬ!AD12+ФЕВРАЛЬ!AD12+МАРТ!AD12</f>
        <v>356.15874912121689</v>
      </c>
      <c r="AE12" s="47">
        <f t="shared" ca="1" si="20"/>
        <v>8644.9553008787861</v>
      </c>
      <c r="AF12" s="46"/>
      <c r="AG12" s="48">
        <f t="shared" ca="1" si="21"/>
        <v>2322.7777777777778</v>
      </c>
      <c r="AH12" s="49">
        <f t="shared" si="22"/>
        <v>117</v>
      </c>
      <c r="AI12" s="49">
        <f t="shared" ca="1" si="23"/>
        <v>998.79444444444437</v>
      </c>
      <c r="AJ12" s="49">
        <f t="shared" ca="1" si="24"/>
        <v>220.19864864864866</v>
      </c>
      <c r="AK12" s="49">
        <f t="shared" ca="1" si="25"/>
        <v>710.89016081081081</v>
      </c>
      <c r="AL12" s="49">
        <f t="array" aca="1" ref="AL12" ca="1">_xlfn.IFS(R12=0,AE12,R12&lt;0,AE12/-R12,R12&gt;0,AE12/R12)</f>
        <v>240.13764724663295</v>
      </c>
      <c r="AM12" s="50">
        <f t="shared" ca="1" si="26"/>
        <v>0.10338382325853607</v>
      </c>
      <c r="AN12" s="51">
        <f t="shared" ca="1" si="27"/>
        <v>2.0524585234754955</v>
      </c>
      <c r="AP12" s="53">
        <f t="shared" ca="1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</f>
        <v>42</v>
      </c>
      <c r="L13" s="36"/>
      <c r="M13" s="36"/>
      <c r="N13" s="37" t="e">
        <f t="shared" si="15"/>
        <v>#DIV/0!</v>
      </c>
      <c r="O13" s="38" t="e">
        <f t="shared" ca="1" si="16"/>
        <v>#DIV/0!</v>
      </c>
      <c r="P13" s="32">
        <f ca="1">ЯНВАРЬ!P13+ФЕВРАЛЬ!P13+МАРТ!P13</f>
        <v>66</v>
      </c>
      <c r="Q13" s="32">
        <f ca="1">ЯНВАРЬ!Q13+ФЕВРАЛЬ!Q13+МАРТ!Q13</f>
        <v>3</v>
      </c>
      <c r="R13" s="40">
        <f t="shared" ca="1" si="17"/>
        <v>63</v>
      </c>
      <c r="S13" s="32">
        <f ca="1">ЯНВАРЬ!S13+ФЕВРАЛЬ!S13+МАРТ!S13</f>
        <v>155622</v>
      </c>
      <c r="T13" s="32">
        <f ca="1">ЯНВАРЬ!T13+ФЕВРАЛЬ!T13+МАРТ!T13</f>
        <v>-7200</v>
      </c>
      <c r="U13" s="40">
        <f t="shared" ca="1" si="18"/>
        <v>148422</v>
      </c>
      <c r="V13" s="43">
        <f t="shared" ca="1" si="3"/>
        <v>5.1891830660519354E-2</v>
      </c>
      <c r="W13" s="44">
        <f t="shared" ca="1" si="19"/>
        <v>7749</v>
      </c>
      <c r="X13" s="32">
        <f ca="1">ЯНВАРЬ!X13+ФЕВРАЛЬ!X13+МАРТ!X13</f>
        <v>63821.46</v>
      </c>
      <c r="Y13" s="45">
        <f t="shared" ca="1" si="5"/>
        <v>0.43</v>
      </c>
      <c r="Z13" s="32">
        <f ca="1">ЯНВАРЬ!Z13+ФЕВРАЛЬ!Z13+МАРТ!Z13</f>
        <v>15006.480000000001</v>
      </c>
      <c r="AA13" s="32">
        <f>ЯНВАРЬ!AA13+ФЕВРАЛЬ!AA13+МАРТ!AA13</f>
        <v>30282.254740000004</v>
      </c>
      <c r="AB13" s="55"/>
      <c r="AC13" s="42"/>
      <c r="AD13" s="32">
        <f ca="1">ЯНВАРЬ!AD13+ФЕВРАЛЬ!AD13+МАРТ!AD13</f>
        <v>629.51584789205413</v>
      </c>
      <c r="AE13" s="47">
        <f t="shared" ca="1" si="20"/>
        <v>30933.289412107948</v>
      </c>
      <c r="AF13" s="46"/>
      <c r="AG13" s="48">
        <f t="shared" ca="1" si="21"/>
        <v>2355.9047619047619</v>
      </c>
      <c r="AH13" s="49">
        <f t="shared" si="22"/>
        <v>123</v>
      </c>
      <c r="AI13" s="49">
        <f t="shared" ca="1" si="23"/>
        <v>1013.0390476190476</v>
      </c>
      <c r="AJ13" s="49">
        <f t="shared" ca="1" si="24"/>
        <v>227.37090909090912</v>
      </c>
      <c r="AK13" s="49">
        <f t="shared" ca="1" si="25"/>
        <v>458.82204151515157</v>
      </c>
      <c r="AL13" s="49">
        <f t="array" aca="1" ref="AL13" ca="1">_xlfn.IFS(R13=0,AE13,R13&lt;0,AE13/-R13,R13&gt;0,AE13/R13)</f>
        <v>491.0045938429833</v>
      </c>
      <c r="AM13" s="50">
        <f t="shared" ca="1" si="26"/>
        <v>0.20841444942197213</v>
      </c>
      <c r="AN13" s="51">
        <f t="shared" ca="1" si="27"/>
        <v>3.9919072670161242</v>
      </c>
      <c r="AP13" s="53">
        <f t="shared" ca="1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</f>
        <v>4</v>
      </c>
      <c r="N14" s="37" t="e">
        <f t="shared" si="15"/>
        <v>#DIV/0!</v>
      </c>
      <c r="O14" s="38" t="e">
        <f t="shared" ca="1" si="16"/>
        <v>#DIV/0!</v>
      </c>
      <c r="P14" s="32">
        <f ca="1">ЯНВАРЬ!P14+ФЕВРАЛЬ!P14+МАРТ!P14</f>
        <v>25</v>
      </c>
      <c r="Q14" s="32">
        <f ca="1">ЯНВАРЬ!Q14+ФЕВРАЛЬ!Q14+МАРТ!Q14</f>
        <v>1</v>
      </c>
      <c r="R14" s="40">
        <f t="shared" ca="1" si="17"/>
        <v>24</v>
      </c>
      <c r="S14" s="32">
        <f ca="1">ЯНВАРЬ!S14+ФЕВРАЛЬ!S14+МАРТ!S14</f>
        <v>54690</v>
      </c>
      <c r="T14" s="32">
        <f ca="1">ЯНВАРЬ!T14+ФЕВРАЛЬ!T14+МАРТ!T14</f>
        <v>-2000</v>
      </c>
      <c r="U14" s="40">
        <f t="shared" ca="1" si="18"/>
        <v>52690</v>
      </c>
      <c r="V14" s="43">
        <f t="shared" ca="1" si="3"/>
        <v>1.8421666312964147E-2</v>
      </c>
      <c r="W14" s="44">
        <f t="shared" ca="1" si="19"/>
        <v>2952</v>
      </c>
      <c r="X14" s="32">
        <f ca="1">ЯНВАРЬ!X14+ФЕВРАЛЬ!X14+МАРТ!X14</f>
        <v>22656.7</v>
      </c>
      <c r="Y14" s="45">
        <f t="shared" ca="1" si="5"/>
        <v>0.43</v>
      </c>
      <c r="Z14" s="32">
        <f ca="1">ЯНВАРЬ!Z14+ФЕВРАЛЬ!Z14+МАРТ!Z14</f>
        <v>4957.09</v>
      </c>
      <c r="AA14" s="32">
        <f>ЯНВАРЬ!AA14+ФЕВРАЛЬ!AA14+МАРТ!AA14</f>
        <v>12197.994333000001</v>
      </c>
      <c r="AB14" s="55"/>
      <c r="AC14" s="42"/>
      <c r="AD14" s="32">
        <f ca="1">ЯНВАРЬ!AD14+ФЕВРАЛЬ!AD14+МАРТ!AD14</f>
        <v>227.86429090052332</v>
      </c>
      <c r="AE14" s="47">
        <f t="shared" ca="1" si="20"/>
        <v>9698.3513760994756</v>
      </c>
      <c r="AG14" s="48">
        <f t="shared" ca="1" si="21"/>
        <v>2195.4166666666665</v>
      </c>
      <c r="AH14" s="49">
        <f t="shared" si="22"/>
        <v>123</v>
      </c>
      <c r="AI14" s="49">
        <f t="shared" ca="1" si="23"/>
        <v>944.0291666666667</v>
      </c>
      <c r="AJ14" s="49">
        <f t="shared" ca="1" si="24"/>
        <v>198.28360000000001</v>
      </c>
      <c r="AK14" s="49">
        <f t="shared" ca="1" si="25"/>
        <v>487.91977332000005</v>
      </c>
      <c r="AL14" s="49">
        <f t="array" aca="1" ref="AL14" ca="1">_xlfn.IFS(R14=0,AE14,R14&lt;0,AE14/-R14,R14&gt;0,AE14/R14)</f>
        <v>404.09797400414482</v>
      </c>
      <c r="AM14" s="50">
        <f t="shared" ca="1" si="26"/>
        <v>0.18406436470107185</v>
      </c>
      <c r="AN14" s="51">
        <f t="shared" ca="1" si="27"/>
        <v>3.285349382147519</v>
      </c>
      <c r="AP14" s="53">
        <f t="shared" ca="1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</f>
        <v>302</v>
      </c>
      <c r="L15" s="36"/>
      <c r="M15" s="36"/>
      <c r="N15" s="37" t="e">
        <f t="shared" si="15"/>
        <v>#DIV/0!</v>
      </c>
      <c r="O15" s="38" t="e">
        <f t="shared" ca="1" si="16"/>
        <v>#DIV/0!</v>
      </c>
      <c r="P15" s="32">
        <f ca="1">ЯНВАРЬ!P15+ФЕВРАЛЬ!P15+МАРТ!P15</f>
        <v>304</v>
      </c>
      <c r="Q15" s="32">
        <f ca="1">ЯНВАРЬ!Q15+ФЕВРАЛЬ!Q15+МАРТ!Q15</f>
        <v>14</v>
      </c>
      <c r="R15" s="40">
        <f t="shared" ca="1" si="17"/>
        <v>290</v>
      </c>
      <c r="S15" s="32">
        <f ca="1">ЯНВАРЬ!S15+ФЕВРАЛЬ!S15+МАРТ!S15</f>
        <v>610614</v>
      </c>
      <c r="T15" s="32">
        <f ca="1">ЯНВАРЬ!T15+ФЕВРАЛЬ!T15+МАРТ!T15</f>
        <v>-29059</v>
      </c>
      <c r="U15" s="40">
        <f t="shared" ca="1" si="18"/>
        <v>581555</v>
      </c>
      <c r="V15" s="43">
        <f ca="1">U15/$U$24</f>
        <v>0.20332533977293346</v>
      </c>
      <c r="W15" s="44">
        <f t="shared" ca="1" si="19"/>
        <v>35670</v>
      </c>
      <c r="X15" s="32">
        <f ca="1">ЯНВАРЬ!X15+ФЕВРАЛЬ!X15+МАРТ!X15</f>
        <v>250068.64999999997</v>
      </c>
      <c r="Y15" s="45">
        <f t="shared" ca="1" si="5"/>
        <v>0.42999999999999994</v>
      </c>
      <c r="Z15" s="32">
        <f ca="1">ЯНВАРЬ!Z15+ФЕВРАЛЬ!Z15+МАРТ!Z15</f>
        <v>62260.579999999994</v>
      </c>
      <c r="AA15" s="32">
        <f>ЯНВАРЬ!AA15+ФЕВРАЛЬ!AA15+МАРТ!AA15</f>
        <v>137675.35494399999</v>
      </c>
      <c r="AB15" s="55"/>
      <c r="AC15" s="42"/>
      <c r="AD15" s="32">
        <f ca="1">ЯНВАРЬ!AD15+ФЕВРАЛЬ!AD15+МАРТ!AD15</f>
        <v>2345.527189154564</v>
      </c>
      <c r="AE15" s="47">
        <f t="shared" ca="1" si="20"/>
        <v>93534.887866845485</v>
      </c>
      <c r="AF15" s="46"/>
      <c r="AG15" s="48">
        <f t="shared" ca="1" si="21"/>
        <v>2005.3620689655172</v>
      </c>
      <c r="AH15" s="49">
        <f t="shared" si="22"/>
        <v>123</v>
      </c>
      <c r="AI15" s="49">
        <f t="shared" ca="1" si="23"/>
        <v>862.30568965517227</v>
      </c>
      <c r="AJ15" s="49">
        <f t="shared" ca="1" si="24"/>
        <v>204.8045394736842</v>
      </c>
      <c r="AK15" s="49">
        <f t="shared" ca="1" si="25"/>
        <v>452.87945705263155</v>
      </c>
      <c r="AL15" s="49">
        <f t="array" aca="1" ref="AL15" ca="1">_xlfn.IFS(R15=0,AE15,R15&lt;0,AE15/-R15,R15&gt;0,AE15/R15)</f>
        <v>322.53409609257062</v>
      </c>
      <c r="AM15" s="50">
        <f t="shared" ca="1" si="26"/>
        <v>0.16083584160886844</v>
      </c>
      <c r="AN15" s="51">
        <f t="shared" ca="1" si="27"/>
        <v>2.6222284235168343</v>
      </c>
      <c r="AP15" s="53">
        <f t="shared" ca="1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</f>
        <v>51</v>
      </c>
      <c r="N16" s="37" t="e">
        <f t="shared" si="15"/>
        <v>#DIV/0!</v>
      </c>
      <c r="O16" s="38" t="e">
        <f t="shared" ca="1" si="16"/>
        <v>#DIV/0!</v>
      </c>
      <c r="P16" s="32">
        <f ca="1">ЯНВАРЬ!P16+ФЕВРАЛЬ!P16+МАРТ!P16</f>
        <v>65</v>
      </c>
      <c r="Q16" s="32">
        <f ca="1">ЯНВАРЬ!Q16+ФЕВРАЛЬ!Q16+МАРТ!Q16</f>
        <v>3</v>
      </c>
      <c r="R16" s="40">
        <f t="shared" ca="1" si="17"/>
        <v>62</v>
      </c>
      <c r="S16" s="32">
        <f ca="1">ЯНВАРЬ!S16+ФЕВРАЛЬ!S16+МАРТ!S16</f>
        <v>154760</v>
      </c>
      <c r="T16" s="32">
        <f ca="1">ЯНВАРЬ!T16+ФЕВРАЛЬ!T16+МАРТ!T16</f>
        <v>-6822</v>
      </c>
      <c r="U16" s="40">
        <f t="shared" ca="1" si="18"/>
        <v>147938</v>
      </c>
      <c r="V16" s="43">
        <f ca="1">U16/$U$24</f>
        <v>5.1722612848876255E-2</v>
      </c>
      <c r="W16" s="44">
        <f t="shared" ca="1" si="19"/>
        <v>7254</v>
      </c>
      <c r="X16" s="32">
        <f ca="1">ЯНВАРЬ!X16+ФЕВРАЛЬ!X16+МАРТ!X16</f>
        <v>63613.34</v>
      </c>
      <c r="Y16" s="45">
        <f t="shared" ca="1" si="5"/>
        <v>0.43</v>
      </c>
      <c r="Z16" s="32">
        <f ca="1">ЯНВАРЬ!Z16+ФЕВРАЛЬ!Z16+МАРТ!Z16</f>
        <v>13222.79</v>
      </c>
      <c r="AA16" s="32">
        <f>ЯНВАРЬ!AA16+ФЕВРАЛЬ!AA16+МАРТ!AA16</f>
        <v>37209.308516999998</v>
      </c>
      <c r="AB16" s="55"/>
      <c r="AC16" s="42"/>
      <c r="AD16" s="32">
        <f ca="1">ЯНВАРЬ!AD16+ФЕВРАЛЬ!AD16+МАРТ!AD16</f>
        <v>636.27916176695453</v>
      </c>
      <c r="AE16" s="47">
        <f t="shared" ca="1" si="20"/>
        <v>26002.282321233051</v>
      </c>
      <c r="AF16" s="46"/>
      <c r="AG16" s="48">
        <f t="shared" ca="1" si="21"/>
        <v>2386.0967741935483</v>
      </c>
      <c r="AH16" s="49">
        <f t="shared" si="22"/>
        <v>117</v>
      </c>
      <c r="AI16" s="49">
        <f t="shared" ca="1" si="23"/>
        <v>1026.0216129032258</v>
      </c>
      <c r="AJ16" s="49">
        <f t="shared" ca="1" si="24"/>
        <v>203.42753846153846</v>
      </c>
      <c r="AK16" s="49">
        <f t="shared" ca="1" si="25"/>
        <v>572.45090026153844</v>
      </c>
      <c r="AL16" s="49">
        <f t="array" aca="1" ref="AL16" ca="1">_xlfn.IFS(R16=0,AE16,R16&lt;0,AE16/-R16,R16&gt;0,AE16/R16)</f>
        <v>419.39165034246855</v>
      </c>
      <c r="AM16" s="50">
        <f t="shared" ca="1" si="26"/>
        <v>0.17576472793489875</v>
      </c>
      <c r="AN16" s="51">
        <f t="shared" ca="1" si="27"/>
        <v>3.5845440200210987</v>
      </c>
      <c r="AP16" s="53">
        <f t="shared" ca="1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ca="1" si="29">AVERAGEIF(AG3:AG15,"&lt;&gt;0",AG3:AG15)</f>
        <v>2128.3149136293082</v>
      </c>
      <c r="AH17" s="58">
        <f t="shared" si="29"/>
        <v>127.26</v>
      </c>
      <c r="AI17" s="58">
        <f t="shared" ca="1" si="29"/>
        <v>915.17541286060248</v>
      </c>
      <c r="AJ17" s="58">
        <f t="shared" ca="1" si="29"/>
        <v>202.65544861575793</v>
      </c>
      <c r="AK17" s="58">
        <f t="shared" ca="1" si="29"/>
        <v>455.40591007872729</v>
      </c>
      <c r="AL17" s="58">
        <f t="shared" ca="1" si="29"/>
        <v>387.71863365057345</v>
      </c>
      <c r="AM17" s="59">
        <f t="shared" ca="1" si="29"/>
        <v>0.18194306215571132</v>
      </c>
      <c r="AN17" s="59">
        <f t="shared" ca="1" si="29"/>
        <v>3.0695868306271654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1419</v>
      </c>
      <c r="L18" s="67"/>
      <c r="M18" s="67"/>
      <c r="N18" s="68"/>
      <c r="O18" s="69"/>
      <c r="P18" s="64">
        <f t="shared" ref="P18:X18" ca="1" si="30">SUM(P3:P16)</f>
        <v>1446</v>
      </c>
      <c r="Q18" s="64">
        <f t="shared" ca="1" si="30"/>
        <v>62</v>
      </c>
      <c r="R18" s="64">
        <f t="shared" ca="1" si="30"/>
        <v>1384</v>
      </c>
      <c r="S18" s="70">
        <f t="shared" ca="1" si="30"/>
        <v>2991621</v>
      </c>
      <c r="T18" s="64">
        <f t="shared" ca="1" si="30"/>
        <v>-131402</v>
      </c>
      <c r="U18" s="64">
        <f t="shared" ca="1" si="30"/>
        <v>2860219</v>
      </c>
      <c r="V18" s="71">
        <f t="shared" ca="1" si="30"/>
        <v>1</v>
      </c>
      <c r="W18" s="64">
        <f t="shared" ca="1" si="30"/>
        <v>177272.13</v>
      </c>
      <c r="X18" s="64">
        <f t="shared" ca="1" si="30"/>
        <v>1229894.17</v>
      </c>
      <c r="Y18" s="72">
        <f ca="1">IF(U18=0,0,X18/U18)</f>
        <v>0.43</v>
      </c>
      <c r="Z18" s="64">
        <f t="shared" ref="Z18:AE18" ca="1" si="31">SUM(Z3:Z16)</f>
        <v>280359.37999999995</v>
      </c>
      <c r="AA18" s="64">
        <f t="shared" si="31"/>
        <v>659858.21502100001</v>
      </c>
      <c r="AB18" s="64">
        <f t="shared" si="31"/>
        <v>0</v>
      </c>
      <c r="AC18" s="64">
        <f t="shared" si="31"/>
        <v>0</v>
      </c>
      <c r="AD18" s="73">
        <f t="shared" ca="1" si="31"/>
        <v>11797.781599999998</v>
      </c>
      <c r="AE18" s="74">
        <f t="shared" ca="1" si="31"/>
        <v>501037.32337900012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1419</v>
      </c>
      <c r="L24" s="119"/>
      <c r="M24" s="119"/>
      <c r="N24" s="119"/>
      <c r="O24" s="119"/>
      <c r="P24" s="120">
        <f ca="1">P18+P22</f>
        <v>1446</v>
      </c>
      <c r="Q24" s="118">
        <f ca="1">Q18+Q22</f>
        <v>62</v>
      </c>
      <c r="R24" s="121">
        <f ca="1">R18-R22</f>
        <v>1384</v>
      </c>
      <c r="S24" s="118">
        <f t="shared" ref="S24:X24" ca="1" si="34">S18+S22</f>
        <v>2991621</v>
      </c>
      <c r="T24" s="118">
        <f t="shared" ca="1" si="34"/>
        <v>-131402</v>
      </c>
      <c r="U24" s="121">
        <f t="shared" ca="1" si="34"/>
        <v>2860219</v>
      </c>
      <c r="V24" s="122">
        <f t="shared" ca="1" si="34"/>
        <v>1</v>
      </c>
      <c r="W24" s="118">
        <f t="shared" ca="1" si="34"/>
        <v>177272.13</v>
      </c>
      <c r="X24" s="118">
        <f t="shared" ca="1" si="34"/>
        <v>1229894.17</v>
      </c>
      <c r="Y24" s="123">
        <f ca="1">X24/U24</f>
        <v>0.43</v>
      </c>
      <c r="Z24" s="118">
        <f ca="1">Z18+Z22</f>
        <v>280359.37999999995</v>
      </c>
      <c r="AA24" s="118">
        <f>ЯНВАРЬ!AA24+ФЕВРАЛЬ!AA24+МАРТ!AA24</f>
        <v>687103.03999999992</v>
      </c>
      <c r="AB24" s="125"/>
      <c r="AC24" s="125">
        <f>SUM(AC3:AC20)</f>
        <v>0</v>
      </c>
      <c r="AD24" s="118">
        <f ca="1">AD18+AD22</f>
        <v>11797.781599999998</v>
      </c>
      <c r="AE24" s="126">
        <f ca="1">AE18+AE22</f>
        <v>501037.32337900012</v>
      </c>
      <c r="AF24" s="127"/>
      <c r="AG24" s="128"/>
      <c r="AH24" s="129"/>
      <c r="AI24" s="129"/>
      <c r="AJ24" s="129"/>
      <c r="AK24" s="129">
        <f ca="1">AA25/P24</f>
        <v>456.33348203388658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659858.21502100001</v>
      </c>
      <c r="AB25" s="141"/>
      <c r="AC25" s="142"/>
      <c r="AE25" s="215">
        <f>Сводная!Z19+Сводная!R19+Сводная!S19+Сводная!T19+Сводная!V19-Сводная!U19-Сводная!W19+(AA24-AA25)</f>
        <v>501037.32337900007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03">
        <f>ФЕВРАЛЬ!AA26+МАРТ!AA26</f>
        <v>8550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3">
        <f>ФЕВРАЛЬ!AA27+МАРТ!AA27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23" priority="18" operator="greaterThan">
      <formula>120</formula>
    </cfRule>
  </conditionalFormatting>
  <conditionalFormatting sqref="N23">
    <cfRule type="cellIs" dxfId="322" priority="17" operator="between">
      <formula>0.000001</formula>
      <formula>25</formula>
    </cfRule>
  </conditionalFormatting>
  <conditionalFormatting sqref="V1 V25:V1048576">
    <cfRule type="cellIs" dxfId="321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320" priority="14" operator="greaterThan">
      <formula>120</formula>
    </cfRule>
  </conditionalFormatting>
  <conditionalFormatting sqref="Q23">
    <cfRule type="cellIs" dxfId="319" priority="13" operator="greaterThan">
      <formula>120</formula>
    </cfRule>
  </conditionalFormatting>
  <conditionalFormatting sqref="R23">
    <cfRule type="cellIs" dxfId="318" priority="12" operator="greaterThan">
      <formula>120</formula>
    </cfRule>
  </conditionalFormatting>
  <conditionalFormatting sqref="S23">
    <cfRule type="cellIs" dxfId="317" priority="11" operator="greaterThan">
      <formula>120</formula>
    </cfRule>
  </conditionalFormatting>
  <conditionalFormatting sqref="T23">
    <cfRule type="cellIs" dxfId="316" priority="10" operator="greaterThan">
      <formula>120</formula>
    </cfRule>
  </conditionalFormatting>
  <conditionalFormatting sqref="U23">
    <cfRule type="cellIs" dxfId="315" priority="9" operator="greaterThan">
      <formula>120</formula>
    </cfRule>
  </conditionalFormatting>
  <conditionalFormatting sqref="V23">
    <cfRule type="cellIs" dxfId="314" priority="8" operator="greaterThan">
      <formula>120</formula>
    </cfRule>
  </conditionalFormatting>
  <conditionalFormatting sqref="W23">
    <cfRule type="cellIs" dxfId="313" priority="7" operator="greaterThan">
      <formula>120</formula>
    </cfRule>
  </conditionalFormatting>
  <conditionalFormatting sqref="X23">
    <cfRule type="cellIs" dxfId="312" priority="6" operator="greaterThan">
      <formula>120</formula>
    </cfRule>
  </conditionalFormatting>
  <conditionalFormatting sqref="Z23">
    <cfRule type="cellIs" dxfId="31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30-31.03'!K3+'Юнит 01-05.04'!K3</f>
        <v>0</v>
      </c>
      <c r="L3" s="36"/>
      <c r="M3" s="36"/>
      <c r="N3" s="37">
        <f>K3/$O$1</f>
        <v>0</v>
      </c>
      <c r="O3" s="38">
        <f ca="1">R3/$O$1</f>
        <v>0</v>
      </c>
      <c r="P3" s="32">
        <f ca="1">'Юнит 30-31.03'!P3+'Юнит 01-05.04'!P3</f>
        <v>0</v>
      </c>
      <c r="Q3" s="32">
        <f ca="1">'Юнит 30-31.03'!Q3+'Юнит 01-05.04'!Q3</f>
        <v>0</v>
      </c>
      <c r="R3" s="40">
        <f t="shared" ref="R3:R7" ca="1" si="1">P3-Q3</f>
        <v>0</v>
      </c>
      <c r="S3" s="32">
        <f ca="1">'Юнит 30-31.03'!S3+'Юнит 01-05.04'!S3</f>
        <v>0</v>
      </c>
      <c r="T3" s="32">
        <f ca="1">'Юнит 30-31.03'!T3+'Юнит 01-05.04'!T3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32">
        <f ca="1">'Юнит 30-31.03'!X3+'Юнит 01-05.04'!X3</f>
        <v>0</v>
      </c>
      <c r="Y3" s="45">
        <f t="shared" ref="Y3:Y16" ca="1" si="5">IF(U3=0,0,X3/U3)</f>
        <v>0</v>
      </c>
      <c r="Z3" s="32">
        <f ca="1">'Юнит 30-31.03'!Z3+'Юнит 01-05.04'!Z3</f>
        <v>0</v>
      </c>
      <c r="AA3" s="32">
        <f>'Юнит 30-31.03'!AA3+'Юнит 01-05.04'!AA3</f>
        <v>0</v>
      </c>
      <c r="AB3" s="42"/>
      <c r="AC3" s="42"/>
      <c r="AD3" s="32">
        <f ca="1">'Юнит 30-31.03'!AD3+'Юнит 01-05.04'!AD3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>
        <f>'Юнит 01-05.04'!C4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30-31.03'!K4+'Юнит 01-05.04'!K4</f>
        <v>0</v>
      </c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2">
        <f ca="1">'Юнит 30-31.03'!P4+'Юнит 01-05.04'!P4</f>
        <v>0</v>
      </c>
      <c r="Q4" s="32">
        <f ca="1">'Юнит 30-31.03'!Q4+'Юнит 01-05.04'!Q4</f>
        <v>0</v>
      </c>
      <c r="R4" s="40">
        <f t="shared" ca="1" si="1"/>
        <v>0</v>
      </c>
      <c r="S4" s="32">
        <f ca="1">'Юнит 30-31.03'!S4+'Юнит 01-05.04'!S4</f>
        <v>0</v>
      </c>
      <c r="T4" s="32">
        <f ca="1">'Юнит 30-31.03'!T4+'Юнит 01-05.04'!T4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32">
        <f ca="1">'Юнит 30-31.03'!X4+'Юнит 01-05.04'!X4</f>
        <v>0</v>
      </c>
      <c r="Y4" s="45">
        <f t="shared" ca="1" si="5"/>
        <v>0</v>
      </c>
      <c r="Z4" s="32">
        <f ca="1">'Юнит 30-31.03'!Z4+'Юнит 01-05.04'!Z4</f>
        <v>0</v>
      </c>
      <c r="AA4" s="32">
        <f>'Юнит 30-31.03'!AA4+'Юнит 01-05.04'!AA4</f>
        <v>0</v>
      </c>
      <c r="AB4" s="42"/>
      <c r="AC4" s="42"/>
      <c r="AD4" s="32">
        <f ca="1">'Юнит 30-31.03'!AD4+'Юнит 01-05.04'!AD4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>
        <f>'Юнит 01-05.04'!C5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30-31.03'!K5+'Юнит 01-05.04'!K5</f>
        <v>0</v>
      </c>
      <c r="L5" s="36"/>
      <c r="M5" s="36"/>
      <c r="N5" s="37">
        <f t="shared" si="15"/>
        <v>0</v>
      </c>
      <c r="O5" s="38">
        <f t="shared" ca="1" si="16"/>
        <v>0</v>
      </c>
      <c r="P5" s="32">
        <f ca="1">'Юнит 30-31.03'!P5+'Юнит 01-05.04'!P5</f>
        <v>0</v>
      </c>
      <c r="Q5" s="32">
        <f ca="1">'Юнит 30-31.03'!Q5+'Юнит 01-05.04'!Q5</f>
        <v>0</v>
      </c>
      <c r="R5" s="40">
        <f t="shared" ca="1" si="1"/>
        <v>0</v>
      </c>
      <c r="S5" s="32">
        <f ca="1">'Юнит 30-31.03'!S5+'Юнит 01-05.04'!S5</f>
        <v>0</v>
      </c>
      <c r="T5" s="32">
        <f ca="1">'Юнит 30-31.03'!T5+'Юнит 01-05.04'!T5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32">
        <f ca="1">'Юнит 30-31.03'!X5+'Юнит 01-05.04'!X5</f>
        <v>0</v>
      </c>
      <c r="Y5" s="45">
        <f t="shared" ca="1" si="5"/>
        <v>0</v>
      </c>
      <c r="Z5" s="32">
        <f ca="1">'Юнит 30-31.03'!Z5+'Юнит 01-05.04'!Z5</f>
        <v>0</v>
      </c>
      <c r="AA5" s="32">
        <f>'Юнит 30-31.03'!AA5+'Юнит 01-05.04'!AA5</f>
        <v>0</v>
      </c>
      <c r="AB5" s="55"/>
      <c r="AC5" s="42"/>
      <c r="AD5" s="32">
        <f ca="1">'Юнит 30-31.03'!AD5+'Юнит 01-05.04'!AD5</f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>
        <f>'Юнит 01-05.04'!C6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ca="1" si="16"/>
        <v>0</v>
      </c>
      <c r="P6" s="32">
        <f ca="1">'Юнит 30-31.03'!P6+'Юнит 01-05.04'!P6</f>
        <v>0</v>
      </c>
      <c r="Q6" s="32">
        <f ca="1">'Юнит 30-31.03'!Q6+'Юнит 01-05.04'!Q6</f>
        <v>0</v>
      </c>
      <c r="R6" s="40">
        <f t="shared" ca="1" si="1"/>
        <v>0</v>
      </c>
      <c r="S6" s="32">
        <f ca="1">'Юнит 30-31.03'!S6+'Юнит 01-05.04'!S6</f>
        <v>0</v>
      </c>
      <c r="T6" s="32">
        <f ca="1">'Юнит 30-31.03'!T6+'Юнит 01-05.04'!T6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32">
        <f ca="1">'Юнит 30-31.03'!X6+'Юнит 01-05.04'!X6</f>
        <v>0</v>
      </c>
      <c r="Y6" s="45">
        <f t="shared" ca="1" si="5"/>
        <v>0</v>
      </c>
      <c r="Z6" s="32">
        <f ca="1">'Юнит 30-31.03'!Z6+'Юнит 01-05.04'!Z6</f>
        <v>0</v>
      </c>
      <c r="AA6" s="32">
        <f>'Юнит 30-31.03'!AA6+'Юнит 01-05.04'!AA6</f>
        <v>0</v>
      </c>
      <c r="AB6" s="55"/>
      <c r="AC6" s="42"/>
      <c r="AD6" s="32">
        <f ca="1">'Юнит 30-31.03'!AD6+'Юнит 01-05.04'!AD6</f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>
        <f>'Юнит 01-05.04'!C7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30-31.03'!K7+'Юнит 01-05.04'!K7</f>
        <v>0</v>
      </c>
      <c r="L7" s="36"/>
      <c r="M7" s="36"/>
      <c r="N7" s="37">
        <f t="shared" si="15"/>
        <v>0</v>
      </c>
      <c r="O7" s="38">
        <f t="shared" ca="1" si="16"/>
        <v>0</v>
      </c>
      <c r="P7" s="32">
        <f ca="1">'Юнит 30-31.03'!P7+'Юнит 01-05.04'!P7</f>
        <v>0</v>
      </c>
      <c r="Q7" s="32">
        <f ca="1">'Юнит 30-31.03'!Q7+'Юнит 01-05.04'!Q7</f>
        <v>0</v>
      </c>
      <c r="R7" s="40">
        <f t="shared" ca="1" si="1"/>
        <v>0</v>
      </c>
      <c r="S7" s="32">
        <f ca="1">'Юнит 30-31.03'!S7+'Юнит 01-05.04'!S7</f>
        <v>0</v>
      </c>
      <c r="T7" s="32">
        <f ca="1">'Юнит 30-31.03'!T7+'Юнит 01-05.04'!T7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32">
        <f ca="1">'Юнит 30-31.03'!X7+'Юнит 01-05.04'!X7</f>
        <v>0</v>
      </c>
      <c r="Y7" s="45">
        <f t="shared" ca="1" si="5"/>
        <v>0</v>
      </c>
      <c r="Z7" s="32">
        <f ca="1">'Юнит 30-31.03'!Z7+'Юнит 01-05.04'!Z7</f>
        <v>0</v>
      </c>
      <c r="AA7" s="32">
        <f>'Юнит 30-31.03'!AA7+'Юнит 01-05.04'!AA7</f>
        <v>0</v>
      </c>
      <c r="AB7" s="55"/>
      <c r="AC7" s="42"/>
      <c r="AD7" s="32">
        <f ca="1">'Юнит 30-31.03'!AD7+'Юнит 01-05.04'!AD7</f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>
        <f>'Юнит 01-05.04'!C8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30-31.03'!K8+'Юнит 01-05.04'!K8</f>
        <v>0</v>
      </c>
      <c r="L8" s="36"/>
      <c r="M8" s="36"/>
      <c r="N8" s="37">
        <f t="shared" si="15"/>
        <v>0</v>
      </c>
      <c r="O8" s="38">
        <f t="shared" ca="1" si="16"/>
        <v>0</v>
      </c>
      <c r="P8" s="32">
        <f ca="1">'Юнит 30-31.03'!P8+'Юнит 01-05.04'!P8</f>
        <v>0</v>
      </c>
      <c r="Q8" s="32">
        <f ca="1">'Юнит 30-31.03'!Q8+'Юнит 01-05.04'!Q8</f>
        <v>0</v>
      </c>
      <c r="R8" s="40">
        <f ca="1">P8-Q8</f>
        <v>0</v>
      </c>
      <c r="S8" s="32">
        <f ca="1">'Юнит 30-31.03'!S8+'Юнит 01-05.04'!S8</f>
        <v>0</v>
      </c>
      <c r="T8" s="32">
        <f ca="1">'Юнит 30-31.03'!T8+'Юнит 01-05.04'!T8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32">
        <f ca="1">'Юнит 30-31.03'!X8+'Юнит 01-05.04'!X8</f>
        <v>0</v>
      </c>
      <c r="Y8" s="45">
        <f t="shared" ca="1" si="5"/>
        <v>0</v>
      </c>
      <c r="Z8" s="32">
        <f ca="1">'Юнит 30-31.03'!Z8+'Юнит 01-05.04'!Z8</f>
        <v>0</v>
      </c>
      <c r="AA8" s="32">
        <f>'Юнит 30-31.03'!AA8+'Юнит 01-05.04'!AA8</f>
        <v>0</v>
      </c>
      <c r="AB8" s="55"/>
      <c r="AC8" s="42"/>
      <c r="AD8" s="32">
        <f ca="1">'Юнит 30-31.03'!AD8+'Юнит 01-05.04'!AD8</f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>
        <f>'Юнит 01-05.04'!C9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30-31.03'!K9+'Юнит 01-05.04'!K9</f>
        <v>0</v>
      </c>
      <c r="L9" s="36"/>
      <c r="M9" s="36"/>
      <c r="N9" s="37">
        <f t="shared" si="15"/>
        <v>0</v>
      </c>
      <c r="O9" s="38">
        <f t="shared" ca="1" si="16"/>
        <v>0</v>
      </c>
      <c r="P9" s="32">
        <f ca="1">'Юнит 30-31.03'!P9+'Юнит 01-05.04'!P9</f>
        <v>0</v>
      </c>
      <c r="Q9" s="32">
        <f ca="1">'Юнит 30-31.03'!Q9+'Юнит 01-05.04'!Q9</f>
        <v>0</v>
      </c>
      <c r="R9" s="40">
        <f t="shared" ref="R9:R16" ca="1" si="17">P9-Q9</f>
        <v>0</v>
      </c>
      <c r="S9" s="32">
        <f ca="1">'Юнит 30-31.03'!S9+'Юнит 01-05.04'!S9</f>
        <v>0</v>
      </c>
      <c r="T9" s="32">
        <f ca="1">'Юнит 30-31.03'!T9+'Юнит 01-05.04'!T9</f>
        <v>0</v>
      </c>
      <c r="U9" s="40">
        <f t="shared" ref="U9:U16" ca="1" si="18">S9+T9</f>
        <v>0</v>
      </c>
      <c r="V9" s="43" t="e">
        <f t="shared" ca="1" si="3"/>
        <v>#DIV/0!</v>
      </c>
      <c r="W9" s="44">
        <f t="shared" ref="W9:W16" ca="1" si="19">R9*H9</f>
        <v>0</v>
      </c>
      <c r="X9" s="32">
        <f ca="1">'Юнит 30-31.03'!X9+'Юнит 01-05.04'!X9</f>
        <v>0</v>
      </c>
      <c r="Y9" s="45">
        <f t="shared" ca="1" si="5"/>
        <v>0</v>
      </c>
      <c r="Z9" s="32">
        <f ca="1">'Юнит 30-31.03'!Z9+'Юнит 01-05.04'!Z9</f>
        <v>0</v>
      </c>
      <c r="AA9" s="32">
        <f>'Юнит 30-31.03'!AA9+'Юнит 01-05.04'!AA9</f>
        <v>0</v>
      </c>
      <c r="AB9" s="55"/>
      <c r="AC9" s="42"/>
      <c r="AD9" s="32">
        <f ca="1">'Юнит 30-31.03'!AD9+'Юнит 01-05.04'!AD9</f>
        <v>0</v>
      </c>
      <c r="AE9" s="47">
        <f t="shared" ref="AE9:AE16" ca="1" si="20">U9-W9-X9-Z9-AA9-AB9-AC9-AD9</f>
        <v>0</v>
      </c>
      <c r="AF9" s="46"/>
      <c r="AG9" s="48">
        <f t="shared" ref="AG9:AG16" ca="1" si="21">IF(R9=0,0,U9/R9)</f>
        <v>0</v>
      </c>
      <c r="AH9" s="49">
        <f t="shared" ref="AH9:AH16" si="22">H9</f>
        <v>123</v>
      </c>
      <c r="AI9" s="49">
        <f t="shared" ref="AI9:AI16" ca="1" si="23">IF(R9=0,0,X9/R9)</f>
        <v>0</v>
      </c>
      <c r="AJ9" s="49">
        <f t="shared" ref="AJ9:AJ16" ca="1" si="24">IF(P9=0,Z9/1,Z9/P9)</f>
        <v>0</v>
      </c>
      <c r="AK9" s="49">
        <f t="shared" ref="AK9:AK16" ca="1" si="25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6">IF(AG9=0,0,AL9/AG9)</f>
        <v>0</v>
      </c>
      <c r="AN9" s="51">
        <f t="shared" ref="AN9:AN16" ca="1" si="27">IF(AH9=0,0,AL9/AH9)</f>
        <v>0</v>
      </c>
      <c r="AP9" s="53">
        <f t="shared" ref="AP9:AP16" ca="1" si="28">AL9*C9</f>
        <v>0</v>
      </c>
    </row>
    <row r="10" spans="1:42">
      <c r="A10" s="30">
        <v>3405092836</v>
      </c>
      <c r="B10" s="31" t="s">
        <v>56</v>
      </c>
      <c r="C10" s="32">
        <f>'Юнит 01-05.04'!C10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30-31.03'!K10+'Юнит 01-05.04'!K10</f>
        <v>0</v>
      </c>
      <c r="L10" s="36"/>
      <c r="M10" s="36"/>
      <c r="N10" s="37">
        <f t="shared" si="15"/>
        <v>0</v>
      </c>
      <c r="O10" s="38">
        <f t="shared" ca="1" si="16"/>
        <v>0</v>
      </c>
      <c r="P10" s="32">
        <f ca="1">'Юнит 30-31.03'!P10+'Юнит 01-05.04'!P10</f>
        <v>0</v>
      </c>
      <c r="Q10" s="32">
        <f ca="1">'Юнит 30-31.03'!Q10+'Юнит 01-05.04'!Q10</f>
        <v>0</v>
      </c>
      <c r="R10" s="40">
        <f t="shared" ca="1" si="17"/>
        <v>0</v>
      </c>
      <c r="S10" s="32">
        <f ca="1">'Юнит 30-31.03'!S10+'Юнит 01-05.04'!S10</f>
        <v>0</v>
      </c>
      <c r="T10" s="32">
        <f ca="1">'Юнит 30-31.03'!T10+'Юнит 01-05.04'!T10</f>
        <v>0</v>
      </c>
      <c r="U10" s="40">
        <f t="shared" ca="1" si="18"/>
        <v>0</v>
      </c>
      <c r="V10" s="43" t="e">
        <f t="shared" ca="1" si="3"/>
        <v>#DIV/0!</v>
      </c>
      <c r="W10" s="44">
        <f t="shared" ca="1" si="19"/>
        <v>0</v>
      </c>
      <c r="X10" s="32">
        <f ca="1">'Юнит 30-31.03'!X10+'Юнит 01-05.04'!X10</f>
        <v>0</v>
      </c>
      <c r="Y10" s="45">
        <f t="shared" ca="1" si="5"/>
        <v>0</v>
      </c>
      <c r="Z10" s="32">
        <f ca="1">'Юнит 30-31.03'!Z10+'Юнит 01-05.04'!Z10</f>
        <v>0</v>
      </c>
      <c r="AA10" s="32">
        <f>'Юнит 30-31.03'!AA10+'Юнит 01-05.04'!AA10</f>
        <v>0</v>
      </c>
      <c r="AB10" s="55"/>
      <c r="AC10" s="42"/>
      <c r="AD10" s="32">
        <f ca="1">'Юнит 30-31.03'!AD10+'Юнит 01-05.04'!AD10</f>
        <v>0</v>
      </c>
      <c r="AE10" s="47">
        <f t="shared" ca="1" si="20"/>
        <v>0</v>
      </c>
      <c r="AF10" s="46"/>
      <c r="AG10" s="48">
        <f t="shared" ca="1" si="21"/>
        <v>0</v>
      </c>
      <c r="AH10" s="49">
        <f t="shared" si="22"/>
        <v>123</v>
      </c>
      <c r="AI10" s="49">
        <f t="shared" ca="1" si="23"/>
        <v>0</v>
      </c>
      <c r="AJ10" s="49">
        <f t="shared" ca="1" si="24"/>
        <v>0</v>
      </c>
      <c r="AK10" s="49">
        <f t="shared" ca="1" si="25"/>
        <v>0</v>
      </c>
      <c r="AL10" s="49">
        <f t="array" aca="1" ref="AL10" ca="1">_xlfn.IFS(R10=0,AE10,R10&lt;0,AE10/-R10,R10&gt;0,AE10/R10)</f>
        <v>0</v>
      </c>
      <c r="AM10" s="50">
        <f t="shared" ca="1" si="26"/>
        <v>0</v>
      </c>
      <c r="AN10" s="51">
        <f t="shared" ca="1" si="27"/>
        <v>0</v>
      </c>
      <c r="AP10" s="53">
        <f t="shared" ca="1" si="28"/>
        <v>0</v>
      </c>
    </row>
    <row r="11" spans="1:42">
      <c r="A11" s="30">
        <v>3064346962</v>
      </c>
      <c r="B11" s="31" t="s">
        <v>52</v>
      </c>
      <c r="C11" s="32">
        <f>'Юнит 01-05.04'!C11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30-31.03'!K11+'Юнит 01-05.04'!K11</f>
        <v>0</v>
      </c>
      <c r="L11" s="36"/>
      <c r="M11" s="36"/>
      <c r="N11" s="37">
        <f t="shared" si="15"/>
        <v>0</v>
      </c>
      <c r="O11" s="38">
        <f t="shared" ca="1" si="16"/>
        <v>0</v>
      </c>
      <c r="P11" s="32">
        <f ca="1">'Юнит 30-31.03'!P11+'Юнит 01-05.04'!P11</f>
        <v>0</v>
      </c>
      <c r="Q11" s="32">
        <f ca="1">'Юнит 30-31.03'!Q11+'Юнит 01-05.04'!Q11</f>
        <v>0</v>
      </c>
      <c r="R11" s="40">
        <f t="shared" ca="1" si="17"/>
        <v>0</v>
      </c>
      <c r="S11" s="32">
        <f ca="1">'Юнит 30-31.03'!S11+'Юнит 01-05.04'!S11</f>
        <v>0</v>
      </c>
      <c r="T11" s="32">
        <f ca="1">'Юнит 30-31.03'!T11+'Юнит 01-05.04'!T11</f>
        <v>0</v>
      </c>
      <c r="U11" s="40">
        <f t="shared" ca="1" si="18"/>
        <v>0</v>
      </c>
      <c r="V11" s="43" t="e">
        <f t="shared" ca="1" si="3"/>
        <v>#DIV/0!</v>
      </c>
      <c r="W11" s="44">
        <f t="shared" ca="1" si="19"/>
        <v>0</v>
      </c>
      <c r="X11" s="32">
        <f ca="1">'Юнит 30-31.03'!X11+'Юнит 01-05.04'!X11</f>
        <v>0</v>
      </c>
      <c r="Y11" s="45">
        <f t="shared" ca="1" si="5"/>
        <v>0</v>
      </c>
      <c r="Z11" s="32">
        <f ca="1">'Юнит 30-31.03'!Z11+'Юнит 01-05.04'!Z11</f>
        <v>0</v>
      </c>
      <c r="AA11" s="32">
        <f>'Юнит 30-31.03'!AA11+'Юнит 01-05.04'!AA11</f>
        <v>0</v>
      </c>
      <c r="AB11" s="55"/>
      <c r="AC11" s="42"/>
      <c r="AD11" s="32">
        <f ca="1">'Юнит 30-31.03'!AD11+'Юнит 01-05.04'!AD11</f>
        <v>0</v>
      </c>
      <c r="AE11" s="47">
        <f t="shared" ca="1" si="20"/>
        <v>0</v>
      </c>
      <c r="AF11" s="46"/>
      <c r="AG11" s="48">
        <f t="shared" ca="1" si="21"/>
        <v>0</v>
      </c>
      <c r="AH11" s="49">
        <f t="shared" si="22"/>
        <v>123</v>
      </c>
      <c r="AI11" s="49">
        <f t="shared" ca="1" si="23"/>
        <v>0</v>
      </c>
      <c r="AJ11" s="49">
        <f t="shared" ca="1" si="24"/>
        <v>0</v>
      </c>
      <c r="AK11" s="49">
        <f t="shared" ca="1" si="25"/>
        <v>0</v>
      </c>
      <c r="AL11" s="49">
        <f t="array" aca="1" ref="AL11" ca="1">_xlfn.IFS(R11=0,AE11,R11&lt;0,AE11/-R11,R11&gt;0,AE11/R11)</f>
        <v>0</v>
      </c>
      <c r="AM11" s="50">
        <f t="shared" ca="1" si="26"/>
        <v>0</v>
      </c>
      <c r="AN11" s="51">
        <f t="shared" ca="1" si="27"/>
        <v>0</v>
      </c>
      <c r="AP11" s="53">
        <f t="shared" ca="1" si="28"/>
        <v>0</v>
      </c>
    </row>
    <row r="12" spans="1:42">
      <c r="A12" s="30">
        <v>3405092873</v>
      </c>
      <c r="B12" s="171" t="s">
        <v>57</v>
      </c>
      <c r="C12" s="32">
        <f>'Юнит 01-05.04'!C12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30-31.03'!K12+'Юнит 01-05.04'!K12</f>
        <v>0</v>
      </c>
      <c r="L12" s="36"/>
      <c r="M12" s="36"/>
      <c r="N12" s="37">
        <f t="shared" si="15"/>
        <v>0</v>
      </c>
      <c r="O12" s="38">
        <f t="shared" ca="1" si="16"/>
        <v>0</v>
      </c>
      <c r="P12" s="32">
        <f ca="1">'Юнит 30-31.03'!P12+'Юнит 01-05.04'!P12</f>
        <v>0</v>
      </c>
      <c r="Q12" s="32">
        <f ca="1">'Юнит 30-31.03'!Q12+'Юнит 01-05.04'!Q12</f>
        <v>0</v>
      </c>
      <c r="R12" s="40">
        <f t="shared" ca="1" si="17"/>
        <v>0</v>
      </c>
      <c r="S12" s="32">
        <f ca="1">'Юнит 30-31.03'!S12+'Юнит 01-05.04'!S12</f>
        <v>0</v>
      </c>
      <c r="T12" s="32">
        <f ca="1">'Юнит 30-31.03'!T12+'Юнит 01-05.04'!T12</f>
        <v>0</v>
      </c>
      <c r="U12" s="40">
        <f t="shared" ca="1" si="18"/>
        <v>0</v>
      </c>
      <c r="V12" s="43" t="e">
        <f t="shared" ca="1" si="3"/>
        <v>#DIV/0!</v>
      </c>
      <c r="W12" s="44">
        <f t="shared" ca="1" si="19"/>
        <v>0</v>
      </c>
      <c r="X12" s="32">
        <f ca="1">'Юнит 30-31.03'!X12+'Юнит 01-05.04'!X12</f>
        <v>0</v>
      </c>
      <c r="Y12" s="45">
        <f t="shared" ca="1" si="5"/>
        <v>0</v>
      </c>
      <c r="Z12" s="32">
        <f ca="1">'Юнит 30-31.03'!Z12+'Юнит 01-05.04'!Z12</f>
        <v>0</v>
      </c>
      <c r="AA12" s="32">
        <f>'Юнит 30-31.03'!AA12+'Юнит 01-05.04'!AA12</f>
        <v>0</v>
      </c>
      <c r="AB12" s="55"/>
      <c r="AC12" s="42"/>
      <c r="AD12" s="32">
        <f ca="1">'Юнит 30-31.03'!AD12+'Юнит 01-05.04'!AD12</f>
        <v>0</v>
      </c>
      <c r="AE12" s="47">
        <f t="shared" ca="1" si="20"/>
        <v>0</v>
      </c>
      <c r="AF12" s="46"/>
      <c r="AG12" s="48">
        <f t="shared" ca="1" si="21"/>
        <v>0</v>
      </c>
      <c r="AH12" s="49">
        <f t="shared" si="22"/>
        <v>117</v>
      </c>
      <c r="AI12" s="49">
        <f t="shared" ca="1" si="23"/>
        <v>0</v>
      </c>
      <c r="AJ12" s="49">
        <f t="shared" ca="1" si="24"/>
        <v>0</v>
      </c>
      <c r="AK12" s="49">
        <f t="shared" ca="1" si="25"/>
        <v>0</v>
      </c>
      <c r="AL12" s="49">
        <f t="array" aca="1" ref="AL12" ca="1">_xlfn.IFS(R12=0,AE12,R12&lt;0,AE12/-R12,R12&gt;0,AE12/R12)</f>
        <v>0</v>
      </c>
      <c r="AM12" s="50">
        <f t="shared" ca="1" si="26"/>
        <v>0</v>
      </c>
      <c r="AN12" s="51">
        <f t="shared" ca="1" si="27"/>
        <v>0</v>
      </c>
      <c r="AP12" s="53">
        <f t="shared" ca="1" si="28"/>
        <v>0</v>
      </c>
    </row>
    <row r="13" spans="1:42">
      <c r="A13" s="30">
        <v>3405092993</v>
      </c>
      <c r="B13" s="31" t="s">
        <v>58</v>
      </c>
      <c r="C13" s="32">
        <f>'Юнит 01-05.04'!C13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30-31.03'!K13+'Юнит 01-05.04'!K13</f>
        <v>0</v>
      </c>
      <c r="L13" s="36"/>
      <c r="M13" s="36"/>
      <c r="N13" s="37">
        <f t="shared" si="15"/>
        <v>0</v>
      </c>
      <c r="O13" s="38">
        <f t="shared" ca="1" si="16"/>
        <v>0</v>
      </c>
      <c r="P13" s="32">
        <f ca="1">'Юнит 30-31.03'!P13+'Юнит 01-05.04'!P13</f>
        <v>0</v>
      </c>
      <c r="Q13" s="32">
        <f ca="1">'Юнит 30-31.03'!Q13+'Юнит 01-05.04'!Q13</f>
        <v>0</v>
      </c>
      <c r="R13" s="40">
        <f t="shared" ca="1" si="17"/>
        <v>0</v>
      </c>
      <c r="S13" s="32">
        <f ca="1">'Юнит 30-31.03'!S13+'Юнит 01-05.04'!S13</f>
        <v>0</v>
      </c>
      <c r="T13" s="32">
        <f ca="1">'Юнит 30-31.03'!T13+'Юнит 01-05.04'!T13</f>
        <v>0</v>
      </c>
      <c r="U13" s="40">
        <f t="shared" ca="1" si="18"/>
        <v>0</v>
      </c>
      <c r="V13" s="43" t="e">
        <f t="shared" ca="1" si="3"/>
        <v>#DIV/0!</v>
      </c>
      <c r="W13" s="44">
        <f t="shared" ca="1" si="19"/>
        <v>0</v>
      </c>
      <c r="X13" s="32">
        <f ca="1">'Юнит 30-31.03'!X13+'Юнит 01-05.04'!X13</f>
        <v>0</v>
      </c>
      <c r="Y13" s="45">
        <f t="shared" ca="1" si="5"/>
        <v>0</v>
      </c>
      <c r="Z13" s="32">
        <f ca="1">'Юнит 30-31.03'!Z13+'Юнит 01-05.04'!Z13</f>
        <v>0</v>
      </c>
      <c r="AA13" s="32">
        <f>'Юнит 30-31.03'!AA13+'Юнит 01-05.04'!AA13</f>
        <v>0</v>
      </c>
      <c r="AB13" s="55"/>
      <c r="AC13" s="42"/>
      <c r="AD13" s="32">
        <f ca="1">'Юнит 30-31.03'!AD13+'Юнит 01-05.04'!AD13</f>
        <v>0</v>
      </c>
      <c r="AE13" s="47">
        <f t="shared" ca="1" si="20"/>
        <v>0</v>
      </c>
      <c r="AF13" s="46"/>
      <c r="AG13" s="48">
        <f t="shared" ca="1" si="21"/>
        <v>0</v>
      </c>
      <c r="AH13" s="49">
        <f t="shared" si="22"/>
        <v>123</v>
      </c>
      <c r="AI13" s="49">
        <f t="shared" ca="1" si="23"/>
        <v>0</v>
      </c>
      <c r="AJ13" s="49">
        <f t="shared" ca="1" si="24"/>
        <v>0</v>
      </c>
      <c r="AK13" s="49">
        <f t="shared" ca="1" si="25"/>
        <v>0</v>
      </c>
      <c r="AL13" s="49">
        <f t="array" aca="1" ref="AL13" ca="1">_xlfn.IFS(R13=0,AE13,R13&lt;0,AE13/-R13,R13&gt;0,AE13/R13)</f>
        <v>0</v>
      </c>
      <c r="AM13" s="50">
        <f t="shared" ca="1" si="26"/>
        <v>0</v>
      </c>
      <c r="AN13" s="51">
        <f t="shared" ca="1" si="27"/>
        <v>0</v>
      </c>
      <c r="AP13" s="53">
        <f t="shared" ca="1" si="28"/>
        <v>0</v>
      </c>
    </row>
    <row r="14" spans="1:42">
      <c r="A14" s="30">
        <v>3405092868</v>
      </c>
      <c r="B14" s="31" t="s">
        <v>59</v>
      </c>
      <c r="C14" s="32">
        <f>'Юнит 01-05.04'!C14</f>
        <v>0</v>
      </c>
      <c r="H14" s="35">
        <v>123</v>
      </c>
      <c r="I14" s="54">
        <f t="shared" si="0"/>
        <v>0</v>
      </c>
      <c r="K14" s="32">
        <f>'Юнит 30-31.03'!K14+'Юнит 01-05.04'!K14</f>
        <v>0</v>
      </c>
      <c r="N14" s="37">
        <f t="shared" si="15"/>
        <v>0</v>
      </c>
      <c r="O14" s="38">
        <f t="shared" ca="1" si="16"/>
        <v>0</v>
      </c>
      <c r="P14" s="32">
        <f ca="1">'Юнит 30-31.03'!P14+'Юнит 01-05.04'!P14</f>
        <v>0</v>
      </c>
      <c r="Q14" s="32">
        <f ca="1">'Юнит 30-31.03'!Q14+'Юнит 01-05.04'!Q14</f>
        <v>0</v>
      </c>
      <c r="R14" s="40">
        <f t="shared" ca="1" si="17"/>
        <v>0</v>
      </c>
      <c r="S14" s="32">
        <f ca="1">'Юнит 30-31.03'!S14+'Юнит 01-05.04'!S14</f>
        <v>0</v>
      </c>
      <c r="T14" s="32">
        <f ca="1">'Юнит 30-31.03'!T14+'Юнит 01-05.04'!T14</f>
        <v>0</v>
      </c>
      <c r="U14" s="40">
        <f t="shared" ca="1" si="18"/>
        <v>0</v>
      </c>
      <c r="V14" s="43" t="e">
        <f t="shared" ca="1" si="3"/>
        <v>#DIV/0!</v>
      </c>
      <c r="W14" s="44">
        <f t="shared" ca="1" si="19"/>
        <v>0</v>
      </c>
      <c r="X14" s="32">
        <f ca="1">'Юнит 30-31.03'!X14+'Юнит 01-05.04'!X14</f>
        <v>0</v>
      </c>
      <c r="Y14" s="45">
        <f t="shared" ca="1" si="5"/>
        <v>0</v>
      </c>
      <c r="Z14" s="32">
        <f ca="1">'Юнит 30-31.03'!Z14+'Юнит 01-05.04'!Z14</f>
        <v>0</v>
      </c>
      <c r="AA14" s="32">
        <f>'Юнит 30-31.03'!AA14+'Юнит 01-05.04'!AA14</f>
        <v>0</v>
      </c>
      <c r="AB14" s="55"/>
      <c r="AC14" s="42"/>
      <c r="AD14" s="32">
        <f ca="1">'Юнит 30-31.03'!AD14+'Юнит 01-05.04'!AD14</f>
        <v>0</v>
      </c>
      <c r="AE14" s="47">
        <f t="shared" ca="1" si="20"/>
        <v>0</v>
      </c>
      <c r="AG14" s="48">
        <f t="shared" ca="1" si="21"/>
        <v>0</v>
      </c>
      <c r="AH14" s="49">
        <f t="shared" si="22"/>
        <v>123</v>
      </c>
      <c r="AI14" s="49">
        <f t="shared" ca="1" si="23"/>
        <v>0</v>
      </c>
      <c r="AJ14" s="49">
        <f t="shared" ca="1" si="24"/>
        <v>0</v>
      </c>
      <c r="AK14" s="49">
        <f t="shared" ca="1" si="25"/>
        <v>0</v>
      </c>
      <c r="AL14" s="49">
        <f t="array" aca="1" ref="AL14" ca="1">_xlfn.IFS(R14=0,AE14,R14&lt;0,AE14/-R14,R14&gt;0,AE14/R14)</f>
        <v>0</v>
      </c>
      <c r="AM14" s="50">
        <f t="shared" ca="1" si="26"/>
        <v>0</v>
      </c>
      <c r="AN14" s="51">
        <f t="shared" ca="1" si="27"/>
        <v>0</v>
      </c>
      <c r="AP14" s="53">
        <f t="shared" ca="1" si="28"/>
        <v>0</v>
      </c>
    </row>
    <row r="15" spans="1:42">
      <c r="A15" s="30">
        <v>3064346642</v>
      </c>
      <c r="B15" s="31" t="s">
        <v>53</v>
      </c>
      <c r="C15" s="32">
        <f>'Юнит 01-05.04'!C15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30-31.03'!K15+'Юнит 01-05.04'!K15</f>
        <v>0</v>
      </c>
      <c r="L15" s="36"/>
      <c r="M15" s="36"/>
      <c r="N15" s="37">
        <f t="shared" si="15"/>
        <v>0</v>
      </c>
      <c r="O15" s="38">
        <f t="shared" ca="1" si="16"/>
        <v>0</v>
      </c>
      <c r="P15" s="32">
        <f ca="1">'Юнит 30-31.03'!P15+'Юнит 01-05.04'!P15</f>
        <v>0</v>
      </c>
      <c r="Q15" s="32">
        <f ca="1">'Юнит 30-31.03'!Q15+'Юнит 01-05.04'!Q15</f>
        <v>0</v>
      </c>
      <c r="R15" s="40">
        <f t="shared" ca="1" si="17"/>
        <v>0</v>
      </c>
      <c r="S15" s="32">
        <f ca="1">'Юнит 30-31.03'!S15+'Юнит 01-05.04'!S15</f>
        <v>0</v>
      </c>
      <c r="T15" s="32">
        <f ca="1">'Юнит 30-31.03'!T15+'Юнит 01-05.04'!T15</f>
        <v>0</v>
      </c>
      <c r="U15" s="40">
        <f t="shared" ca="1" si="18"/>
        <v>0</v>
      </c>
      <c r="V15" s="43" t="e">
        <f ca="1">U15/$U$24</f>
        <v>#DIV/0!</v>
      </c>
      <c r="W15" s="44">
        <f t="shared" ca="1" si="19"/>
        <v>0</v>
      </c>
      <c r="X15" s="32">
        <f ca="1">'Юнит 30-31.03'!X15+'Юнит 01-05.04'!X15</f>
        <v>0</v>
      </c>
      <c r="Y15" s="45">
        <f t="shared" ca="1" si="5"/>
        <v>0</v>
      </c>
      <c r="Z15" s="32">
        <f ca="1">'Юнит 30-31.03'!Z15+'Юнит 01-05.04'!Z15</f>
        <v>0</v>
      </c>
      <c r="AA15" s="32">
        <f>'Юнит 30-31.03'!AA15+'Юнит 01-05.04'!AA15</f>
        <v>0</v>
      </c>
      <c r="AB15" s="55"/>
      <c r="AC15" s="42"/>
      <c r="AD15" s="32">
        <f ca="1">'Юнит 30-31.03'!AD15+'Юнит 01-05.04'!AD15</f>
        <v>0</v>
      </c>
      <c r="AE15" s="47">
        <f t="shared" ca="1" si="20"/>
        <v>0</v>
      </c>
      <c r="AF15" s="46"/>
      <c r="AG15" s="48">
        <f t="shared" ca="1" si="21"/>
        <v>0</v>
      </c>
      <c r="AH15" s="49">
        <f t="shared" si="22"/>
        <v>123</v>
      </c>
      <c r="AI15" s="49">
        <f t="shared" ca="1" si="23"/>
        <v>0</v>
      </c>
      <c r="AJ15" s="49">
        <f t="shared" ca="1" si="24"/>
        <v>0</v>
      </c>
      <c r="AK15" s="49">
        <f t="shared" ca="1" si="25"/>
        <v>0</v>
      </c>
      <c r="AL15" s="49">
        <f t="array" aca="1" ref="AL15" ca="1">_xlfn.IFS(R15=0,AE15,R15&lt;0,AE15/-R15,R15&gt;0,AE15/R15)</f>
        <v>0</v>
      </c>
      <c r="AM15" s="50">
        <f t="shared" ca="1" si="26"/>
        <v>0</v>
      </c>
      <c r="AN15" s="51">
        <f t="shared" ca="1" si="27"/>
        <v>0</v>
      </c>
      <c r="AP15" s="53">
        <f t="shared" ca="1" si="28"/>
        <v>0</v>
      </c>
    </row>
    <row r="16" spans="1:42">
      <c r="A16" s="30">
        <v>3405092287</v>
      </c>
      <c r="B16" s="31" t="s">
        <v>60</v>
      </c>
      <c r="C16" s="32">
        <f>'Юнит 01-05.04'!C16</f>
        <v>0</v>
      </c>
      <c r="H16" s="35">
        <v>117</v>
      </c>
      <c r="I16" s="54">
        <f t="shared" si="0"/>
        <v>0</v>
      </c>
      <c r="K16" s="32">
        <f>'Юнит 30-31.03'!K16+'Юнит 01-05.04'!K16</f>
        <v>0</v>
      </c>
      <c r="N16" s="37">
        <f t="shared" si="15"/>
        <v>0</v>
      </c>
      <c r="O16" s="38">
        <f t="shared" ca="1" si="16"/>
        <v>0</v>
      </c>
      <c r="P16" s="32">
        <f ca="1">'Юнит 30-31.03'!P16+'Юнит 01-05.04'!P16</f>
        <v>0</v>
      </c>
      <c r="Q16" s="32">
        <f ca="1">'Юнит 30-31.03'!Q16+'Юнит 01-05.04'!Q16</f>
        <v>0</v>
      </c>
      <c r="R16" s="40">
        <f t="shared" ca="1" si="17"/>
        <v>0</v>
      </c>
      <c r="S16" s="32">
        <f ca="1">'Юнит 30-31.03'!S16+'Юнит 01-05.04'!S16</f>
        <v>0</v>
      </c>
      <c r="T16" s="32">
        <f ca="1">'Юнит 30-31.03'!T16+'Юнит 01-05.04'!T16</f>
        <v>0</v>
      </c>
      <c r="U16" s="40">
        <f t="shared" ca="1" si="18"/>
        <v>0</v>
      </c>
      <c r="V16" s="43" t="e">
        <f ca="1">U16/$U$24</f>
        <v>#DIV/0!</v>
      </c>
      <c r="W16" s="44">
        <f t="shared" ca="1" si="19"/>
        <v>0</v>
      </c>
      <c r="X16" s="32">
        <f ca="1">'Юнит 30-31.03'!X16+'Юнит 01-05.04'!X16</f>
        <v>0</v>
      </c>
      <c r="Y16" s="45">
        <f t="shared" ca="1" si="5"/>
        <v>0</v>
      </c>
      <c r="Z16" s="32">
        <f ca="1">'Юнит 30-31.03'!Z16+'Юнит 01-05.04'!Z16</f>
        <v>0</v>
      </c>
      <c r="AA16" s="32">
        <f>'Юнит 30-31.03'!AA16+'Юнит 01-05.04'!AA16</f>
        <v>0</v>
      </c>
      <c r="AB16" s="55"/>
      <c r="AC16" s="42"/>
      <c r="AD16" s="32">
        <f ca="1">'Юнит 30-31.03'!AD16+'Юнит 01-05.04'!AD16</f>
        <v>0</v>
      </c>
      <c r="AE16" s="47">
        <f t="shared" ca="1" si="20"/>
        <v>0</v>
      </c>
      <c r="AF16" s="46"/>
      <c r="AG16" s="48">
        <f t="shared" ca="1" si="21"/>
        <v>0</v>
      </c>
      <c r="AH16" s="49">
        <f t="shared" si="22"/>
        <v>117</v>
      </c>
      <c r="AI16" s="49">
        <f t="shared" ca="1" si="23"/>
        <v>0</v>
      </c>
      <c r="AJ16" s="49">
        <f t="shared" ca="1" si="24"/>
        <v>0</v>
      </c>
      <c r="AK16" s="49">
        <f t="shared" ca="1" si="25"/>
        <v>0</v>
      </c>
      <c r="AL16" s="49">
        <f t="array" aca="1" ref="AL16" ca="1">_xlfn.IFS(R16=0,AE16,R16&lt;0,AE16/-R16,R16&gt;0,AE16/R16)</f>
        <v>0</v>
      </c>
      <c r="AM16" s="50">
        <f t="shared" ca="1" si="26"/>
        <v>0</v>
      </c>
      <c r="AN16" s="51">
        <f t="shared" ca="1" si="27"/>
        <v>0</v>
      </c>
      <c r="AP16" s="53">
        <f t="shared" ca="1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29">AVERAGEIF(AG3:AG15,"&lt;&gt;0",AG3:AG15)</f>
        <v>#DIV/0!</v>
      </c>
      <c r="AH17" s="58">
        <f t="shared" si="29"/>
        <v>127.26</v>
      </c>
      <c r="AI17" s="58" t="e">
        <f t="shared" ca="1" si="29"/>
        <v>#DIV/0!</v>
      </c>
      <c r="AJ17" s="58" t="e">
        <f t="shared" ca="1" si="29"/>
        <v>#DIV/0!</v>
      </c>
      <c r="AK17" s="58" t="e">
        <f t="shared" ca="1" si="29"/>
        <v>#DIV/0!</v>
      </c>
      <c r="AL17" s="58" t="e">
        <f t="shared" ca="1" si="29"/>
        <v>#DIV/0!</v>
      </c>
      <c r="AM17" s="59" t="e">
        <f t="shared" ca="1" si="29"/>
        <v>#DIV/0!</v>
      </c>
      <c r="AN17" s="59" t="e">
        <f t="shared" ca="1" si="29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0">SUM(P3:P16)</f>
        <v>0</v>
      </c>
      <c r="Q18" s="64">
        <f t="shared" ca="1" si="30"/>
        <v>0</v>
      </c>
      <c r="R18" s="64">
        <f t="shared" ca="1" si="30"/>
        <v>0</v>
      </c>
      <c r="S18" s="70">
        <f t="shared" ca="1" si="30"/>
        <v>0</v>
      </c>
      <c r="T18" s="64">
        <f t="shared" ca="1" si="30"/>
        <v>0</v>
      </c>
      <c r="U18" s="64">
        <f t="shared" ca="1" si="30"/>
        <v>0</v>
      </c>
      <c r="V18" s="71" t="e">
        <f t="shared" ca="1" si="30"/>
        <v>#DIV/0!</v>
      </c>
      <c r="W18" s="64">
        <f t="shared" ca="1" si="30"/>
        <v>0</v>
      </c>
      <c r="X18" s="64">
        <f t="shared" ca="1" si="30"/>
        <v>0</v>
      </c>
      <c r="Y18" s="72">
        <f ca="1">IF(U18=0,0,X18/U18)</f>
        <v>0</v>
      </c>
      <c r="Z18" s="64">
        <f t="shared" ref="Z18:AE18" ca="1" si="31">SUM(Z3:Z16)</f>
        <v>0</v>
      </c>
      <c r="AA18" s="64">
        <f t="shared" si="31"/>
        <v>0</v>
      </c>
      <c r="AB18" s="64">
        <f t="shared" si="31"/>
        <v>0</v>
      </c>
      <c r="AC18" s="64">
        <f t="shared" si="31"/>
        <v>0</v>
      </c>
      <c r="AD18" s="73">
        <f t="shared" ca="1" si="31"/>
        <v>0</v>
      </c>
      <c r="AE18" s="74">
        <f t="shared" ca="1" si="31"/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18">
        <f>AA18+AA22</f>
        <v>0</v>
      </c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0" priority="19" operator="greaterThan">
      <formula>120</formula>
    </cfRule>
  </conditionalFormatting>
  <conditionalFormatting sqref="N23">
    <cfRule type="cellIs" dxfId="309" priority="18" operator="between">
      <formula>0.000001</formula>
      <formula>25</formula>
    </cfRule>
  </conditionalFormatting>
  <conditionalFormatting sqref="V1 V25:V1048576">
    <cfRule type="cellIs" dxfId="30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307" priority="14" operator="greaterThan">
      <formula>120</formula>
    </cfRule>
  </conditionalFormatting>
  <conditionalFormatting sqref="Q23">
    <cfRule type="cellIs" dxfId="306" priority="13" operator="greaterThan">
      <formula>120</formula>
    </cfRule>
  </conditionalFormatting>
  <conditionalFormatting sqref="R23">
    <cfRule type="cellIs" dxfId="305" priority="12" operator="greaterThan">
      <formula>120</formula>
    </cfRule>
  </conditionalFormatting>
  <conditionalFormatting sqref="S23">
    <cfRule type="cellIs" dxfId="304" priority="11" operator="greaterThan">
      <formula>120</formula>
    </cfRule>
  </conditionalFormatting>
  <conditionalFormatting sqref="T23">
    <cfRule type="cellIs" dxfId="303" priority="10" operator="greaterThan">
      <formula>120</formula>
    </cfRule>
  </conditionalFormatting>
  <conditionalFormatting sqref="U23">
    <cfRule type="cellIs" dxfId="302" priority="9" operator="greaterThan">
      <formula>120</formula>
    </cfRule>
  </conditionalFormatting>
  <conditionalFormatting sqref="V23">
    <cfRule type="cellIs" dxfId="301" priority="8" operator="greaterThan">
      <formula>120</formula>
    </cfRule>
  </conditionalFormatting>
  <conditionalFormatting sqref="W23">
    <cfRule type="cellIs" dxfId="300" priority="7" operator="greaterThan">
      <formula>120</formula>
    </cfRule>
  </conditionalFormatting>
  <conditionalFormatting sqref="X23">
    <cfRule type="cellIs" dxfId="299" priority="6" operator="greaterThan">
      <formula>120</formula>
    </cfRule>
  </conditionalFormatting>
  <conditionalFormatting sqref="Z23">
    <cfRule type="cellIs" dxfId="29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30-31.03'!H:H,'Отчет 30-31.03'!D:D,"Выручка",'Отчет 30-31.03'!E:E,B3)</f>
        <v>0</v>
      </c>
      <c r="Q3" s="39">
        <f ca="1">SUMIFS('Отчет 30-31.03'!H:H,'Отчет 30-31.03'!D:D,"Возврат выручки",'Отчет 30-31.03'!E:E,B3)</f>
        <v>0</v>
      </c>
      <c r="R3" s="40">
        <f t="shared" ref="R3:R7" ca="1" si="1">P3-Q3</f>
        <v>0</v>
      </c>
      <c r="S3" s="41">
        <f ca="1">SUMIFS('Отчет 30-31.03'!P:P,'Отчет 30-31.03'!C:C,"Продажи",'Отчет 30-31.03'!E:E,B3)</f>
        <v>0</v>
      </c>
      <c r="T3" s="42">
        <f ca="1">SUMIFS('Отчет 30-31.03'!P:P,'Отчет 30-31.03'!C:C,"Возвраты",'Отчет 30-31.03'!E:E,B3)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30-31.03'!P:P,'Отчет 30-31.03'!C:C,"Вознаграждение Ozon",'Отчет 30-31.03'!E:E,B3)</f>
        <v>0</v>
      </c>
      <c r="Y3" s="45">
        <f t="shared" ref="Y3:Y16" ca="1" si="5">IF(U3=0,0,X3/U3)</f>
        <v>0</v>
      </c>
      <c r="Z3" s="42">
        <f ca="1">-SUMIFS('Отчет 30-31.03'!P:P,'Отчет 30-31.03'!C:C,"Услуги доставки",'Отчет 30-31.03'!E:E,B3)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30-31.03'!H:H,'Отчет 30-31.03'!D:D,"Выручка",'Отчет 30-31.03'!E:E,B4)</f>
        <v>0</v>
      </c>
      <c r="Q4" s="39">
        <f ca="1">SUMIFS('Отчет 30-31.03'!H:H,'Отчет 30-31.03'!D:D,"Возврат выручки",'Отчет 30-31.03'!E:E,B4)</f>
        <v>0</v>
      </c>
      <c r="R4" s="40">
        <f t="shared" ca="1" si="1"/>
        <v>0</v>
      </c>
      <c r="S4" s="41">
        <f ca="1">SUMIFS('Отчет 30-31.03'!P:P,'Отчет 30-31.03'!C:C,"Продажи",'Отчет 30-31.03'!E:E,B4)</f>
        <v>0</v>
      </c>
      <c r="T4" s="42">
        <f ca="1">SUMIFS('Отчет 30-31.03'!P:P,'Отчет 30-31.03'!C:C,"Возвраты",'Отчет 30-31.03'!E:E,B4)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30-31.03'!P:P,'Отчет 30-31.03'!C:C,"Вознаграждение Ozon",'Отчет 30-31.03'!E:E,B4)</f>
        <v>0</v>
      </c>
      <c r="Y4" s="45">
        <f t="shared" ca="1" si="5"/>
        <v>0</v>
      </c>
      <c r="Z4" s="42">
        <f ca="1">-SUMIFS('Отчет 30-31.03'!P:P,'Отчет 30-31.03'!C:C,"Услуги доставки",'Отчет 30-31.03'!E:E,B4)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30-31.03'!H:H,'Отчет 30-31.03'!D:D,"Выручка",'Отчет 30-31.03'!E:E,B5)</f>
        <v>0</v>
      </c>
      <c r="Q5" s="39">
        <f ca="1">SUMIFS('Отчет 30-31.03'!H:H,'Отчет 30-31.03'!D:D,"Возврат выручки",'Отчет 30-31.03'!E:E,B5)</f>
        <v>0</v>
      </c>
      <c r="R5" s="40">
        <f t="shared" ca="1" si="1"/>
        <v>0</v>
      </c>
      <c r="S5" s="41">
        <f ca="1">SUMIFS('Отчет 30-31.03'!P:P,'Отчет 30-31.03'!C:C,"Продажи",'Отчет 30-31.03'!E:E,B5)</f>
        <v>0</v>
      </c>
      <c r="T5" s="42">
        <f ca="1">SUMIFS('Отчет 30-31.03'!P:P,'Отчет 30-31.03'!C:C,"Возвраты",'Отчет 30-31.03'!E:E,B5)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30-31.03'!P:P,'Отчет 30-31.03'!C:C,"Вознаграждение Ozon",'Отчет 30-31.03'!E:E,B5)</f>
        <v>0</v>
      </c>
      <c r="Y5" s="45">
        <f t="shared" ca="1" si="5"/>
        <v>0</v>
      </c>
      <c r="Z5" s="42">
        <f ca="1">-SUMIFS('Отчет 30-31.03'!P:P,'Отчет 30-31.03'!C:C,"Услуги доставки",'Отчет 30-31.03'!E:E,B5)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30-31.03'!H:H,'Отчет 30-31.03'!D:D,"Выручка",'Отчет 30-31.03'!E:E,B6)</f>
        <v>0</v>
      </c>
      <c r="Q6" s="39">
        <f ca="1">SUMIFS('Отчет 30-31.03'!H:H,'Отчет 30-31.03'!D:D,"Возврат выручки",'Отчет 30-31.03'!E:E,B6)</f>
        <v>0</v>
      </c>
      <c r="R6" s="40">
        <f t="shared" ca="1" si="1"/>
        <v>0</v>
      </c>
      <c r="S6" s="41">
        <f ca="1">SUMIFS('Отчет 30-31.03'!P:P,'Отчет 30-31.03'!C:C,"Продажи",'Отчет 30-31.03'!E:E,B6)</f>
        <v>0</v>
      </c>
      <c r="T6" s="42">
        <f ca="1">SUMIFS('Отчет 30-31.03'!P:P,'Отчет 30-31.03'!C:C,"Возвраты",'Отчет 30-31.03'!E:E,B6)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30-31.03'!P:P,'Отчет 30-31.03'!C:C,"Вознаграждение Ozon",'Отчет 30-31.03'!E:E,B6)</f>
        <v>0</v>
      </c>
      <c r="Y6" s="45">
        <f t="shared" ca="1" si="5"/>
        <v>0</v>
      </c>
      <c r="Z6" s="42">
        <f ca="1">-SUMIFS('Отчет 30-31.03'!P:P,'Отчет 30-31.03'!C:C,"Услуги доставки",'Отчет 30-31.03'!E:E,B6)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30-31.03'!H:H,'Отчет 30-31.03'!D:D,"Выручка",'Отчет 30-31.03'!E:E,B7)</f>
        <v>0</v>
      </c>
      <c r="Q7" s="39">
        <f ca="1">SUMIFS('Отчет 30-31.03'!H:H,'Отчет 30-31.03'!D:D,"Возврат выручки",'Отчет 30-31.03'!E:E,B7)</f>
        <v>0</v>
      </c>
      <c r="R7" s="40">
        <f t="shared" ca="1" si="1"/>
        <v>0</v>
      </c>
      <c r="S7" s="41">
        <f ca="1">SUMIFS('Отчет 30-31.03'!P:P,'Отчет 30-31.03'!C:C,"Продажи",'Отчет 30-31.03'!E:E,B7)</f>
        <v>0</v>
      </c>
      <c r="T7" s="42">
        <f ca="1">SUMIFS('Отчет 30-31.03'!P:P,'Отчет 30-31.03'!C:C,"Возвраты",'Отчет 30-31.03'!E:E,B7)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30-31.03'!P:P,'Отчет 30-31.03'!C:C,"Вознаграждение Ozon",'Отчет 30-31.03'!E:E,B7)</f>
        <v>0</v>
      </c>
      <c r="Y7" s="45">
        <f t="shared" ca="1" si="5"/>
        <v>0</v>
      </c>
      <c r="Z7" s="42">
        <f ca="1">-SUMIFS('Отчет 30-31.03'!P:P,'Отчет 30-31.03'!C:C,"Услуги доставки",'Отчет 30-31.03'!E:E,B7)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30-31.03'!H:H,'Отчет 30-31.03'!D:D,"Выручка",'Отчет 30-31.03'!E:E,B8)</f>
        <v>0</v>
      </c>
      <c r="Q8" s="39">
        <f ca="1">SUMIFS('Отчет 30-31.03'!H:H,'Отчет 30-31.03'!D:D,"Возврат выручки",'Отчет 30-31.03'!E:E,B8)</f>
        <v>0</v>
      </c>
      <c r="R8" s="40">
        <f ca="1">P8-Q8</f>
        <v>0</v>
      </c>
      <c r="S8" s="41">
        <f ca="1">SUMIFS('Отчет 30-31.03'!P:P,'Отчет 30-31.03'!C:C,"Продажи",'Отчет 30-31.03'!E:E,B8)</f>
        <v>0</v>
      </c>
      <c r="T8" s="42">
        <f ca="1">SUMIFS('Отчет 30-31.03'!P:P,'Отчет 30-31.03'!C:C,"Возвраты",'Отчет 30-31.03'!E:E,B8)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30-31.03'!P:P,'Отчет 30-31.03'!C:C,"Вознаграждение Ozon",'Отчет 30-31.03'!E:E,B8)</f>
        <v>0</v>
      </c>
      <c r="Y8" s="45">
        <f t="shared" ca="1" si="5"/>
        <v>0</v>
      </c>
      <c r="Z8" s="42">
        <f ca="1">-SUMIFS('Отчет 30-31.03'!P:P,'Отчет 30-31.03'!C:C,"Услуги доставки",'Отчет 30-31.03'!E:E,B8)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30-31.03'!H:H,'Отчет 30-31.03'!D:D,"Выручка",'Отчет 30-31.03'!E:E,B9)</f>
        <v>0</v>
      </c>
      <c r="Q9" s="39">
        <f ca="1">SUMIFS('Отчет 30-31.03'!H:H,'Отчет 30-31.03'!D:D,"Возврат выручки",'Отчет 30-31.03'!E:E,B9)</f>
        <v>0</v>
      </c>
      <c r="R9" s="40">
        <f t="shared" ref="R9:R16" ca="1" si="18">P9-Q9</f>
        <v>0</v>
      </c>
      <c r="S9" s="41">
        <f ca="1">SUMIFS('Отчет 30-31.03'!P:P,'Отчет 30-31.03'!C:C,"Продажи",'Отчет 30-31.03'!E:E,B9)</f>
        <v>0</v>
      </c>
      <c r="T9" s="42">
        <f ca="1">SUMIFS('Отчет 30-31.03'!P:P,'Отчет 30-31.03'!C:C,"Возвраты",'Отчет 30-31.03'!E:E,B9)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30-31.03'!P:P,'Отчет 30-31.03'!C:C,"Вознаграждение Ozon",'Отчет 30-31.03'!E:E,B9)</f>
        <v>0</v>
      </c>
      <c r="Y9" s="45">
        <f t="shared" ca="1" si="5"/>
        <v>0</v>
      </c>
      <c r="Z9" s="42">
        <f ca="1">-SUMIFS('Отчет 30-31.03'!P:P,'Отчет 30-31.03'!C:C,"Услуги доставки",'Отчет 30-31.03'!E:E,B9)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30-31.03'!H:H,'Отчет 30-31.03'!D:D,"Выручка",'Отчет 30-31.03'!E:E,B10)</f>
        <v>0</v>
      </c>
      <c r="Q10" s="39">
        <f ca="1">SUMIFS('Отчет 30-31.03'!H:H,'Отчет 30-31.03'!D:D,"Возврат выручки",'Отчет 30-31.03'!E:E,B10)</f>
        <v>0</v>
      </c>
      <c r="R10" s="40">
        <f t="shared" ca="1" si="18"/>
        <v>0</v>
      </c>
      <c r="S10" s="41">
        <f ca="1">SUMIFS('Отчет 30-31.03'!P:P,'Отчет 30-31.03'!C:C,"Продажи",'Отчет 30-31.03'!E:E,B10)</f>
        <v>0</v>
      </c>
      <c r="T10" s="42">
        <f ca="1">SUMIFS('Отчет 30-31.03'!P:P,'Отчет 30-31.03'!C:C,"Возвраты",'Отчет 30-31.03'!E:E,B10)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30-31.03'!P:P,'Отчет 30-31.03'!C:C,"Вознаграждение Ozon",'Отчет 30-31.03'!E:E,B10)</f>
        <v>0</v>
      </c>
      <c r="Y10" s="45">
        <f t="shared" ca="1" si="5"/>
        <v>0</v>
      </c>
      <c r="Z10" s="42">
        <f ca="1">-SUMIFS('Отчет 30-31.03'!P:P,'Отчет 30-31.03'!C:C,"Услуги доставки",'Отчет 30-31.03'!E:E,B10)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30-31.03'!H:H,'Отчет 30-31.03'!D:D,"Выручка",'Отчет 30-31.03'!E:E,B11)</f>
        <v>0</v>
      </c>
      <c r="Q11" s="39">
        <f ca="1">SUMIFS('Отчет 30-31.03'!H:H,'Отчет 30-31.03'!D:D,"Возврат выручки",'Отчет 30-31.03'!E:E,B11)</f>
        <v>0</v>
      </c>
      <c r="R11" s="40">
        <f t="shared" ca="1" si="18"/>
        <v>0</v>
      </c>
      <c r="S11" s="41">
        <f ca="1">SUMIFS('Отчет 30-31.03'!P:P,'Отчет 30-31.03'!C:C,"Продажи",'Отчет 30-31.03'!E:E,B11)</f>
        <v>0</v>
      </c>
      <c r="T11" s="42">
        <f ca="1">SUMIFS('Отчет 30-31.03'!P:P,'Отчет 30-31.03'!C:C,"Возвраты",'Отчет 30-31.03'!E:E,B11)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30-31.03'!P:P,'Отчет 30-31.03'!C:C,"Вознаграждение Ozon",'Отчет 30-31.03'!E:E,B11)</f>
        <v>0</v>
      </c>
      <c r="Y11" s="45">
        <f t="shared" ca="1" si="5"/>
        <v>0</v>
      </c>
      <c r="Z11" s="42">
        <f ca="1">-SUMIFS('Отчет 30-31.03'!P:P,'Отчет 30-31.03'!C:C,"Услуги доставки",'Отчет 30-31.03'!E:E,B11)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30-31.03'!H:H,'Отчет 30-31.03'!D:D,"Выручка",'Отчет 30-31.03'!E:E,B12)</f>
        <v>0</v>
      </c>
      <c r="Q12" s="39">
        <f ca="1">SUMIFS('Отчет 30-31.03'!H:H,'Отчет 30-31.03'!D:D,"Возврат выручки",'Отчет 30-31.03'!E:E,B12)</f>
        <v>0</v>
      </c>
      <c r="R12" s="40">
        <f t="shared" ca="1" si="18"/>
        <v>0</v>
      </c>
      <c r="S12" s="41">
        <f ca="1">SUMIFS('Отчет 30-31.03'!P:P,'Отчет 30-31.03'!C:C,"Продажи",'Отчет 30-31.03'!E:E,B12)</f>
        <v>0</v>
      </c>
      <c r="T12" s="42">
        <f ca="1">SUMIFS('Отчет 30-31.03'!P:P,'Отчет 30-31.03'!C:C,"Возвраты",'Отчет 30-31.03'!E:E,B12)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30-31.03'!P:P,'Отчет 30-31.03'!C:C,"Вознаграждение Ozon",'Отчет 30-31.03'!E:E,B12)</f>
        <v>0</v>
      </c>
      <c r="Y12" s="45">
        <f t="shared" ca="1" si="5"/>
        <v>0</v>
      </c>
      <c r="Z12" s="42">
        <f ca="1">-SUMIFS('Отчет 30-31.03'!P:P,'Отчет 30-31.03'!C:C,"Услуги доставки",'Отчет 30-31.03'!E:E,B12)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30-31.03'!H:H,'Отчет 30-31.03'!D:D,"Выручка",'Отчет 30-31.03'!E:E,B13)</f>
        <v>0</v>
      </c>
      <c r="Q13" s="39">
        <f ca="1">SUMIFS('Отчет 30-31.03'!H:H,'Отчет 30-31.03'!D:D,"Возврат выручки",'Отчет 30-31.03'!E:E,B13)</f>
        <v>0</v>
      </c>
      <c r="R13" s="40">
        <f t="shared" ca="1" si="18"/>
        <v>0</v>
      </c>
      <c r="S13" s="41">
        <f ca="1">SUMIFS('Отчет 30-31.03'!P:P,'Отчет 30-31.03'!C:C,"Продажи",'Отчет 30-31.03'!E:E,B13)</f>
        <v>0</v>
      </c>
      <c r="T13" s="42">
        <f ca="1">SUMIFS('Отчет 30-31.03'!P:P,'Отчет 30-31.03'!C:C,"Возвраты",'Отчет 30-31.03'!E:E,B13)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30-31.03'!P:P,'Отчет 30-31.03'!C:C,"Вознаграждение Ozon",'Отчет 30-31.03'!E:E,B13)</f>
        <v>0</v>
      </c>
      <c r="Y13" s="45">
        <f t="shared" ca="1" si="5"/>
        <v>0</v>
      </c>
      <c r="Z13" s="42">
        <f ca="1">-SUMIFS('Отчет 30-31.03'!P:P,'Отчет 30-31.03'!C:C,"Услуги доставки",'Отчет 30-31.03'!E:E,B13)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30-31.03'!H:H,'Отчет 30-31.03'!D:D,"Выручка",'Отчет 30-31.03'!E:E,B14)</f>
        <v>0</v>
      </c>
      <c r="Q14" s="39">
        <f ca="1">SUMIFS('Отчет 30-31.03'!H:H,'Отчет 30-31.03'!D:D,"Возврат выручки",'Отчет 30-31.03'!E:E,B14)</f>
        <v>0</v>
      </c>
      <c r="R14" s="40">
        <f t="shared" ca="1" si="18"/>
        <v>0</v>
      </c>
      <c r="S14" s="41">
        <f ca="1">SUMIFS('Отчет 30-31.03'!P:P,'Отчет 30-31.03'!C:C,"Продажи",'Отчет 30-31.03'!E:E,B14)</f>
        <v>0</v>
      </c>
      <c r="T14" s="42">
        <f ca="1">SUMIFS('Отчет 30-31.03'!P:P,'Отчет 30-31.03'!C:C,"Возвраты",'Отчет 30-31.03'!E:E,B14)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30-31.03'!P:P,'Отчет 30-31.03'!C:C,"Вознаграждение Ozon",'Отчет 30-31.03'!E:E,B14)</f>
        <v>0</v>
      </c>
      <c r="Y14" s="45">
        <f t="shared" ca="1" si="5"/>
        <v>0</v>
      </c>
      <c r="Z14" s="42">
        <f ca="1"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30-31.03'!H:H,'Отчет 30-31.03'!D:D,"Выручка",'Отчет 30-31.03'!E:E,B15)</f>
        <v>0</v>
      </c>
      <c r="Q15" s="39">
        <f ca="1">SUMIFS('Отчет 30-31.03'!H:H,'Отчет 30-31.03'!D:D,"Возврат выручки",'Отчет 30-31.03'!E:E,B15)</f>
        <v>0</v>
      </c>
      <c r="R15" s="40">
        <f t="shared" ca="1" si="18"/>
        <v>0</v>
      </c>
      <c r="S15" s="41">
        <f ca="1">SUMIFS('Отчет 30-31.03'!P:P,'Отчет 30-31.03'!C:C,"Продажи",'Отчет 30-31.03'!E:E,B15)</f>
        <v>0</v>
      </c>
      <c r="T15" s="42">
        <f ca="1">SUMIFS('Отчет 30-31.03'!P:P,'Отчет 30-31.03'!C:C,"Возвраты",'Отчет 30-31.03'!E:E,B15)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30-31.03'!P:P,'Отчет 30-31.03'!C:C,"Вознаграждение Ozon",'Отчет 30-31.03'!E:E,B15)</f>
        <v>0</v>
      </c>
      <c r="Y15" s="45">
        <f t="shared" ca="1" si="5"/>
        <v>0</v>
      </c>
      <c r="Z15" s="42">
        <f ca="1"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30-31.03'!H:H,'Отчет 30-31.03'!D:D,"Выручка",'Отчет 30-31.03'!E:E,B16)</f>
        <v>0</v>
      </c>
      <c r="Q16" s="39">
        <f ca="1">SUMIFS('Отчет 30-31.03'!H:H,'Отчет 30-31.03'!D:D,"Возврат выручки",'Отчет 30-31.03'!E:E,B16)</f>
        <v>0</v>
      </c>
      <c r="R16" s="40">
        <f t="shared" ca="1" si="18"/>
        <v>0</v>
      </c>
      <c r="S16" s="41">
        <f ca="1">SUMIFS('Отчет 30-31.03'!P:P,'Отчет 30-31.03'!C:C,"Продажи",'Отчет 30-31.03'!E:E,B16)</f>
        <v>0</v>
      </c>
      <c r="T16" s="42">
        <f ca="1">SUMIFS('Отчет 30-31.03'!P:P,'Отчет 30-31.03'!C:C,"Возвраты",'Отчет 30-31.03'!E:E,B16)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30-31.03'!P:P,'Отчет 30-31.03'!C:C,"Вознаграждение Ozon",'Отчет 30-31.03'!E:E,B16)</f>
        <v>0</v>
      </c>
      <c r="Y16" s="45">
        <f t="shared" ca="1" si="5"/>
        <v>0</v>
      </c>
      <c r="Z16" s="42">
        <f ca="1">-SUMIFS('Отчет 30-31.03'!P:P,'Отчет 30-31.03'!C:C,"Услуги доставки",'Отчет 30-31.03'!E:E,B16)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7" priority="19" operator="greaterThan">
      <formula>120</formula>
    </cfRule>
  </conditionalFormatting>
  <conditionalFormatting sqref="N23">
    <cfRule type="cellIs" dxfId="296" priority="18" operator="between">
      <formula>0.000001</formula>
      <formula>25</formula>
    </cfRule>
  </conditionalFormatting>
  <conditionalFormatting sqref="V1 V25:V1048576">
    <cfRule type="cellIs" dxfId="29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294" priority="14" operator="greaterThan">
      <formula>120</formula>
    </cfRule>
  </conditionalFormatting>
  <conditionalFormatting sqref="Q23">
    <cfRule type="cellIs" dxfId="293" priority="13" operator="greaterThan">
      <formula>120</formula>
    </cfRule>
  </conditionalFormatting>
  <conditionalFormatting sqref="R23">
    <cfRule type="cellIs" dxfId="292" priority="12" operator="greaterThan">
      <formula>120</formula>
    </cfRule>
  </conditionalFormatting>
  <conditionalFormatting sqref="S23">
    <cfRule type="cellIs" dxfId="291" priority="11" operator="greaterThan">
      <formula>120</formula>
    </cfRule>
  </conditionalFormatting>
  <conditionalFormatting sqref="T23">
    <cfRule type="cellIs" dxfId="290" priority="10" operator="greaterThan">
      <formula>120</formula>
    </cfRule>
  </conditionalFormatting>
  <conditionalFormatting sqref="U23">
    <cfRule type="cellIs" dxfId="289" priority="9" operator="greaterThan">
      <formula>120</formula>
    </cfRule>
  </conditionalFormatting>
  <conditionalFormatting sqref="V23">
    <cfRule type="cellIs" dxfId="288" priority="8" operator="greaterThan">
      <formula>120</formula>
    </cfRule>
  </conditionalFormatting>
  <conditionalFormatting sqref="W23">
    <cfRule type="cellIs" dxfId="287" priority="7" operator="greaterThan">
      <formula>120</formula>
    </cfRule>
  </conditionalFormatting>
  <conditionalFormatting sqref="X23">
    <cfRule type="cellIs" dxfId="286" priority="6" operator="greaterThan">
      <formula>120</formula>
    </cfRule>
  </conditionalFormatting>
  <conditionalFormatting sqref="Z23">
    <cfRule type="cellIs" dxfId="28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Y12" activePane="bottomRight" state="frozen"/>
      <selection pane="topRight" activeCell="C1" sqref="C1"/>
      <selection pane="bottomLeft" activeCell="A3" sqref="A3"/>
      <selection pane="bottomRight" activeCell="O2" sqref="O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21</v>
      </c>
      <c r="L3" s="36"/>
      <c r="M3" s="36"/>
      <c r="N3" s="37">
        <f>K3/$O$1</f>
        <v>0.67741935483870963</v>
      </c>
      <c r="O3" s="38">
        <f ca="1">R3/$O$1</f>
        <v>0.25806451612903225</v>
      </c>
      <c r="P3" s="32">
        <f ca="1">'Юнит 01.03'!P3+'Юнит 02-08.03'!P3+'Юнит 09-15.03'!P3+'Юнит 16-22.03'!P3+'Юнит 23-29.03'!P3+'Юнит 30-31.03'!P3</f>
        <v>8</v>
      </c>
      <c r="Q3" s="32">
        <f ca="1">'Юнит 01.03'!Q3+'Юнит 02-08.03'!Q3+'Юнит 09-15.03'!Q3+'Юнит 16-22.03'!Q3+'Юнит 23-29.03'!Q3+'Юнит 30-31.03'!Q3</f>
        <v>0</v>
      </c>
      <c r="R3" s="40">
        <f t="shared" ref="R3:R7" ca="1" si="1">P3-Q3</f>
        <v>8</v>
      </c>
      <c r="S3" s="32">
        <f ca="1">'Юнит 01.03'!S3+'Юнит 02-08.03'!S3+'Юнит 09-15.03'!S3+'Юнит 16-22.03'!S3+'Юнит 23-29.03'!S3+'Юнит 30-31.03'!S3</f>
        <v>19171</v>
      </c>
      <c r="T3" s="32">
        <f ca="1">'Юнит 01.03'!T3+'Юнит 02-08.03'!T3+'Юнит 09-15.03'!T3+'Юнит 16-22.03'!T3+'Юнит 23-29.03'!T3+'Юнит 30-31.03'!T3</f>
        <v>0</v>
      </c>
      <c r="U3" s="40">
        <f t="shared" ref="U3:U7" ca="1" si="2">S3+T3</f>
        <v>19171</v>
      </c>
      <c r="V3" s="43">
        <f t="shared" ref="V3:V14" ca="1" si="3">U3/$U$24</f>
        <v>2.5909312675439604E-2</v>
      </c>
      <c r="W3" s="44">
        <f t="shared" ref="W3:W7" ca="1" si="4">R3*H3</f>
        <v>1143.8399999999999</v>
      </c>
      <c r="X3" s="32">
        <f ca="1">'Юнит 01.03'!X3+'Юнит 02-08.03'!X3+'Юнит 09-15.03'!X3+'Юнит 16-22.03'!X3+'Юнит 23-29.03'!X3+'Юнит 30-31.03'!X3</f>
        <v>8243.5299999999988</v>
      </c>
      <c r="Y3" s="45">
        <f t="shared" ref="Y3:Y16" ca="1" si="5">IF(U3=0,0,X3/U3)</f>
        <v>0.42999999999999994</v>
      </c>
      <c r="Z3" s="32">
        <f ca="1">'Юнит 01.03'!Z3+'Юнит 02-08.03'!Z3+'Юнит 09-15.03'!Z3+'Юнит 16-22.03'!Z3+'Юнит 23-29.03'!Z3+'Юнит 30-31.03'!Z3</f>
        <v>2250.39</v>
      </c>
      <c r="AA3" s="32">
        <f>'Юнит 01.03'!AA3+'Юнит 02-08.03'!AA3+'Юнит 09-15.03'!AA3+'Юнит 16-22.03'!AA3+'Юнит 23-29.03'!AA3+'Юнит 30-31.03'!AA3</f>
        <v>11334.120645000001</v>
      </c>
      <c r="AB3" s="42"/>
      <c r="AC3" s="42"/>
      <c r="AD3" s="32">
        <f ca="1">'Юнит 01.03'!AD3+'Юнит 02-08.03'!AD3+'Юнит 09-15.03'!AD3+'Юнит 16-22.03'!AD3+'Юнит 23-29.03'!AD3+'Юнит 30-31.03'!AD3</f>
        <v>78.96257037427057</v>
      </c>
      <c r="AE3" s="47">
        <f t="shared" ref="AE3:AE7" ca="1" si="6">U3-W3-X3-Z3-AA3-AB3-AC3-AD3</f>
        <v>-3879.8432153742697</v>
      </c>
      <c r="AF3" s="46"/>
      <c r="AG3" s="48">
        <f t="shared" ref="AG3:AG7" ca="1" si="7">IF(R3=0,0,U3/R3)</f>
        <v>2396.375</v>
      </c>
      <c r="AH3" s="49">
        <f t="shared" ref="AH3:AH7" si="8">H3</f>
        <v>142.97999999999999</v>
      </c>
      <c r="AI3" s="49">
        <f t="shared" ref="AI3:AI7" ca="1" si="9">IF(R3=0,0,X3/R3)</f>
        <v>1030.4412499999999</v>
      </c>
      <c r="AJ3" s="49">
        <f t="shared" ref="AJ3:AJ7" ca="1" si="10">IF(P3=0,Z3/1,Z3/P3)</f>
        <v>281.29874999999998</v>
      </c>
      <c r="AK3" s="49">
        <f t="shared" ref="AK3:AK7" ca="1" si="11">IF(P3=0,0,AA3/P3)</f>
        <v>1416.7650806250001</v>
      </c>
      <c r="AL3" s="49">
        <f ca="1">_xlfn.IFS(R3=0,AE3,R3&lt;0,AE3/-R3,R3&gt;0,AE3/R3)</f>
        <v>-484.98040192178371</v>
      </c>
      <c r="AM3" s="50">
        <f t="shared" ref="AM3:AM7" ca="1" si="12">IF(AG3=0,0,AL3/AG3)</f>
        <v>-0.20238084687153876</v>
      </c>
      <c r="AN3" s="51">
        <f t="shared" ref="AN3:AN7" ca="1" si="13">IF(AH3=0,0,AL3/AH3)</f>
        <v>-3.3919457401159865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39</v>
      </c>
      <c r="L4" s="36"/>
      <c r="M4" s="36"/>
      <c r="N4" s="37">
        <f t="shared" ref="N4:N16" si="15">K4/$O$1</f>
        <v>1.2580645161290323</v>
      </c>
      <c r="O4" s="38">
        <f t="shared" ref="O4:O16" ca="1" si="16">R4/$O$1</f>
        <v>0.32258064516129031</v>
      </c>
      <c r="P4" s="32">
        <f ca="1">'Юнит 01.03'!P4+'Юнит 02-08.03'!P4+'Юнит 09-15.03'!P4+'Юнит 16-22.03'!P4+'Юнит 23-29.03'!P4+'Юнит 30-31.03'!P4</f>
        <v>11</v>
      </c>
      <c r="Q4" s="32">
        <f ca="1">'Юнит 01.03'!Q4+'Юнит 02-08.03'!Q4+'Юнит 09-15.03'!Q4+'Юнит 16-22.03'!Q4+'Юнит 23-29.03'!Q4+'Юнит 30-31.03'!Q4</f>
        <v>1</v>
      </c>
      <c r="R4" s="40">
        <f t="shared" ca="1" si="1"/>
        <v>10</v>
      </c>
      <c r="S4" s="32">
        <f ca="1">'Юнит 01.03'!S4+'Юнит 02-08.03'!S4+'Юнит 09-15.03'!S4+'Юнит 16-22.03'!S4+'Юнит 23-29.03'!S4+'Юнит 30-31.03'!S4</f>
        <v>25215</v>
      </c>
      <c r="T4" s="32">
        <f ca="1">'Юнит 01.03'!T4+'Юнит 02-08.03'!T4+'Юнит 09-15.03'!T4+'Юнит 16-22.03'!T4+'Юнит 23-29.03'!T4+'Юнит 30-31.03'!T4</f>
        <v>-2327</v>
      </c>
      <c r="U4" s="40">
        <f t="shared" ca="1" si="2"/>
        <v>22888</v>
      </c>
      <c r="V4" s="43">
        <f t="shared" ca="1" si="3"/>
        <v>3.0932781206794723E-2</v>
      </c>
      <c r="W4" s="44">
        <f t="shared" ca="1" si="4"/>
        <v>1230.9000000000001</v>
      </c>
      <c r="X4" s="32">
        <f ca="1">'Юнит 01.03'!X4+'Юнит 02-08.03'!X4+'Юнит 09-15.03'!X4+'Юнит 16-22.03'!X4+'Юнит 23-29.03'!X4+'Юнит 30-31.03'!X4</f>
        <v>9841.84</v>
      </c>
      <c r="Y4" s="45">
        <f t="shared" ca="1" si="5"/>
        <v>0.43</v>
      </c>
      <c r="Z4" s="32">
        <f ca="1">'Юнит 01.03'!Z4+'Юнит 02-08.03'!Z4+'Юнит 09-15.03'!Z4+'Юнит 16-22.03'!Z4+'Юнит 23-29.03'!Z4+'Юнит 30-31.03'!Z4</f>
        <v>3225.6299999999997</v>
      </c>
      <c r="AA4" s="32">
        <f>'Юнит 01.03'!AA4+'Юнит 02-08.03'!AA4+'Юнит 09-15.03'!AA4+'Юнит 16-22.03'!AA4+'Юнит 23-29.03'!AA4+'Юнит 30-31.03'!AA4</f>
        <v>6338.128181</v>
      </c>
      <c r="AB4" s="42"/>
      <c r="AC4" s="42"/>
      <c r="AD4" s="32">
        <f ca="1">'Юнит 01.03'!AD4+'Юнит 02-08.03'!AD4+'Юнит 09-15.03'!AD4+'Юнит 16-22.03'!AD4+'Юнит 23-29.03'!AD4+'Юнит 30-31.03'!AD4</f>
        <v>99.842041761863186</v>
      </c>
      <c r="AE4" s="47">
        <f t="shared" ca="1" si="6"/>
        <v>2151.659777238136</v>
      </c>
      <c r="AF4" s="46"/>
      <c r="AG4" s="48">
        <f t="shared" ca="1" si="7"/>
        <v>2288.8000000000002</v>
      </c>
      <c r="AH4" s="49">
        <f t="shared" si="8"/>
        <v>123.09</v>
      </c>
      <c r="AI4" s="49">
        <f t="shared" ca="1" si="9"/>
        <v>984.18399999999997</v>
      </c>
      <c r="AJ4" s="49">
        <f t="shared" ca="1" si="10"/>
        <v>293.23909090909086</v>
      </c>
      <c r="AK4" s="49">
        <f t="shared" ca="1" si="11"/>
        <v>576.19347100000005</v>
      </c>
      <c r="AL4" s="49">
        <f t="array" aca="1" ref="AL4" ca="1">_xlfn.IFS(R4=0,AE4,R4&lt;0,AE4/-R4,R4&gt;0,AE4/R4)</f>
        <v>215.1659777238136</v>
      </c>
      <c r="AM4" s="50">
        <f t="shared" ca="1" si="12"/>
        <v>9.4008204178527427E-2</v>
      </c>
      <c r="AN4" s="51">
        <f t="shared" ca="1" si="13"/>
        <v>1.748037839985487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7">
        <f t="shared" si="15"/>
        <v>0.4838709677419355</v>
      </c>
      <c r="O5" s="38">
        <f t="shared" ca="1" si="16"/>
        <v>0.29032258064516131</v>
      </c>
      <c r="P5" s="32">
        <f ca="1">'Юнит 01.03'!P5+'Юнит 02-08.03'!P5+'Юнит 09-15.03'!P5+'Юнит 16-22.03'!P5+'Юнит 23-29.03'!P5+'Юнит 30-31.03'!P5</f>
        <v>10</v>
      </c>
      <c r="Q5" s="32">
        <f ca="1">'Юнит 01.03'!Q5+'Юнит 02-08.03'!Q5+'Юнит 09-15.03'!Q5+'Юнит 16-22.03'!Q5+'Юнит 23-29.03'!Q5+'Юнит 30-31.03'!Q5</f>
        <v>1</v>
      </c>
      <c r="R5" s="40">
        <f t="shared" ca="1" si="1"/>
        <v>9</v>
      </c>
      <c r="S5" s="32">
        <f ca="1">'Юнит 01.03'!S5+'Юнит 02-08.03'!S5+'Юнит 09-15.03'!S5+'Юнит 16-22.03'!S5+'Юнит 23-29.03'!S5+'Юнит 30-31.03'!S5</f>
        <v>23317</v>
      </c>
      <c r="T5" s="32">
        <f ca="1">'Юнит 01.03'!T5+'Юнит 02-08.03'!T5+'Юнит 09-15.03'!T5+'Юнит 16-22.03'!T5+'Юнит 23-29.03'!T5+'Юнит 30-31.03'!T5</f>
        <v>-2517</v>
      </c>
      <c r="U5" s="40">
        <f t="shared" ca="1" si="2"/>
        <v>20800</v>
      </c>
      <c r="V5" s="43">
        <f t="shared" ca="1" si="3"/>
        <v>2.8110881208551656E-2</v>
      </c>
      <c r="W5" s="44">
        <f t="shared" ca="1" si="4"/>
        <v>1107.81</v>
      </c>
      <c r="X5" s="32">
        <f ca="1">'Юнит 01.03'!X5+'Юнит 02-08.03'!X5+'Юнит 09-15.03'!X5+'Юнит 16-22.03'!X5+'Юнит 23-29.03'!X5+'Юнит 30-31.03'!X5</f>
        <v>8944</v>
      </c>
      <c r="Y5" s="45">
        <f t="shared" ca="1" si="5"/>
        <v>0.43</v>
      </c>
      <c r="Z5" s="32">
        <f ca="1">'Юнит 01.03'!Z5+'Юнит 02-08.03'!Z5+'Юнит 09-15.03'!Z5+'Юнит 16-22.03'!Z5+'Юнит 23-29.03'!Z5+'Юнит 30-31.03'!Z5</f>
        <v>1459.95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2">
        <f ca="1">'Юнит 01.03'!AD5+'Юнит 02-08.03'!AD5+'Юнит 09-15.03'!AD5+'Юнит 16-22.03'!AD5+'Юнит 23-29.03'!AD5+'Юнит 30-31.03'!AD5</f>
        <v>89.560768113352282</v>
      </c>
      <c r="AE5" s="47">
        <f t="shared" ca="1" si="6"/>
        <v>8141.5992318866456</v>
      </c>
      <c r="AF5" s="46"/>
      <c r="AG5" s="48">
        <f t="shared" ca="1" si="7"/>
        <v>2311.1111111111113</v>
      </c>
      <c r="AH5" s="49">
        <f t="shared" si="8"/>
        <v>123.09</v>
      </c>
      <c r="AI5" s="49">
        <f t="shared" ca="1" si="9"/>
        <v>993.77777777777783</v>
      </c>
      <c r="AJ5" s="49">
        <f t="shared" ca="1" si="10"/>
        <v>145.995</v>
      </c>
      <c r="AK5" s="49">
        <f t="shared" ca="1" si="11"/>
        <v>105.708</v>
      </c>
      <c r="AL5" s="49">
        <f t="array" aca="1" ref="AL5" ca="1">_xlfn.IFS(R5=0,AE5,R5&lt;0,AE5/-R5,R5&gt;0,AE5/R5)</f>
        <v>904.62213687629401</v>
      </c>
      <c r="AM5" s="50">
        <f t="shared" ca="1" si="12"/>
        <v>0.39142303999455025</v>
      </c>
      <c r="AN5" s="51">
        <f t="shared" ca="1" si="13"/>
        <v>7.3492740017572018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7">
        <f t="shared" si="15"/>
        <v>1.1612903225806452</v>
      </c>
      <c r="O6" s="38">
        <f t="shared" ca="1" si="16"/>
        <v>0.70967741935483875</v>
      </c>
      <c r="P6" s="32">
        <f ca="1">'Юнит 01.03'!P6+'Юнит 02-08.03'!P6+'Юнит 09-15.03'!P6+'Юнит 16-22.03'!P6+'Юнит 23-29.03'!P6+'Юнит 30-31.03'!P6</f>
        <v>24</v>
      </c>
      <c r="Q6" s="32">
        <f ca="1">'Юнит 01.03'!Q6+'Юнит 02-08.03'!Q6+'Юнит 09-15.03'!Q6+'Юнит 16-22.03'!Q6+'Юнит 23-29.03'!Q6+'Юнит 30-31.03'!Q6</f>
        <v>2</v>
      </c>
      <c r="R6" s="40">
        <f t="shared" ca="1" si="1"/>
        <v>22</v>
      </c>
      <c r="S6" s="32">
        <f ca="1">'Юнит 01.03'!S6+'Юнит 02-08.03'!S6+'Юнит 09-15.03'!S6+'Юнит 16-22.03'!S6+'Юнит 23-29.03'!S6+'Юнит 30-31.03'!S6</f>
        <v>58533</v>
      </c>
      <c r="T6" s="32">
        <f ca="1">'Юнит 01.03'!T6+'Юнит 02-08.03'!T6+'Юнит 09-15.03'!T6+'Юнит 16-22.03'!T6+'Юнит 23-29.03'!T6+'Юнит 30-31.03'!T6</f>
        <v>-4461</v>
      </c>
      <c r="U6" s="40">
        <f t="shared" ca="1" si="2"/>
        <v>54072</v>
      </c>
      <c r="V6" s="43">
        <f t="shared" ca="1" si="3"/>
        <v>7.3077479264846396E-2</v>
      </c>
      <c r="W6" s="44">
        <f t="shared" ca="1" si="4"/>
        <v>2707.98</v>
      </c>
      <c r="X6" s="32">
        <f ca="1">'Юнит 01.03'!X6+'Юнит 02-08.03'!X6+'Юнит 09-15.03'!X6+'Юнит 16-22.03'!X6+'Юнит 23-29.03'!X6+'Юнит 30-31.03'!X6</f>
        <v>23250.959999999999</v>
      </c>
      <c r="Y6" s="45">
        <f t="shared" ca="1" si="5"/>
        <v>0.43</v>
      </c>
      <c r="Z6" s="32">
        <f ca="1">'Юнит 01.03'!Z6+'Юнит 02-08.03'!Z6+'Юнит 09-15.03'!Z6+'Юнит 16-22.03'!Z6+'Юнит 23-29.03'!Z6+'Юнит 30-31.03'!Z6</f>
        <v>3703.8099999999995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2">
        <f ca="1">'Юнит 01.03'!AD6+'Юнит 02-08.03'!AD6+'Юнит 09-15.03'!AD6+'Юнит 16-22.03'!AD6+'Юнит 23-29.03'!AD6+'Юнит 30-31.03'!AD6</f>
        <v>220.65692044152624</v>
      </c>
      <c r="AE6" s="47">
        <f t="shared" ca="1" si="6"/>
        <v>10470.734751558475</v>
      </c>
      <c r="AF6" s="46"/>
      <c r="AG6" s="48">
        <f t="shared" ca="1" si="7"/>
        <v>2457.818181818182</v>
      </c>
      <c r="AH6" s="49">
        <f t="shared" si="8"/>
        <v>123.09</v>
      </c>
      <c r="AI6" s="49">
        <f t="shared" ca="1" si="9"/>
        <v>1056.8618181818181</v>
      </c>
      <c r="AJ6" s="49">
        <f t="shared" ca="1" si="10"/>
        <v>154.32541666666665</v>
      </c>
      <c r="AK6" s="49">
        <f t="shared" ca="1" si="11"/>
        <v>571.57743033333327</v>
      </c>
      <c r="AL6" s="49">
        <f t="array" aca="1" ref="AL6" ca="1">_xlfn.IFS(R6=0,AE6,R6&lt;0,AE6/-R6,R6&gt;0,AE6/R6)</f>
        <v>475.94248870720344</v>
      </c>
      <c r="AM6" s="50">
        <f t="shared" ca="1" si="12"/>
        <v>0.19364430299523736</v>
      </c>
      <c r="AN6" s="51">
        <f t="shared" ca="1" si="13"/>
        <v>3.8666218921699849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78</v>
      </c>
      <c r="L7" s="36"/>
      <c r="M7" s="36"/>
      <c r="N7" s="37">
        <f t="shared" si="15"/>
        <v>2.5161290322580645</v>
      </c>
      <c r="O7" s="38">
        <f t="shared" ca="1" si="16"/>
        <v>1.2258064516129032</v>
      </c>
      <c r="P7" s="32">
        <f ca="1">'Юнит 01.03'!P7+'Юнит 02-08.03'!P7+'Юнит 09-15.03'!P7+'Юнит 16-22.03'!P7+'Юнит 23-29.03'!P7+'Юнит 30-31.03'!P7</f>
        <v>41</v>
      </c>
      <c r="Q7" s="32">
        <f ca="1">'Юнит 01.03'!Q7+'Юнит 02-08.03'!Q7+'Юнит 09-15.03'!Q7+'Юнит 16-22.03'!Q7+'Юнит 23-29.03'!Q7+'Юнит 30-31.03'!Q7</f>
        <v>3</v>
      </c>
      <c r="R7" s="40">
        <f t="shared" ca="1" si="1"/>
        <v>38</v>
      </c>
      <c r="S7" s="32">
        <f ca="1">'Юнит 01.03'!S7+'Юнит 02-08.03'!S7+'Юнит 09-15.03'!S7+'Юнит 16-22.03'!S7+'Юнит 23-29.03'!S7+'Юнит 30-31.03'!S7</f>
        <v>100624</v>
      </c>
      <c r="T7" s="32">
        <f ca="1">'Юнит 01.03'!T7+'Юнит 02-08.03'!T7+'Юнит 09-15.03'!T7+'Юнит 16-22.03'!T7+'Юнит 23-29.03'!T7+'Юнит 30-31.03'!T7</f>
        <v>-7124</v>
      </c>
      <c r="U7" s="40">
        <f t="shared" ca="1" si="2"/>
        <v>93500</v>
      </c>
      <c r="V7" s="43">
        <f t="shared" ca="1" si="3"/>
        <v>0.12636381697113364</v>
      </c>
      <c r="W7" s="44">
        <f t="shared" ca="1" si="4"/>
        <v>4455.12</v>
      </c>
      <c r="X7" s="32">
        <f ca="1">'Юнит 01.03'!X7+'Юнит 02-08.03'!X7+'Юнит 09-15.03'!X7+'Юнит 16-22.03'!X7+'Юнит 23-29.03'!X7+'Юнит 30-31.03'!X7</f>
        <v>40205</v>
      </c>
      <c r="Y7" s="45">
        <f t="shared" ca="1" si="5"/>
        <v>0.43</v>
      </c>
      <c r="Z7" s="32">
        <f ca="1">'Юнит 01.03'!Z7+'Юнит 02-08.03'!Z7+'Юнит 09-15.03'!Z7+'Юнит 16-22.03'!Z7+'Юнит 23-29.03'!Z7+'Юнит 30-31.03'!Z7</f>
        <v>8829.5400000000009</v>
      </c>
      <c r="AA7" s="32">
        <f>'Юнит 01.03'!AA7+'Юнит 02-08.03'!AA7+'Юнит 09-15.03'!AA7+'Юнит 16-22.03'!AA7+'Юнит 23-29.03'!AA7+'Юнит 30-31.03'!AA7</f>
        <v>21622.626399000001</v>
      </c>
      <c r="AB7" s="55"/>
      <c r="AC7" s="42"/>
      <c r="AD7" s="32">
        <f ca="1">'Юнит 01.03'!AD7+'Юнит 02-08.03'!AD7+'Юнит 09-15.03'!AD7+'Юнит 16-22.03'!AD7+'Юнит 23-29.03'!AD7+'Юнит 30-31.03'!AD7</f>
        <v>387.28810228853973</v>
      </c>
      <c r="AE7" s="47">
        <f t="shared" ca="1" si="6"/>
        <v>18000.425498711462</v>
      </c>
      <c r="AF7" s="46"/>
      <c r="AG7" s="48">
        <f t="shared" ca="1" si="7"/>
        <v>2460.5263157894738</v>
      </c>
      <c r="AH7" s="49">
        <f t="shared" si="8"/>
        <v>117.24</v>
      </c>
      <c r="AI7" s="49">
        <f t="shared" ca="1" si="9"/>
        <v>1058.0263157894738</v>
      </c>
      <c r="AJ7" s="49">
        <f t="shared" ca="1" si="10"/>
        <v>215.35463414634148</v>
      </c>
      <c r="AK7" s="49">
        <f t="shared" ca="1" si="11"/>
        <v>527.38113168292682</v>
      </c>
      <c r="AL7" s="49">
        <f t="array" aca="1" ref="AL7" ca="1">_xlfn.IFS(R7=0,AE7,R7&lt;0,AE7/-R7,R7&gt;0,AE7/R7)</f>
        <v>473.69540786082797</v>
      </c>
      <c r="AM7" s="50">
        <f t="shared" ca="1" si="12"/>
        <v>0.19251791977231511</v>
      </c>
      <c r="AN7" s="51">
        <f t="shared" ca="1" si="13"/>
        <v>4.0403907187037529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160</v>
      </c>
      <c r="L8" s="36"/>
      <c r="M8" s="36"/>
      <c r="N8" s="37">
        <f t="shared" si="15"/>
        <v>5.161290322580645</v>
      </c>
      <c r="O8" s="38">
        <f t="shared" ca="1" si="16"/>
        <v>2.4516129032258065</v>
      </c>
      <c r="P8" s="32">
        <f ca="1">'Юнит 01.03'!P8+'Юнит 02-08.03'!P8+'Юнит 09-15.03'!P8+'Юнит 16-22.03'!P8+'Юнит 23-29.03'!P8+'Юнит 30-31.03'!P8</f>
        <v>78</v>
      </c>
      <c r="Q8" s="32">
        <f ca="1">'Юнит 01.03'!Q8+'Юнит 02-08.03'!Q8+'Юнит 09-15.03'!Q8+'Юнит 16-22.03'!Q8+'Юнит 23-29.03'!Q8+'Юнит 30-31.03'!Q8</f>
        <v>2</v>
      </c>
      <c r="R8" s="40">
        <f ca="1">P8-Q8</f>
        <v>76</v>
      </c>
      <c r="S8" s="32">
        <f ca="1">'Юнит 01.03'!S8+'Юнит 02-08.03'!S8+'Юнит 09-15.03'!S8+'Юнит 16-22.03'!S8+'Юнит 23-29.03'!S8+'Юнит 30-31.03'!S8</f>
        <v>187236.00000000003</v>
      </c>
      <c r="T8" s="32">
        <f ca="1">'Юнит 01.03'!T8+'Юнит 02-08.03'!T8+'Юнит 09-15.03'!T8+'Юнит 16-22.03'!T8+'Юнит 23-29.03'!T8+'Юнит 30-31.03'!T8</f>
        <v>-4539</v>
      </c>
      <c r="U8" s="40">
        <f ca="1">S8+T8</f>
        <v>182697.00000000003</v>
      </c>
      <c r="V8" s="43">
        <f t="shared" ca="1" si="3"/>
        <v>0.24691219539224821</v>
      </c>
      <c r="W8" s="44">
        <f ca="1">R8*H8</f>
        <v>12911.64</v>
      </c>
      <c r="X8" s="32">
        <f ca="1">'Юнит 01.03'!X8+'Юнит 02-08.03'!X8+'Юнит 09-15.03'!X8+'Юнит 16-22.03'!X8+'Юнит 23-29.03'!X8+'Юнит 30-31.03'!X8</f>
        <v>78559.709999999992</v>
      </c>
      <c r="Y8" s="45">
        <f t="shared" ca="1" si="5"/>
        <v>0.42999999999999988</v>
      </c>
      <c r="Z8" s="32">
        <f ca="1">'Юнит 01.03'!Z8+'Юнит 02-08.03'!Z8+'Юнит 09-15.03'!Z8+'Юнит 16-22.03'!Z8+'Юнит 23-29.03'!Z8+'Юнит 30-31.03'!Z8</f>
        <v>14154.350000000002</v>
      </c>
      <c r="AA8" s="32">
        <f>'Юнит 01.03'!AA8+'Юнит 02-08.03'!AA8+'Юнит 09-15.03'!AA8+'Юнит 16-22.03'!AA8+'Юнит 23-29.03'!AA8+'Юнит 30-31.03'!AA8</f>
        <v>29131.176174</v>
      </c>
      <c r="AB8" s="55"/>
      <c r="AC8" s="42"/>
      <c r="AD8" s="32">
        <f ca="1">'Юнит 01.03'!AD8+'Юнит 02-08.03'!AD8+'Юнит 09-15.03'!AD8+'Юнит 16-22.03'!AD8+'Юнит 23-29.03'!AD8+'Юнит 30-31.03'!AD8</f>
        <v>775.68028307327199</v>
      </c>
      <c r="AE8" s="47">
        <f ca="1">U8-W8-X8-Z8-AA8-AB8-AC8-AD8</f>
        <v>47164.443542926776</v>
      </c>
      <c r="AF8" s="46"/>
      <c r="AG8" s="48">
        <f ca="1">IF(R8=0,0,U8/R8)</f>
        <v>2403.9078947368425</v>
      </c>
      <c r="AH8" s="49">
        <f>H8</f>
        <v>169.89</v>
      </c>
      <c r="AI8" s="49">
        <f ca="1">IF(R8=0,0,X8/R8)</f>
        <v>1033.6803947368419</v>
      </c>
      <c r="AJ8" s="49">
        <f ca="1">IF(P8=0,Z8/1,Z8/P8)</f>
        <v>181.46602564102568</v>
      </c>
      <c r="AK8" s="49">
        <f ca="1">IF(P8=0,0,AA8/P8)</f>
        <v>373.47661761538461</v>
      </c>
      <c r="AL8" s="49">
        <f t="array" aca="1" ref="AL8" ca="1">_xlfn.IFS(R8=0,AE8,R8&lt;0,AE8/-R8,R8&gt;0,AE8/R8)</f>
        <v>620.5847834595628</v>
      </c>
      <c r="AM8" s="50">
        <f ca="1">IF(AG8=0,0,AL8/AG8)</f>
        <v>0.25815663936970373</v>
      </c>
      <c r="AN8" s="51">
        <f ca="1">IF(AH8=0,0,AL8/AH8)</f>
        <v>3.6528623430429268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25</v>
      </c>
      <c r="L9" s="36"/>
      <c r="M9" s="36"/>
      <c r="N9" s="37">
        <f t="shared" si="15"/>
        <v>0.80645161290322576</v>
      </c>
      <c r="O9" s="38">
        <f t="shared" ca="1" si="16"/>
        <v>0.29032258064516131</v>
      </c>
      <c r="P9" s="32">
        <f ca="1">'Юнит 01.03'!P9+'Юнит 02-08.03'!P9+'Юнит 09-15.03'!P9+'Юнит 16-22.03'!P9+'Юнит 23-29.03'!P9+'Юнит 30-31.03'!P9</f>
        <v>9</v>
      </c>
      <c r="Q9" s="32">
        <f ca="1">'Юнит 01.03'!Q9+'Юнит 02-08.03'!Q9+'Юнит 09-15.03'!Q9+'Юнит 16-22.03'!Q9+'Юнит 23-29.03'!Q9+'Юнит 30-31.03'!Q9</f>
        <v>0</v>
      </c>
      <c r="R9" s="40">
        <f t="shared" ref="R9:R16" ca="1" si="17">P9-Q9</f>
        <v>9</v>
      </c>
      <c r="S9" s="32">
        <f ca="1">'Юнит 01.03'!S9+'Юнит 02-08.03'!S9+'Юнит 09-15.03'!S9+'Юнит 16-22.03'!S9+'Юнит 23-29.03'!S9+'Юнит 30-31.03'!S9</f>
        <v>21657</v>
      </c>
      <c r="T9" s="32">
        <f ca="1">'Юнит 01.03'!T9+'Юнит 02-08.03'!T9+'Юнит 09-15.03'!T9+'Юнит 16-22.03'!T9+'Юнит 23-29.03'!T9+'Юнит 30-31.03'!T9</f>
        <v>0</v>
      </c>
      <c r="U9" s="40">
        <f t="shared" ref="U9:U16" ca="1" si="18">S9+T9</f>
        <v>21657</v>
      </c>
      <c r="V9" s="43">
        <f t="shared" ca="1" si="3"/>
        <v>2.9269103573730922E-2</v>
      </c>
      <c r="W9" s="44">
        <f t="shared" ref="W9:W16" ca="1" si="19">R9*H9</f>
        <v>1107</v>
      </c>
      <c r="X9" s="32">
        <f ca="1">'Юнит 01.03'!X9+'Юнит 02-08.03'!X9+'Юнит 09-15.03'!X9+'Юнит 16-22.03'!X9+'Юнит 23-29.03'!X9+'Юнит 30-31.03'!X9</f>
        <v>9312.5099999999984</v>
      </c>
      <c r="Y9" s="45">
        <f t="shared" ca="1" si="5"/>
        <v>0.42999999999999994</v>
      </c>
      <c r="Z9" s="32">
        <f ca="1">'Юнит 01.03'!Z9+'Юнит 02-08.03'!Z9+'Юнит 09-15.03'!Z9+'Юнит 16-22.03'!Z9+'Юнит 23-29.03'!Z9+'Юнит 30-31.03'!Z9</f>
        <v>2782.1900000000005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2">
        <f ca="1">'Юнит 01.03'!AD9+'Юнит 02-08.03'!AD9+'Юнит 09-15.03'!AD9+'Юнит 16-22.03'!AD9+'Юнит 23-29.03'!AD9+'Юнит 30-31.03'!AD9</f>
        <v>89.989527252094973</v>
      </c>
      <c r="AE9" s="47">
        <f t="shared" ref="AE9:AE16" ca="1" si="20">U9-W9-X9-Z9-AA9-AB9-AC9-AD9</f>
        <v>7312.3704727479053</v>
      </c>
      <c r="AF9" s="46"/>
      <c r="AG9" s="48">
        <f t="shared" ref="AG9:AG16" ca="1" si="21">IF(R9=0,0,U9/R9)</f>
        <v>2406.3333333333335</v>
      </c>
      <c r="AH9" s="49">
        <f t="shared" ref="AH9:AH16" si="22">H9</f>
        <v>123</v>
      </c>
      <c r="AI9" s="49">
        <f t="shared" ref="AI9:AI16" ca="1" si="23">IF(R9=0,0,X9/R9)</f>
        <v>1034.7233333333331</v>
      </c>
      <c r="AJ9" s="49">
        <f t="shared" ref="AJ9:AJ16" ca="1" si="24">IF(P9=0,Z9/1,Z9/P9)</f>
        <v>309.13222222222225</v>
      </c>
      <c r="AK9" s="49">
        <f t="shared" ref="AK9:AK16" ca="1" si="25">IF(P9=0,0,AA9/P9)</f>
        <v>116.99333333333334</v>
      </c>
      <c r="AL9" s="49">
        <f t="array" aca="1" ref="AL9" ca="1">_xlfn.IFS(R9=0,AE9,R9&lt;0,AE9/-R9,R9&gt;0,AE9/R9)</f>
        <v>812.4856080831006</v>
      </c>
      <c r="AM9" s="50">
        <f t="shared" ref="AM9:AM16" ca="1" si="26">IF(AG9=0,0,AL9/AG9)</f>
        <v>0.33764466328429166</v>
      </c>
      <c r="AN9" s="51">
        <f t="shared" ref="AN9:AN16" ca="1" si="27">IF(AH9=0,0,AL9/AH9)</f>
        <v>6.6055740494561022</v>
      </c>
      <c r="AP9" s="53">
        <f t="shared" ref="AP9:AP16" ca="1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20</v>
      </c>
      <c r="L10" s="36"/>
      <c r="M10" s="36"/>
      <c r="N10" s="37">
        <f t="shared" si="15"/>
        <v>0.64516129032258063</v>
      </c>
      <c r="O10" s="38">
        <f t="shared" ca="1" si="16"/>
        <v>0.35483870967741937</v>
      </c>
      <c r="P10" s="32">
        <f ca="1">'Юнит 01.03'!P10+'Юнит 02-08.03'!P10+'Юнит 09-15.03'!P10+'Юнит 16-22.03'!P10+'Юнит 23-29.03'!P10+'Юнит 30-31.03'!P10</f>
        <v>11</v>
      </c>
      <c r="Q10" s="32">
        <f ca="1">'Юнит 01.03'!Q10+'Юнит 02-08.03'!Q10+'Юнит 09-15.03'!Q10+'Юнит 16-22.03'!Q10+'Юнит 23-29.03'!Q10+'Юнит 30-31.03'!Q10</f>
        <v>0</v>
      </c>
      <c r="R10" s="40">
        <f t="shared" ca="1" si="17"/>
        <v>11</v>
      </c>
      <c r="S10" s="32">
        <f ca="1">'Юнит 01.03'!S10+'Юнит 02-08.03'!S10+'Юнит 09-15.03'!S10+'Юнит 16-22.03'!S10+'Юнит 23-29.03'!S10+'Юнит 30-31.03'!S10</f>
        <v>26402</v>
      </c>
      <c r="T10" s="32">
        <f ca="1">'Юнит 01.03'!T10+'Юнит 02-08.03'!T10+'Юнит 09-15.03'!T10+'Юнит 16-22.03'!T10+'Юнит 23-29.03'!T10+'Юнит 30-31.03'!T10</f>
        <v>0</v>
      </c>
      <c r="U10" s="40">
        <f t="shared" ca="1" si="18"/>
        <v>26402</v>
      </c>
      <c r="V10" s="43">
        <f t="shared" ca="1" si="3"/>
        <v>3.5681898349431765E-2</v>
      </c>
      <c r="W10" s="44">
        <f t="shared" ca="1" si="19"/>
        <v>1353</v>
      </c>
      <c r="X10" s="32">
        <f ca="1">'Юнит 01.03'!X10+'Юнит 02-08.03'!X10+'Юнит 09-15.03'!X10+'Юнит 16-22.03'!X10+'Юнит 23-29.03'!X10+'Юнит 30-31.03'!X10</f>
        <v>11352.86</v>
      </c>
      <c r="Y10" s="45">
        <f t="shared" ca="1" si="5"/>
        <v>0.43000000000000005</v>
      </c>
      <c r="Z10" s="32">
        <f ca="1">'Юнит 01.03'!Z10+'Юнит 02-08.03'!Z10+'Юнит 09-15.03'!Z10+'Юнит 16-22.03'!Z10+'Юнит 23-29.03'!Z10+'Юнит 30-31.03'!Z10</f>
        <v>2544.9900000000002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2">
        <f ca="1">'Юнит 01.03'!AD10+'Юнит 02-08.03'!AD10+'Юнит 09-15.03'!AD10+'Юнит 16-22.03'!AD10+'Юнит 23-29.03'!AD10+'Юнит 30-31.03'!AD10</f>
        <v>112.86430641029412</v>
      </c>
      <c r="AE10" s="47">
        <f t="shared" ca="1" si="20"/>
        <v>5652.8147125897049</v>
      </c>
      <c r="AF10" s="46"/>
      <c r="AG10" s="48">
        <f t="shared" ca="1" si="21"/>
        <v>2400.181818181818</v>
      </c>
      <c r="AH10" s="49">
        <f t="shared" si="22"/>
        <v>123</v>
      </c>
      <c r="AI10" s="49">
        <f t="shared" ca="1" si="23"/>
        <v>1032.078181818182</v>
      </c>
      <c r="AJ10" s="49">
        <f t="shared" ca="1" si="24"/>
        <v>231.36272727272728</v>
      </c>
      <c r="AK10" s="49">
        <f t="shared" ca="1" si="25"/>
        <v>489.58827100000002</v>
      </c>
      <c r="AL10" s="49">
        <f t="array" aca="1" ref="AL10" ca="1">_xlfn.IFS(R10=0,AE10,R10&lt;0,AE10/-R10,R10&gt;0,AE10/R10)</f>
        <v>513.89224659906404</v>
      </c>
      <c r="AM10" s="50">
        <f t="shared" ca="1" si="26"/>
        <v>0.21410554929890557</v>
      </c>
      <c r="AN10" s="51">
        <f t="shared" ca="1" si="27"/>
        <v>4.1779857447078381</v>
      </c>
      <c r="AP10" s="53">
        <f t="shared" ca="1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41</v>
      </c>
      <c r="L11" s="36"/>
      <c r="M11" s="36"/>
      <c r="N11" s="37">
        <f t="shared" si="15"/>
        <v>1.3225806451612903</v>
      </c>
      <c r="O11" s="38">
        <f t="shared" ca="1" si="16"/>
        <v>0.61290322580645162</v>
      </c>
      <c r="P11" s="32">
        <f ca="1">'Юнит 01.03'!P11+'Юнит 02-08.03'!P11+'Юнит 09-15.03'!P11+'Юнит 16-22.03'!P11+'Юнит 23-29.03'!P11+'Юнит 30-31.03'!P11</f>
        <v>21</v>
      </c>
      <c r="Q11" s="32">
        <f ca="1">'Юнит 01.03'!Q11+'Юнит 02-08.03'!Q11+'Юнит 09-15.03'!Q11+'Юнит 16-22.03'!Q11+'Юнит 23-29.03'!Q11+'Юнит 30-31.03'!Q11</f>
        <v>2</v>
      </c>
      <c r="R11" s="40">
        <f t="shared" ca="1" si="17"/>
        <v>19</v>
      </c>
      <c r="S11" s="32">
        <f ca="1">'Юнит 01.03'!S11+'Юнит 02-08.03'!S11+'Юнит 09-15.03'!S11+'Юнит 16-22.03'!S11+'Юнит 23-29.03'!S11+'Юнит 30-31.03'!S11</f>
        <v>48067</v>
      </c>
      <c r="T11" s="32">
        <f ca="1">'Юнит 01.03'!T11+'Юнит 02-08.03'!T11+'Юнит 09-15.03'!T11+'Юнит 16-22.03'!T11+'Юнит 23-29.03'!T11+'Юнит 30-31.03'!T11</f>
        <v>-4218</v>
      </c>
      <c r="U11" s="40">
        <f t="shared" ca="1" si="18"/>
        <v>43849</v>
      </c>
      <c r="V11" s="43">
        <f t="shared" ca="1" si="3"/>
        <v>5.9261251447777955E-2</v>
      </c>
      <c r="W11" s="44">
        <f t="shared" ca="1" si="19"/>
        <v>2337</v>
      </c>
      <c r="X11" s="32">
        <f ca="1">'Юнит 01.03'!X11+'Юнит 02-08.03'!X11+'Юнит 09-15.03'!X11+'Юнит 16-22.03'!X11+'Юнит 23-29.03'!X11+'Юнит 30-31.03'!X11</f>
        <v>18855.07</v>
      </c>
      <c r="Y11" s="45">
        <f t="shared" ca="1" si="5"/>
        <v>0.43</v>
      </c>
      <c r="Z11" s="32">
        <f ca="1">'Юнит 01.03'!Z11+'Юнит 02-08.03'!Z11+'Юнит 09-15.03'!Z11+'Юнит 16-22.03'!Z11+'Юнит 23-29.03'!Z11+'Юнит 30-31.03'!Z11</f>
        <v>4982.51</v>
      </c>
      <c r="AA11" s="32">
        <f>'Юнит 01.03'!AA11+'Юнит 02-08.03'!AA11+'Юнит 09-15.03'!AA11+'Юнит 16-22.03'!AA11+'Юнит 23-29.03'!AA11+'Юнит 30-31.03'!AA11</f>
        <v>7658.9711740000002</v>
      </c>
      <c r="AB11" s="55"/>
      <c r="AC11" s="42"/>
      <c r="AD11" s="32">
        <f ca="1">'Юнит 01.03'!AD11+'Юнит 02-08.03'!AD11+'Юнит 09-15.03'!AD11+'Юнит 16-22.03'!AD11+'Юнит 23-29.03'!AD11+'Юнит 30-31.03'!AD11</f>
        <v>188.70935540233774</v>
      </c>
      <c r="AE11" s="47">
        <f t="shared" ca="1" si="20"/>
        <v>9826.7394705976603</v>
      </c>
      <c r="AF11" s="46"/>
      <c r="AG11" s="48">
        <f t="shared" ca="1" si="21"/>
        <v>2307.8421052631579</v>
      </c>
      <c r="AH11" s="49">
        <f t="shared" si="22"/>
        <v>123</v>
      </c>
      <c r="AI11" s="49">
        <f t="shared" ca="1" si="23"/>
        <v>992.37210526315789</v>
      </c>
      <c r="AJ11" s="49">
        <f t="shared" ca="1" si="24"/>
        <v>237.26238095238097</v>
      </c>
      <c r="AK11" s="49">
        <f t="shared" ca="1" si="25"/>
        <v>364.71291304761905</v>
      </c>
      <c r="AL11" s="49">
        <f t="array" aca="1" ref="AL11" ca="1">_xlfn.IFS(R11=0,AE11,R11&lt;0,AE11/-R11,R11&gt;0,AE11/R11)</f>
        <v>517.19681424198211</v>
      </c>
      <c r="AM11" s="50">
        <f t="shared" ca="1" si="26"/>
        <v>0.22410407239840499</v>
      </c>
      <c r="AN11" s="51">
        <f t="shared" ca="1" si="27"/>
        <v>4.2048521483087979</v>
      </c>
      <c r="AP11" s="53">
        <f t="shared" ca="1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25</v>
      </c>
      <c r="L12" s="36"/>
      <c r="M12" s="36"/>
      <c r="N12" s="37">
        <f t="shared" si="15"/>
        <v>0.80645161290322576</v>
      </c>
      <c r="O12" s="38">
        <f t="shared" ca="1" si="16"/>
        <v>0.38709677419354838</v>
      </c>
      <c r="P12" s="32">
        <f ca="1">'Юнит 01.03'!P12+'Юнит 02-08.03'!P12+'Юнит 09-15.03'!P12+'Юнит 16-22.03'!P12+'Юнит 23-29.03'!P12+'Юнит 30-31.03'!P12</f>
        <v>13</v>
      </c>
      <c r="Q12" s="32">
        <f ca="1">'Юнит 01.03'!Q12+'Юнит 02-08.03'!Q12+'Юнит 09-15.03'!Q12+'Юнит 16-22.03'!Q12+'Юнит 23-29.03'!Q12+'Юнит 30-31.03'!Q12</f>
        <v>1</v>
      </c>
      <c r="R12" s="40">
        <f t="shared" ca="1" si="17"/>
        <v>12</v>
      </c>
      <c r="S12" s="32">
        <f ca="1">'Юнит 01.03'!S12+'Юнит 02-08.03'!S12+'Юнит 09-15.03'!S12+'Юнит 16-22.03'!S12+'Юнит 23-29.03'!S12+'Юнит 30-31.03'!S12</f>
        <v>31189</v>
      </c>
      <c r="T12" s="32">
        <f ca="1">'Юнит 01.03'!T12+'Юнит 02-08.03'!T12+'Юнит 09-15.03'!T12+'Юнит 16-22.03'!T12+'Юнит 23-29.03'!T12+'Юнит 30-31.03'!T12</f>
        <v>-2393</v>
      </c>
      <c r="U12" s="40">
        <f t="shared" ca="1" si="18"/>
        <v>28796</v>
      </c>
      <c r="V12" s="43">
        <f t="shared" ca="1" si="3"/>
        <v>3.8917352657762187E-2</v>
      </c>
      <c r="W12" s="44">
        <f t="shared" ca="1" si="19"/>
        <v>1404</v>
      </c>
      <c r="X12" s="32">
        <f ca="1">'Юнит 01.03'!X12+'Юнит 02-08.03'!X12+'Юнит 09-15.03'!X12+'Юнит 16-22.03'!X12+'Юнит 23-29.03'!X12+'Юнит 30-31.03'!X12</f>
        <v>12382.279999999999</v>
      </c>
      <c r="Y12" s="45">
        <f t="shared" ca="1" si="5"/>
        <v>0.42999999999999994</v>
      </c>
      <c r="Z12" s="32">
        <f ca="1">'Юнит 01.03'!Z12+'Юнит 02-08.03'!Z12+'Юнит 09-15.03'!Z12+'Юнит 16-22.03'!Z12+'Юнит 23-29.03'!Z12+'Юнит 30-31.03'!Z12</f>
        <v>2640.07</v>
      </c>
      <c r="AA12" s="32">
        <f>'Юнит 01.03'!AA12+'Юнит 02-08.03'!AA12+'Юнит 09-15.03'!AA12+'Юнит 16-22.03'!AA12+'Юнит 23-29.03'!AA12+'Юнит 30-31.03'!AA12</f>
        <v>7111.4033159999999</v>
      </c>
      <c r="AB12" s="55"/>
      <c r="AC12" s="42"/>
      <c r="AD12" s="32">
        <f ca="1">'Юнит 01.03'!AD12+'Юнит 02-08.03'!AD12+'Юнит 09-15.03'!AD12+'Юнит 16-22.03'!AD12+'Юнит 23-29.03'!AD12+'Юнит 30-31.03'!AD12</f>
        <v>120.35033944695583</v>
      </c>
      <c r="AE12" s="47">
        <f t="shared" ca="1" si="20"/>
        <v>5137.8963445530453</v>
      </c>
      <c r="AF12" s="46"/>
      <c r="AG12" s="48">
        <f t="shared" ca="1" si="21"/>
        <v>2399.6666666666665</v>
      </c>
      <c r="AH12" s="49">
        <f t="shared" si="22"/>
        <v>117</v>
      </c>
      <c r="AI12" s="49">
        <f t="shared" ca="1" si="23"/>
        <v>1031.8566666666666</v>
      </c>
      <c r="AJ12" s="49">
        <f t="shared" ca="1" si="24"/>
        <v>203.08230769230769</v>
      </c>
      <c r="AK12" s="49">
        <f t="shared" ca="1" si="25"/>
        <v>547.03102430769229</v>
      </c>
      <c r="AL12" s="49">
        <f t="array" aca="1" ref="AL12" ca="1">_xlfn.IFS(R12=0,AE12,R12&lt;0,AE12/-R12,R12&gt;0,AE12/R12)</f>
        <v>428.15802871275378</v>
      </c>
      <c r="AM12" s="50">
        <f t="shared" ca="1" si="26"/>
        <v>0.17842395973583294</v>
      </c>
      <c r="AN12" s="51">
        <f t="shared" ca="1" si="27"/>
        <v>3.6594703308782375</v>
      </c>
      <c r="AP12" s="53">
        <f t="shared" ca="1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40</v>
      </c>
      <c r="L13" s="36"/>
      <c r="M13" s="36"/>
      <c r="N13" s="37">
        <f t="shared" si="15"/>
        <v>1.2903225806451613</v>
      </c>
      <c r="O13" s="38">
        <f t="shared" ca="1" si="16"/>
        <v>0.80645161290322576</v>
      </c>
      <c r="P13" s="32">
        <f ca="1">'Юнит 01.03'!P13+'Юнит 02-08.03'!P13+'Юнит 09-15.03'!P13+'Юнит 16-22.03'!P13+'Юнит 23-29.03'!P13+'Юнит 30-31.03'!P13</f>
        <v>26</v>
      </c>
      <c r="Q13" s="32">
        <f ca="1">'Юнит 01.03'!Q13+'Юнит 02-08.03'!Q13+'Юнит 09-15.03'!Q13+'Юнит 16-22.03'!Q13+'Юнит 23-29.03'!Q13+'Юнит 30-31.03'!Q13</f>
        <v>1</v>
      </c>
      <c r="R13" s="40">
        <f t="shared" ca="1" si="17"/>
        <v>25</v>
      </c>
      <c r="S13" s="32">
        <f ca="1">'Юнит 01.03'!S13+'Юнит 02-08.03'!S13+'Юнит 09-15.03'!S13+'Юнит 16-22.03'!S13+'Юнит 23-29.03'!S13+'Юнит 30-31.03'!S13</f>
        <v>63910</v>
      </c>
      <c r="T13" s="32">
        <f ca="1">'Юнит 01.03'!T13+'Юнит 02-08.03'!T13+'Юнит 09-15.03'!T13+'Юнит 16-22.03'!T13+'Юнит 23-29.03'!T13+'Юнит 30-31.03'!T13</f>
        <v>-2400</v>
      </c>
      <c r="U13" s="40">
        <f t="shared" ca="1" si="18"/>
        <v>61510</v>
      </c>
      <c r="V13" s="43">
        <f t="shared" ca="1" si="3"/>
        <v>8.3129822266250583E-2</v>
      </c>
      <c r="W13" s="44">
        <f t="shared" ca="1" si="19"/>
        <v>3075</v>
      </c>
      <c r="X13" s="32">
        <f ca="1">'Юнит 01.03'!X13+'Юнит 02-08.03'!X13+'Юнит 09-15.03'!X13+'Юнит 16-22.03'!X13+'Юнит 23-29.03'!X13+'Юнит 30-31.03'!X13</f>
        <v>26449.299999999996</v>
      </c>
      <c r="Y13" s="45">
        <f t="shared" ca="1" si="5"/>
        <v>0.42999999999999994</v>
      </c>
      <c r="Z13" s="32">
        <f ca="1">'Юнит 01.03'!Z13+'Юнит 02-08.03'!Z13+'Юнит 09-15.03'!Z13+'Юнит 16-22.03'!Z13+'Юнит 23-29.03'!Z13+'Юнит 30-31.03'!Z13</f>
        <v>4920.8500000000004</v>
      </c>
      <c r="AA13" s="32">
        <f>'Юнит 01.03'!AA13+'Юнит 02-08.03'!AA13+'Юнит 09-15.03'!AA13+'Юнит 16-22.03'!AA13+'Юнит 23-29.03'!AA13+'Юнит 30-31.03'!AA13</f>
        <v>9343.5446649999994</v>
      </c>
      <c r="AB13" s="55"/>
      <c r="AC13" s="42"/>
      <c r="AD13" s="32">
        <f ca="1">'Юнит 01.03'!AD13+'Юнит 02-08.03'!AD13+'Юнит 09-15.03'!AD13+'Юнит 16-22.03'!AD13+'Юнит 23-29.03'!AD13+'Юнит 30-31.03'!AD13</f>
        <v>256.64886396333389</v>
      </c>
      <c r="AE13" s="47">
        <f t="shared" ca="1" si="20"/>
        <v>17464.656471036669</v>
      </c>
      <c r="AF13" s="46"/>
      <c r="AG13" s="48">
        <f t="shared" ca="1" si="21"/>
        <v>2460.4</v>
      </c>
      <c r="AH13" s="49">
        <f t="shared" si="22"/>
        <v>123</v>
      </c>
      <c r="AI13" s="49">
        <f t="shared" ca="1" si="23"/>
        <v>1057.9719999999998</v>
      </c>
      <c r="AJ13" s="49">
        <f t="shared" ca="1" si="24"/>
        <v>189.26346153846154</v>
      </c>
      <c r="AK13" s="49">
        <f t="shared" ca="1" si="25"/>
        <v>359.36710249999999</v>
      </c>
      <c r="AL13" s="49">
        <f t="array" aca="1" ref="AL13" ca="1">_xlfn.IFS(R13=0,AE13,R13&lt;0,AE13/-R13,R13&gt;0,AE13/R13)</f>
        <v>698.58625884146682</v>
      </c>
      <c r="AM13" s="50">
        <f t="shared" ca="1" si="26"/>
        <v>0.28393198619796245</v>
      </c>
      <c r="AN13" s="51">
        <f t="shared" ca="1" si="27"/>
        <v>5.679563080011925</v>
      </c>
      <c r="AP13" s="53">
        <f t="shared" ca="1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7">
        <f t="shared" si="15"/>
        <v>0.12903225806451613</v>
      </c>
      <c r="O14" s="38">
        <f t="shared" ca="1" si="16"/>
        <v>6.4516129032258063E-2</v>
      </c>
      <c r="P14" s="32">
        <f ca="1">'Юнит 01.03'!P14+'Юнит 02-08.03'!P14+'Юнит 09-15.03'!P14+'Юнит 16-22.03'!P14+'Юнит 23-29.03'!P14+'Юнит 30-31.03'!P14</f>
        <v>2</v>
      </c>
      <c r="Q14" s="32">
        <f ca="1">'Юнит 01.03'!Q14+'Юнит 02-08.03'!Q14+'Юнит 09-15.03'!Q14+'Юнит 16-22.03'!Q14+'Юнит 23-29.03'!Q14+'Юнит 30-31.03'!Q14</f>
        <v>0</v>
      </c>
      <c r="R14" s="40">
        <f t="shared" ca="1" si="17"/>
        <v>2</v>
      </c>
      <c r="S14" s="32">
        <f ca="1">'Юнит 01.03'!S14+'Юнит 02-08.03'!S14+'Юнит 09-15.03'!S14+'Юнит 16-22.03'!S14+'Юнит 23-29.03'!S14+'Юнит 30-31.03'!S14</f>
        <v>4810</v>
      </c>
      <c r="T14" s="32">
        <f ca="1">'Юнит 01.03'!T14+'Юнит 02-08.03'!T14+'Юнит 09-15.03'!T14+'Юнит 16-22.03'!T14+'Юнит 23-29.03'!T14+'Юнит 30-31.03'!T14</f>
        <v>0</v>
      </c>
      <c r="U14" s="40">
        <f t="shared" ca="1" si="18"/>
        <v>4810</v>
      </c>
      <c r="V14" s="43">
        <f t="shared" ca="1" si="3"/>
        <v>6.5006412794775701E-3</v>
      </c>
      <c r="W14" s="44">
        <f t="shared" ca="1" si="19"/>
        <v>246</v>
      </c>
      <c r="X14" s="32">
        <f ca="1">'Юнит 01.03'!X14+'Юнит 02-08.03'!X14+'Юнит 09-15.03'!X14+'Юнит 16-22.03'!X14+'Юнит 23-29.03'!X14+'Юнит 30-31.03'!X14</f>
        <v>2068.3000000000002</v>
      </c>
      <c r="Y14" s="45">
        <f t="shared" ca="1" si="5"/>
        <v>0.43000000000000005</v>
      </c>
      <c r="Z14" s="32">
        <f ca="1"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2">
        <f ca="1">'Юнит 01.03'!AD14+'Юнит 02-08.03'!AD14+'Юнит 09-15.03'!AD14+'Юнит 16-22.03'!AD14+'Юнит 23-29.03'!AD14+'Юнит 30-31.03'!AD14</f>
        <v>21.923340674278982</v>
      </c>
      <c r="AE14" s="47">
        <f t="shared" ca="1" si="20"/>
        <v>1002.4466593257209</v>
      </c>
      <c r="AG14" s="48">
        <f t="shared" ca="1" si="21"/>
        <v>2405</v>
      </c>
      <c r="AH14" s="49">
        <f t="shared" si="22"/>
        <v>123</v>
      </c>
      <c r="AI14" s="49">
        <f t="shared" ca="1" si="23"/>
        <v>1034.1500000000001</v>
      </c>
      <c r="AJ14" s="49">
        <f t="shared" ca="1" si="24"/>
        <v>448.16500000000002</v>
      </c>
      <c r="AK14" s="49">
        <f t="shared" ca="1" si="25"/>
        <v>287.5</v>
      </c>
      <c r="AL14" s="49">
        <f t="array" aca="1" ref="AL14" ca="1">_xlfn.IFS(R14=0,AE14,R14&lt;0,AE14/-R14,R14&gt;0,AE14/R14)</f>
        <v>501.22332966286046</v>
      </c>
      <c r="AM14" s="50">
        <f t="shared" ca="1" si="26"/>
        <v>0.20840886888268625</v>
      </c>
      <c r="AN14" s="51">
        <f t="shared" ca="1" si="27"/>
        <v>4.0749864200232562</v>
      </c>
      <c r="AP14" s="53">
        <f t="shared" ca="1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7">
        <f t="shared" si="15"/>
        <v>2.032258064516129</v>
      </c>
      <c r="O15" s="38">
        <f t="shared" ca="1" si="16"/>
        <v>1.2258064516129032</v>
      </c>
      <c r="P15" s="32">
        <f ca="1">'Юнит 01.03'!P15+'Юнит 02-08.03'!P15+'Юнит 09-15.03'!P15+'Юнит 16-22.03'!P15+'Юнит 23-29.03'!P15+'Юнит 30-31.03'!P15</f>
        <v>41</v>
      </c>
      <c r="Q15" s="32">
        <f ca="1">'Юнит 01.03'!Q15+'Юнит 02-08.03'!Q15+'Юнит 09-15.03'!Q15+'Юнит 16-22.03'!Q15+'Юнит 23-29.03'!Q15+'Юнит 30-31.03'!Q15</f>
        <v>3</v>
      </c>
      <c r="R15" s="40">
        <f t="shared" ca="1" si="17"/>
        <v>38</v>
      </c>
      <c r="S15" s="32">
        <f ca="1">'Юнит 01.03'!S15+'Юнит 02-08.03'!S15+'Юнит 09-15.03'!S15+'Юнит 16-22.03'!S15+'Юнит 23-29.03'!S15+'Юнит 30-31.03'!S15</f>
        <v>99871</v>
      </c>
      <c r="T15" s="32">
        <f ca="1">'Юнит 01.03'!T15+'Юнит 02-08.03'!T15+'Юнит 09-15.03'!T15+'Юнит 16-22.03'!T15+'Юнит 23-29.03'!T15+'Юнит 30-31.03'!T15</f>
        <v>-7410</v>
      </c>
      <c r="U15" s="40">
        <f t="shared" ca="1" si="18"/>
        <v>92461</v>
      </c>
      <c r="V15" s="43">
        <f ca="1">U15/$U$24</f>
        <v>0.12495962439537954</v>
      </c>
      <c r="W15" s="44">
        <f t="shared" ca="1" si="19"/>
        <v>4674</v>
      </c>
      <c r="X15" s="32">
        <f ca="1">'Юнит 01.03'!X15+'Юнит 02-08.03'!X15+'Юнит 09-15.03'!X15+'Юнит 16-22.03'!X15+'Юнит 23-29.03'!X15+'Юнит 30-31.03'!X15</f>
        <v>39758.229999999996</v>
      </c>
      <c r="Y15" s="45">
        <f t="shared" ca="1" si="5"/>
        <v>0.42999999999999994</v>
      </c>
      <c r="Z15" s="32">
        <f ca="1"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2">
        <f ca="1">'Юнит 01.03'!AD15+'Юнит 02-08.03'!AD15+'Юнит 09-15.03'!AD15+'Юнит 16-22.03'!AD15+'Юнит 23-29.03'!AD15+'Юнит 30-31.03'!AD15</f>
        <v>382.3835161704568</v>
      </c>
      <c r="AE15" s="47">
        <f t="shared" ca="1" si="20"/>
        <v>18762.48305282955</v>
      </c>
      <c r="AF15" s="46"/>
      <c r="AG15" s="48">
        <f t="shared" ca="1" si="21"/>
        <v>2433.1842105263158</v>
      </c>
      <c r="AH15" s="49">
        <f t="shared" si="22"/>
        <v>123</v>
      </c>
      <c r="AI15" s="49">
        <f t="shared" ca="1" si="23"/>
        <v>1046.2692105263156</v>
      </c>
      <c r="AJ15" s="49">
        <f t="shared" ca="1" si="24"/>
        <v>199.39048780487809</v>
      </c>
      <c r="AK15" s="49">
        <f t="shared" ca="1" si="25"/>
        <v>505.09496173170726</v>
      </c>
      <c r="AL15" s="49">
        <f t="array" aca="1" ref="AL15" ca="1">_xlfn.IFS(R15=0,AE15,R15&lt;0,AE15/-R15,R15&gt;0,AE15/R15)</f>
        <v>493.74955402183025</v>
      </c>
      <c r="AM15" s="50">
        <f t="shared" ca="1" si="26"/>
        <v>0.20292321143865574</v>
      </c>
      <c r="AN15" s="51">
        <f t="shared" ca="1" si="27"/>
        <v>4.0142240164376446</v>
      </c>
      <c r="AP15" s="53">
        <f t="shared" ca="1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49</v>
      </c>
      <c r="N16" s="37">
        <f t="shared" si="15"/>
        <v>1.5806451612903225</v>
      </c>
      <c r="O16" s="38">
        <f t="shared" ca="1" si="16"/>
        <v>0.87096774193548387</v>
      </c>
      <c r="P16" s="32">
        <f ca="1">'Юнит 01.03'!P16+'Юнит 02-08.03'!P16+'Юнит 09-15.03'!P16+'Юнит 16-22.03'!P16+'Юнит 23-29.03'!P16+'Юнит 30-31.03'!P16</f>
        <v>28</v>
      </c>
      <c r="Q16" s="32">
        <f ca="1">'Юнит 01.03'!Q16+'Юнит 02-08.03'!Q16+'Юнит 09-15.03'!Q16+'Юнит 16-22.03'!Q16+'Юнит 23-29.03'!Q16+'Юнит 30-31.03'!Q16</f>
        <v>1</v>
      </c>
      <c r="R16" s="40">
        <f t="shared" ca="1" si="17"/>
        <v>27</v>
      </c>
      <c r="S16" s="32">
        <f ca="1">'Юнит 01.03'!S16+'Юнит 02-08.03'!S16+'Юнит 09-15.03'!S16+'Юнит 16-22.03'!S16+'Юнит 23-29.03'!S16+'Юнит 30-31.03'!S16</f>
        <v>69736</v>
      </c>
      <c r="T16" s="32">
        <f ca="1">'Юнит 01.03'!T16+'Юнит 02-08.03'!T16+'Юнит 09-15.03'!T16+'Юнит 16-22.03'!T16+'Юнит 23-29.03'!T16+'Юнит 30-31.03'!T16</f>
        <v>-2422</v>
      </c>
      <c r="U16" s="40">
        <f t="shared" ca="1" si="18"/>
        <v>67314</v>
      </c>
      <c r="V16" s="43">
        <f ca="1">U16/$U$24</f>
        <v>9.0973839311175295E-2</v>
      </c>
      <c r="W16" s="44">
        <f t="shared" ca="1" si="19"/>
        <v>3159</v>
      </c>
      <c r="X16" s="32">
        <f ca="1">'Юнит 01.03'!X16+'Юнит 02-08.03'!X16+'Юнит 09-15.03'!X16+'Юнит 16-22.03'!X16+'Юнит 23-29.03'!X16+'Юнит 30-31.03'!X16</f>
        <v>28945.019999999997</v>
      </c>
      <c r="Y16" s="45">
        <f t="shared" ca="1" si="5"/>
        <v>0.42999999999999994</v>
      </c>
      <c r="Z16" s="32">
        <f ca="1">'Юнит 01.03'!Z16+'Юнит 02-08.03'!Z16+'Юнит 09-15.03'!Z16+'Юнит 16-22.03'!Z16+'Юнит 23-29.03'!Z16+'Юнит 30-31.03'!Z16</f>
        <v>5544.5100000000011</v>
      </c>
      <c r="AA16" s="32">
        <f>'Юнит 01.03'!AA16+'Юнит 02-08.03'!AA16+'Юнит 09-15.03'!AA16+'Юнит 16-22.03'!AA16+'Юнит 23-29.03'!AA16+'Юнит 30-31.03'!AA16</f>
        <v>16762.155083000001</v>
      </c>
      <c r="AB16" s="55"/>
      <c r="AC16" s="42"/>
      <c r="AD16" s="32">
        <f ca="1">'Юнит 01.03'!AD16+'Юнит 02-08.03'!AD16+'Юнит 09-15.03'!AD16+'Юнит 16-22.03'!AD16+'Юнит 23-29.03'!AD16+'Юнит 30-31.03'!AD16</f>
        <v>289.50006462742402</v>
      </c>
      <c r="AE16" s="47">
        <f t="shared" ca="1" si="20"/>
        <v>12613.814852372576</v>
      </c>
      <c r="AF16" s="46"/>
      <c r="AG16" s="48">
        <f t="shared" ca="1" si="21"/>
        <v>2493.1111111111113</v>
      </c>
      <c r="AH16" s="49">
        <f t="shared" si="22"/>
        <v>117</v>
      </c>
      <c r="AI16" s="49">
        <f t="shared" ca="1" si="23"/>
        <v>1072.0377777777776</v>
      </c>
      <c r="AJ16" s="49">
        <f t="shared" ca="1" si="24"/>
        <v>198.01821428571432</v>
      </c>
      <c r="AK16" s="49">
        <f t="shared" ca="1" si="25"/>
        <v>598.64839582142861</v>
      </c>
      <c r="AL16" s="49">
        <f t="array" aca="1" ref="AL16" ca="1">_xlfn.IFS(R16=0,AE16,R16&lt;0,AE16/-R16,R16&gt;0,AE16/R16)</f>
        <v>467.17832786565094</v>
      </c>
      <c r="AM16" s="50">
        <f t="shared" ca="1" si="26"/>
        <v>0.18738768833188602</v>
      </c>
      <c r="AN16" s="51">
        <f t="shared" ca="1" si="27"/>
        <v>3.9929771612448799</v>
      </c>
      <c r="AP16" s="53">
        <f t="shared" ca="1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ca="1" si="29">AVERAGEIF(AG3:AG15,"&lt;&gt;0",AG3:AG15)</f>
        <v>2394.7035874943772</v>
      </c>
      <c r="AH17" s="58">
        <f t="shared" si="29"/>
        <v>127.26</v>
      </c>
      <c r="AI17" s="58">
        <f t="shared" ca="1" si="29"/>
        <v>1029.7225426225818</v>
      </c>
      <c r="AJ17" s="58">
        <f t="shared" ca="1" si="29"/>
        <v>237.64134652662324</v>
      </c>
      <c r="AK17" s="58">
        <f t="shared" ca="1" si="29"/>
        <v>480.10687209053816</v>
      </c>
      <c r="AL17" s="58">
        <f t="shared" ca="1" si="29"/>
        <v>474.64017175915194</v>
      </c>
      <c r="AM17" s="59">
        <f t="shared" ca="1" si="29"/>
        <v>0.19822396697504113</v>
      </c>
      <c r="AN17" s="59">
        <f t="shared" ca="1" si="29"/>
        <v>3.8216843727205512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616</v>
      </c>
      <c r="L18" s="67"/>
      <c r="M18" s="67"/>
      <c r="N18" s="68"/>
      <c r="O18" s="69"/>
      <c r="P18" s="64">
        <f t="shared" ref="P18:X18" ca="1" si="30">SUM(P3:P16)</f>
        <v>323</v>
      </c>
      <c r="Q18" s="64">
        <f t="shared" ca="1" si="30"/>
        <v>17</v>
      </c>
      <c r="R18" s="64">
        <f t="shared" ca="1" si="30"/>
        <v>306</v>
      </c>
      <c r="S18" s="70">
        <f t="shared" ca="1" si="30"/>
        <v>779738</v>
      </c>
      <c r="T18" s="64">
        <f t="shared" ca="1" si="30"/>
        <v>-39811</v>
      </c>
      <c r="U18" s="64">
        <f t="shared" ca="1" si="30"/>
        <v>739927</v>
      </c>
      <c r="V18" s="71">
        <f t="shared" ca="1" si="30"/>
        <v>1</v>
      </c>
      <c r="W18" s="64">
        <f t="shared" ca="1" si="30"/>
        <v>40912.29</v>
      </c>
      <c r="X18" s="64">
        <f t="shared" ca="1" si="30"/>
        <v>318168.61</v>
      </c>
      <c r="Y18" s="72">
        <f ca="1">IF(U18=0,0,X18/U18)</f>
        <v>0.43</v>
      </c>
      <c r="Z18" s="64">
        <f t="shared" ref="Z18:AE18" ca="1" si="31">SUM(Z3:Z16)</f>
        <v>66110.13</v>
      </c>
      <c r="AA18" s="64">
        <f t="shared" si="31"/>
        <v>151799.36837700001</v>
      </c>
      <c r="AB18" s="64">
        <f t="shared" si="31"/>
        <v>0</v>
      </c>
      <c r="AC18" s="64">
        <f t="shared" si="31"/>
        <v>0</v>
      </c>
      <c r="AD18" s="73">
        <f t="shared" ca="1" si="31"/>
        <v>3114.3600000000006</v>
      </c>
      <c r="AE18" s="74">
        <f t="shared" ca="1" si="31"/>
        <v>159822.24162300004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616</v>
      </c>
      <c r="L24" s="119"/>
      <c r="M24" s="119"/>
      <c r="N24" s="119"/>
      <c r="O24" s="119"/>
      <c r="P24" s="120">
        <f ca="1">P18+P22</f>
        <v>323</v>
      </c>
      <c r="Q24" s="118">
        <f ca="1">Q18+Q22</f>
        <v>17</v>
      </c>
      <c r="R24" s="121">
        <f ca="1">R18-R22</f>
        <v>306</v>
      </c>
      <c r="S24" s="118">
        <f t="shared" ref="S24:X24" ca="1" si="34">S18+S22</f>
        <v>779738</v>
      </c>
      <c r="T24" s="118">
        <f t="shared" ca="1" si="34"/>
        <v>-39811</v>
      </c>
      <c r="U24" s="121">
        <f t="shared" ca="1" si="34"/>
        <v>739927</v>
      </c>
      <c r="V24" s="122">
        <f t="shared" ca="1" si="34"/>
        <v>1</v>
      </c>
      <c r="W24" s="118">
        <f t="shared" ca="1" si="34"/>
        <v>40912.29</v>
      </c>
      <c r="X24" s="118">
        <f t="shared" ca="1" si="34"/>
        <v>318168.61</v>
      </c>
      <c r="Y24" s="123">
        <f ca="1">X24/U24</f>
        <v>0.43</v>
      </c>
      <c r="Z24" s="118">
        <f ca="1">Z18+Z22</f>
        <v>66110.13</v>
      </c>
      <c r="AA24" s="118">
        <f>'Юнит 01.03'!AA24+'Юнит 02-08.03'!AA24+'Юнит 09-15.03'!AA24+'Юнит 16-22.03'!AA24+'Юнит 23-29.03'!AA24+'Юнит 30-31.03'!AA24</f>
        <v>168008.99000000002</v>
      </c>
      <c r="AB24" s="125"/>
      <c r="AC24" s="125">
        <f>SUM(AC3:AC20)</f>
        <v>0</v>
      </c>
      <c r="AD24" s="118">
        <f ca="1">AD18+AD22</f>
        <v>3114.3600000000006</v>
      </c>
      <c r="AE24" s="126">
        <f ca="1">AE18+AE22</f>
        <v>159822.24162300004</v>
      </c>
      <c r="AF24" s="127"/>
      <c r="AG24" s="128"/>
      <c r="AH24" s="129"/>
      <c r="AI24" s="129"/>
      <c r="AJ24" s="129"/>
      <c r="AK24" s="129">
        <f ca="1">AA25/P24</f>
        <v>469.96708475851398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151799.36837700001</v>
      </c>
      <c r="AB25" s="141"/>
      <c r="AC25" s="142"/>
      <c r="AE25" s="215">
        <f>Сводная!Z34+Сводная!R34+Сводная!S34+Сводная!T34+Сводная!V34-Сводная!U34-Сводная!W34+(AA24-AA25)</f>
        <v>159822.24162300007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03">
        <f>'Юнит 01.03'!AA26+'Юнит 02-08.03'!AA26+'Юнит 09-15.03'!AA26+'Юнит 16-22.03'!AA26+'Юнит 23-29.03'!AA26+'Юнит 30-31.03'!AA26</f>
        <v>4350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3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4" priority="18" operator="greaterThan">
      <formula>120</formula>
    </cfRule>
  </conditionalFormatting>
  <conditionalFormatting sqref="N23">
    <cfRule type="cellIs" dxfId="283" priority="17" operator="between">
      <formula>0.000001</formula>
      <formula>25</formula>
    </cfRule>
  </conditionalFormatting>
  <conditionalFormatting sqref="V1 V25:V1048576">
    <cfRule type="cellIs" dxfId="28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81" priority="14" operator="greaterThan">
      <formula>120</formula>
    </cfRule>
  </conditionalFormatting>
  <conditionalFormatting sqref="Q23">
    <cfRule type="cellIs" dxfId="280" priority="13" operator="greaterThan">
      <formula>120</formula>
    </cfRule>
  </conditionalFormatting>
  <conditionalFormatting sqref="R23">
    <cfRule type="cellIs" dxfId="279" priority="12" operator="greaterThan">
      <formula>120</formula>
    </cfRule>
  </conditionalFormatting>
  <conditionalFormatting sqref="S23">
    <cfRule type="cellIs" dxfId="278" priority="11" operator="greaterThan">
      <formula>120</formula>
    </cfRule>
  </conditionalFormatting>
  <conditionalFormatting sqref="T23">
    <cfRule type="cellIs" dxfId="277" priority="10" operator="greaterThan">
      <formula>120</formula>
    </cfRule>
  </conditionalFormatting>
  <conditionalFormatting sqref="U23">
    <cfRule type="cellIs" dxfId="276" priority="9" operator="greaterThan">
      <formula>120</formula>
    </cfRule>
  </conditionalFormatting>
  <conditionalFormatting sqref="V23">
    <cfRule type="cellIs" dxfId="275" priority="8" operator="greaterThan">
      <formula>120</formula>
    </cfRule>
  </conditionalFormatting>
  <conditionalFormatting sqref="W23">
    <cfRule type="cellIs" dxfId="274" priority="7" operator="greaterThan">
      <formula>120</formula>
    </cfRule>
  </conditionalFormatting>
  <conditionalFormatting sqref="X23">
    <cfRule type="cellIs" dxfId="273" priority="6" operator="greaterThan">
      <formula>120</formula>
    </cfRule>
  </conditionalFormatting>
  <conditionalFormatting sqref="Z23">
    <cfRule type="cellIs" dxfId="27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U15" activePane="bottomRight" state="frozen"/>
      <selection pane="topRight" activeCell="C1" sqref="C1"/>
      <selection pane="bottomLeft" activeCell="A3" sqref="A3"/>
      <selection pane="bottomRight" activeCell="AA24" sqref="AA2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30-31.03'!H:H,'Отчет 30-31.03'!D:D,"Выручка",'Отчет 30-31.03'!E:E,B3)</f>
        <v>0</v>
      </c>
      <c r="Q3" s="39">
        <f ca="1">SUMIFS('Отчет 30-31.03'!H:H,'Отчет 30-31.03'!D:D,"Возврат выручки",'Отчет 30-31.03'!E:E,B3)</f>
        <v>0</v>
      </c>
      <c r="R3" s="40">
        <f t="shared" ref="R3:R7" ca="1" si="1">P3-Q3</f>
        <v>0</v>
      </c>
      <c r="S3" s="41">
        <f ca="1">SUMIFS('Отчет 30-31.03'!P:P,'Отчет 30-31.03'!C:C,"Продажи",'Отчет 30-31.03'!E:E,B3)</f>
        <v>0</v>
      </c>
      <c r="T3" s="42">
        <f ca="1">SUMIFS('Отчет 30-31.03'!P:P,'Отчет 30-31.03'!C:C,"Возвраты",'Отчет 30-31.03'!E:E,B3)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30-31.03'!P:P,'Отчет 30-31.03'!C:C,"Вознаграждение Ozon",'Отчет 30-31.03'!E:E,B3)</f>
        <v>0</v>
      </c>
      <c r="Y3" s="45">
        <f t="shared" ref="Y3:Y16" ca="1" si="5">IF(U3=0,0,X3/U3)</f>
        <v>0</v>
      </c>
      <c r="Z3" s="42">
        <f ca="1">-SUMIFS('Отчет 30-31.03'!P:P,'Отчет 30-31.03'!C:C,"Услуги доставки",'Отчет 30-31.03'!E:E,B3)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30-31.03'!H:H,'Отчет 30-31.03'!D:D,"Выручка",'Отчет 30-31.03'!E:E,B4)</f>
        <v>0</v>
      </c>
      <c r="Q4" s="39">
        <f ca="1">SUMIFS('Отчет 30-31.03'!H:H,'Отчет 30-31.03'!D:D,"Возврат выручки",'Отчет 30-31.03'!E:E,B4)</f>
        <v>0</v>
      </c>
      <c r="R4" s="40">
        <f t="shared" ca="1" si="1"/>
        <v>0</v>
      </c>
      <c r="S4" s="41">
        <f ca="1">SUMIFS('Отчет 30-31.03'!P:P,'Отчет 30-31.03'!C:C,"Продажи",'Отчет 30-31.03'!E:E,B4)</f>
        <v>0</v>
      </c>
      <c r="T4" s="42">
        <f ca="1">SUMIFS('Отчет 30-31.03'!P:P,'Отчет 30-31.03'!C:C,"Возвраты",'Отчет 30-31.03'!E:E,B4)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30-31.03'!P:P,'Отчет 30-31.03'!C:C,"Вознаграждение Ozon",'Отчет 30-31.03'!E:E,B4)</f>
        <v>0</v>
      </c>
      <c r="Y4" s="45">
        <f t="shared" ca="1" si="5"/>
        <v>0</v>
      </c>
      <c r="Z4" s="42">
        <f ca="1">-SUMIFS('Отчет 30-31.03'!P:P,'Отчет 30-31.03'!C:C,"Услуги доставки",'Отчет 30-31.03'!E:E,B4)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30-31.03'!H:H,'Отчет 30-31.03'!D:D,"Выручка",'Отчет 30-31.03'!E:E,B5)</f>
        <v>0</v>
      </c>
      <c r="Q5" s="39">
        <f ca="1">SUMIFS('Отчет 30-31.03'!H:H,'Отчет 30-31.03'!D:D,"Возврат выручки",'Отчет 30-31.03'!E:E,B5)</f>
        <v>0</v>
      </c>
      <c r="R5" s="40">
        <f t="shared" ca="1" si="1"/>
        <v>0</v>
      </c>
      <c r="S5" s="41">
        <f ca="1">SUMIFS('Отчет 30-31.03'!P:P,'Отчет 30-31.03'!C:C,"Продажи",'Отчет 30-31.03'!E:E,B5)</f>
        <v>0</v>
      </c>
      <c r="T5" s="42">
        <f ca="1">SUMIFS('Отчет 30-31.03'!P:P,'Отчет 30-31.03'!C:C,"Возвраты",'Отчет 30-31.03'!E:E,B5)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30-31.03'!P:P,'Отчет 30-31.03'!C:C,"Вознаграждение Ozon",'Отчет 30-31.03'!E:E,B5)</f>
        <v>0</v>
      </c>
      <c r="Y5" s="45">
        <f t="shared" ca="1" si="5"/>
        <v>0</v>
      </c>
      <c r="Z5" s="42">
        <f ca="1">-SUMIFS('Отчет 30-31.03'!P:P,'Отчет 30-31.03'!C:C,"Услуги доставки",'Отчет 30-31.03'!E:E,B5)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30-31.03'!H:H,'Отчет 30-31.03'!D:D,"Выручка",'Отчет 30-31.03'!E:E,B6)</f>
        <v>0</v>
      </c>
      <c r="Q6" s="39">
        <f ca="1">SUMIFS('Отчет 30-31.03'!H:H,'Отчет 30-31.03'!D:D,"Возврат выручки",'Отчет 30-31.03'!E:E,B6)</f>
        <v>0</v>
      </c>
      <c r="R6" s="40">
        <f t="shared" ca="1" si="1"/>
        <v>0</v>
      </c>
      <c r="S6" s="41">
        <f ca="1">SUMIFS('Отчет 30-31.03'!P:P,'Отчет 30-31.03'!C:C,"Продажи",'Отчет 30-31.03'!E:E,B6)</f>
        <v>0</v>
      </c>
      <c r="T6" s="42">
        <f ca="1">SUMIFS('Отчет 30-31.03'!P:P,'Отчет 30-31.03'!C:C,"Возвраты",'Отчет 30-31.03'!E:E,B6)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30-31.03'!P:P,'Отчет 30-31.03'!C:C,"Вознаграждение Ozon",'Отчет 30-31.03'!E:E,B6)</f>
        <v>0</v>
      </c>
      <c r="Y6" s="45">
        <f t="shared" ca="1" si="5"/>
        <v>0</v>
      </c>
      <c r="Z6" s="42">
        <f ca="1">-SUMIFS('Отчет 30-31.03'!P:P,'Отчет 30-31.03'!C:C,"Услуги доставки",'Отчет 30-31.03'!E:E,B6)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30-31.03'!H:H,'Отчет 30-31.03'!D:D,"Выручка",'Отчет 30-31.03'!E:E,B7)</f>
        <v>0</v>
      </c>
      <c r="Q7" s="39">
        <f ca="1">SUMIFS('Отчет 30-31.03'!H:H,'Отчет 30-31.03'!D:D,"Возврат выручки",'Отчет 30-31.03'!E:E,B7)</f>
        <v>0</v>
      </c>
      <c r="R7" s="40">
        <f t="shared" ca="1" si="1"/>
        <v>0</v>
      </c>
      <c r="S7" s="41">
        <f ca="1">SUMIFS('Отчет 30-31.03'!P:P,'Отчет 30-31.03'!C:C,"Продажи",'Отчет 30-31.03'!E:E,B7)</f>
        <v>0</v>
      </c>
      <c r="T7" s="42">
        <f ca="1">SUMIFS('Отчет 30-31.03'!P:P,'Отчет 30-31.03'!C:C,"Возвраты",'Отчет 30-31.03'!E:E,B7)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30-31.03'!P:P,'Отчет 30-31.03'!C:C,"Вознаграждение Ozon",'Отчет 30-31.03'!E:E,B7)</f>
        <v>0</v>
      </c>
      <c r="Y7" s="45">
        <f t="shared" ca="1" si="5"/>
        <v>0</v>
      </c>
      <c r="Z7" s="42">
        <f ca="1">-SUMIFS('Отчет 30-31.03'!P:P,'Отчет 30-31.03'!C:C,"Услуги доставки",'Отчет 30-31.03'!E:E,B7)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30-31.03'!H:H,'Отчет 30-31.03'!D:D,"Выручка",'Отчет 30-31.03'!E:E,B8)</f>
        <v>0</v>
      </c>
      <c r="Q8" s="39">
        <f ca="1">SUMIFS('Отчет 30-31.03'!H:H,'Отчет 30-31.03'!D:D,"Возврат выручки",'Отчет 30-31.03'!E:E,B8)</f>
        <v>0</v>
      </c>
      <c r="R8" s="40">
        <f ca="1">P8-Q8</f>
        <v>0</v>
      </c>
      <c r="S8" s="41">
        <f ca="1">SUMIFS('Отчет 30-31.03'!P:P,'Отчет 30-31.03'!C:C,"Продажи",'Отчет 30-31.03'!E:E,B8)</f>
        <v>0</v>
      </c>
      <c r="T8" s="42">
        <f ca="1">SUMIFS('Отчет 30-31.03'!P:P,'Отчет 30-31.03'!C:C,"Возвраты",'Отчет 30-31.03'!E:E,B8)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30-31.03'!P:P,'Отчет 30-31.03'!C:C,"Вознаграждение Ozon",'Отчет 30-31.03'!E:E,B8)</f>
        <v>0</v>
      </c>
      <c r="Y8" s="45">
        <f t="shared" ca="1" si="5"/>
        <v>0</v>
      </c>
      <c r="Z8" s="42">
        <f ca="1">-SUMIFS('Отчет 30-31.03'!P:P,'Отчет 30-31.03'!C:C,"Услуги доставки",'Отчет 30-31.03'!E:E,B8)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30-31.03'!H:H,'Отчет 30-31.03'!D:D,"Выручка",'Отчет 30-31.03'!E:E,B9)</f>
        <v>0</v>
      </c>
      <c r="Q9" s="39">
        <f ca="1">SUMIFS('Отчет 30-31.03'!H:H,'Отчет 30-31.03'!D:D,"Возврат выручки",'Отчет 30-31.03'!E:E,B9)</f>
        <v>0</v>
      </c>
      <c r="R9" s="40">
        <f t="shared" ref="R9:R16" ca="1" si="18">P9-Q9</f>
        <v>0</v>
      </c>
      <c r="S9" s="41">
        <f ca="1">SUMIFS('Отчет 30-31.03'!P:P,'Отчет 30-31.03'!C:C,"Продажи",'Отчет 30-31.03'!E:E,B9)</f>
        <v>0</v>
      </c>
      <c r="T9" s="42">
        <f ca="1">SUMIFS('Отчет 30-31.03'!P:P,'Отчет 30-31.03'!C:C,"Возвраты",'Отчет 30-31.03'!E:E,B9)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30-31.03'!P:P,'Отчет 30-31.03'!C:C,"Вознаграждение Ozon",'Отчет 30-31.03'!E:E,B9)</f>
        <v>0</v>
      </c>
      <c r="Y9" s="45">
        <f t="shared" ca="1" si="5"/>
        <v>0</v>
      </c>
      <c r="Z9" s="42">
        <f ca="1">-SUMIFS('Отчет 30-31.03'!P:P,'Отчет 30-31.03'!C:C,"Услуги доставки",'Отчет 30-31.03'!E:E,B9)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30-31.03'!H:H,'Отчет 30-31.03'!D:D,"Выручка",'Отчет 30-31.03'!E:E,B10)</f>
        <v>0</v>
      </c>
      <c r="Q10" s="39">
        <f ca="1">SUMIFS('Отчет 30-31.03'!H:H,'Отчет 30-31.03'!D:D,"Возврат выручки",'Отчет 30-31.03'!E:E,B10)</f>
        <v>0</v>
      </c>
      <c r="R10" s="40">
        <f t="shared" ca="1" si="18"/>
        <v>0</v>
      </c>
      <c r="S10" s="41">
        <f ca="1">SUMIFS('Отчет 30-31.03'!P:P,'Отчет 30-31.03'!C:C,"Продажи",'Отчет 30-31.03'!E:E,B10)</f>
        <v>0</v>
      </c>
      <c r="T10" s="42">
        <f ca="1">SUMIFS('Отчет 30-31.03'!P:P,'Отчет 30-31.03'!C:C,"Возвраты",'Отчет 30-31.03'!E:E,B10)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30-31.03'!P:P,'Отчет 30-31.03'!C:C,"Вознаграждение Ozon",'Отчет 30-31.03'!E:E,B10)</f>
        <v>0</v>
      </c>
      <c r="Y10" s="45">
        <f t="shared" ca="1" si="5"/>
        <v>0</v>
      </c>
      <c r="Z10" s="42">
        <f ca="1">-SUMIFS('Отчет 30-31.03'!P:P,'Отчет 30-31.03'!C:C,"Услуги доставки",'Отчет 30-31.03'!E:E,B10)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30-31.03'!H:H,'Отчет 30-31.03'!D:D,"Выручка",'Отчет 30-31.03'!E:E,B11)</f>
        <v>0</v>
      </c>
      <c r="Q11" s="39">
        <f ca="1">SUMIFS('Отчет 30-31.03'!H:H,'Отчет 30-31.03'!D:D,"Возврат выручки",'Отчет 30-31.03'!E:E,B11)</f>
        <v>0</v>
      </c>
      <c r="R11" s="40">
        <f t="shared" ca="1" si="18"/>
        <v>0</v>
      </c>
      <c r="S11" s="41">
        <f ca="1">SUMIFS('Отчет 30-31.03'!P:P,'Отчет 30-31.03'!C:C,"Продажи",'Отчет 30-31.03'!E:E,B11)</f>
        <v>0</v>
      </c>
      <c r="T11" s="42">
        <f ca="1">SUMIFS('Отчет 30-31.03'!P:P,'Отчет 30-31.03'!C:C,"Возвраты",'Отчет 30-31.03'!E:E,B11)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30-31.03'!P:P,'Отчет 30-31.03'!C:C,"Вознаграждение Ozon",'Отчет 30-31.03'!E:E,B11)</f>
        <v>0</v>
      </c>
      <c r="Y11" s="45">
        <f t="shared" ca="1" si="5"/>
        <v>0</v>
      </c>
      <c r="Z11" s="42">
        <f ca="1">-SUMIFS('Отчет 30-31.03'!P:P,'Отчет 30-31.03'!C:C,"Услуги доставки",'Отчет 30-31.03'!E:E,B11)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30-31.03'!H:H,'Отчет 30-31.03'!D:D,"Выручка",'Отчет 30-31.03'!E:E,B12)</f>
        <v>0</v>
      </c>
      <c r="Q12" s="39">
        <f ca="1">SUMIFS('Отчет 30-31.03'!H:H,'Отчет 30-31.03'!D:D,"Возврат выручки",'Отчет 30-31.03'!E:E,B12)</f>
        <v>0</v>
      </c>
      <c r="R12" s="40">
        <f t="shared" ca="1" si="18"/>
        <v>0</v>
      </c>
      <c r="S12" s="41">
        <f ca="1">SUMIFS('Отчет 30-31.03'!P:P,'Отчет 30-31.03'!C:C,"Продажи",'Отчет 30-31.03'!E:E,B12)</f>
        <v>0</v>
      </c>
      <c r="T12" s="42">
        <f ca="1">SUMIFS('Отчет 30-31.03'!P:P,'Отчет 30-31.03'!C:C,"Возвраты",'Отчет 30-31.03'!E:E,B12)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30-31.03'!P:P,'Отчет 30-31.03'!C:C,"Вознаграждение Ozon",'Отчет 30-31.03'!E:E,B12)</f>
        <v>0</v>
      </c>
      <c r="Y12" s="45">
        <f t="shared" ca="1" si="5"/>
        <v>0</v>
      </c>
      <c r="Z12" s="42">
        <f ca="1">-SUMIFS('Отчет 30-31.03'!P:P,'Отчет 30-31.03'!C:C,"Услуги доставки",'Отчет 30-31.03'!E:E,B12)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30-31.03'!H:H,'Отчет 30-31.03'!D:D,"Выручка",'Отчет 30-31.03'!E:E,B13)</f>
        <v>0</v>
      </c>
      <c r="Q13" s="39">
        <f ca="1">SUMIFS('Отчет 30-31.03'!H:H,'Отчет 30-31.03'!D:D,"Возврат выручки",'Отчет 30-31.03'!E:E,B13)</f>
        <v>0</v>
      </c>
      <c r="R13" s="40">
        <f t="shared" ca="1" si="18"/>
        <v>0</v>
      </c>
      <c r="S13" s="41">
        <f ca="1">SUMIFS('Отчет 30-31.03'!P:P,'Отчет 30-31.03'!C:C,"Продажи",'Отчет 30-31.03'!E:E,B13)</f>
        <v>0</v>
      </c>
      <c r="T13" s="42">
        <f ca="1">SUMIFS('Отчет 30-31.03'!P:P,'Отчет 30-31.03'!C:C,"Возвраты",'Отчет 30-31.03'!E:E,B13)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30-31.03'!P:P,'Отчет 30-31.03'!C:C,"Вознаграждение Ozon",'Отчет 30-31.03'!E:E,B13)</f>
        <v>0</v>
      </c>
      <c r="Y13" s="45">
        <f t="shared" ca="1" si="5"/>
        <v>0</v>
      </c>
      <c r="Z13" s="42">
        <f ca="1">-SUMIFS('Отчет 30-31.03'!P:P,'Отчет 30-31.03'!C:C,"Услуги доставки",'Отчет 30-31.03'!E:E,B13)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30-31.03'!H:H,'Отчет 30-31.03'!D:D,"Выручка",'Отчет 30-31.03'!E:E,B14)</f>
        <v>0</v>
      </c>
      <c r="Q14" s="39">
        <f ca="1">SUMIFS('Отчет 30-31.03'!H:H,'Отчет 30-31.03'!D:D,"Возврат выручки",'Отчет 30-31.03'!E:E,B14)</f>
        <v>0</v>
      </c>
      <c r="R14" s="40">
        <f t="shared" ca="1" si="18"/>
        <v>0</v>
      </c>
      <c r="S14" s="41">
        <f ca="1">SUMIFS('Отчет 30-31.03'!P:P,'Отчет 30-31.03'!C:C,"Продажи",'Отчет 30-31.03'!E:E,B14)</f>
        <v>0</v>
      </c>
      <c r="T14" s="42">
        <f ca="1">SUMIFS('Отчет 30-31.03'!P:P,'Отчет 30-31.03'!C:C,"Возвраты",'Отчет 30-31.03'!E:E,B14)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30-31.03'!P:P,'Отчет 30-31.03'!C:C,"Вознаграждение Ozon",'Отчет 30-31.03'!E:E,B14)</f>
        <v>0</v>
      </c>
      <c r="Y14" s="45">
        <f t="shared" ca="1" si="5"/>
        <v>0</v>
      </c>
      <c r="Z14" s="42">
        <f ca="1"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30-31.03'!H:H,'Отчет 30-31.03'!D:D,"Выручка",'Отчет 30-31.03'!E:E,B15)</f>
        <v>0</v>
      </c>
      <c r="Q15" s="39">
        <f ca="1">SUMIFS('Отчет 30-31.03'!H:H,'Отчет 30-31.03'!D:D,"Возврат выручки",'Отчет 30-31.03'!E:E,B15)</f>
        <v>0</v>
      </c>
      <c r="R15" s="40">
        <f t="shared" ca="1" si="18"/>
        <v>0</v>
      </c>
      <c r="S15" s="41">
        <f ca="1">SUMIFS('Отчет 30-31.03'!P:P,'Отчет 30-31.03'!C:C,"Продажи",'Отчет 30-31.03'!E:E,B15)</f>
        <v>0</v>
      </c>
      <c r="T15" s="42">
        <f ca="1">SUMIFS('Отчет 30-31.03'!P:P,'Отчет 30-31.03'!C:C,"Возвраты",'Отчет 30-31.03'!E:E,B15)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30-31.03'!P:P,'Отчет 30-31.03'!C:C,"Вознаграждение Ozon",'Отчет 30-31.03'!E:E,B15)</f>
        <v>0</v>
      </c>
      <c r="Y15" s="45">
        <f t="shared" ca="1" si="5"/>
        <v>0</v>
      </c>
      <c r="Z15" s="42">
        <f ca="1"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30-31.03'!H:H,'Отчет 30-31.03'!D:D,"Выручка",'Отчет 30-31.03'!E:E,B16)</f>
        <v>0</v>
      </c>
      <c r="Q16" s="39">
        <f ca="1">SUMIFS('Отчет 30-31.03'!H:H,'Отчет 30-31.03'!D:D,"Возврат выручки",'Отчет 30-31.03'!E:E,B16)</f>
        <v>0</v>
      </c>
      <c r="R16" s="40">
        <f t="shared" ca="1" si="18"/>
        <v>0</v>
      </c>
      <c r="S16" s="41">
        <f ca="1">SUMIFS('Отчет 30-31.03'!P:P,'Отчет 30-31.03'!C:C,"Продажи",'Отчет 30-31.03'!E:E,B16)</f>
        <v>0</v>
      </c>
      <c r="T16" s="42">
        <f ca="1">SUMIFS('Отчет 30-31.03'!P:P,'Отчет 30-31.03'!C:C,"Возвраты",'Отчет 30-31.03'!E:E,B16)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30-31.03'!P:P,'Отчет 30-31.03'!C:C,"Вознаграждение Ozon",'Отчет 30-31.03'!E:E,B16)</f>
        <v>0</v>
      </c>
      <c r="Y16" s="45">
        <f t="shared" ca="1" si="5"/>
        <v>0</v>
      </c>
      <c r="Z16" s="42">
        <f ca="1">-SUMIFS('Отчет 30-31.03'!P:P,'Отчет 30-31.03'!C:C,"Услуги доставки",'Отчет 30-31.03'!E:E,B16)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1" priority="19" operator="greaterThan">
      <formula>120</formula>
    </cfRule>
  </conditionalFormatting>
  <conditionalFormatting sqref="N23">
    <cfRule type="cellIs" dxfId="270" priority="18" operator="between">
      <formula>0.000001</formula>
      <formula>25</formula>
    </cfRule>
  </conditionalFormatting>
  <conditionalFormatting sqref="V1 V25:V1048576">
    <cfRule type="cellIs" dxfId="26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68" priority="14" operator="greaterThan">
      <formula>120</formula>
    </cfRule>
  </conditionalFormatting>
  <conditionalFormatting sqref="Q23">
    <cfRule type="cellIs" dxfId="267" priority="13" operator="greaterThan">
      <formula>120</formula>
    </cfRule>
  </conditionalFormatting>
  <conditionalFormatting sqref="R23">
    <cfRule type="cellIs" dxfId="266" priority="12" operator="greaterThan">
      <formula>120</formula>
    </cfRule>
  </conditionalFormatting>
  <conditionalFormatting sqref="S23">
    <cfRule type="cellIs" dxfId="265" priority="11" operator="greaterThan">
      <formula>120</formula>
    </cfRule>
  </conditionalFormatting>
  <conditionalFormatting sqref="T23">
    <cfRule type="cellIs" dxfId="264" priority="10" operator="greaterThan">
      <formula>120</formula>
    </cfRule>
  </conditionalFormatting>
  <conditionalFormatting sqref="U23">
    <cfRule type="cellIs" dxfId="263" priority="9" operator="greaterThan">
      <formula>120</formula>
    </cfRule>
  </conditionalFormatting>
  <conditionalFormatting sqref="V23">
    <cfRule type="cellIs" dxfId="262" priority="8" operator="greaterThan">
      <formula>120</formula>
    </cfRule>
  </conditionalFormatting>
  <conditionalFormatting sqref="W23">
    <cfRule type="cellIs" dxfId="261" priority="7" operator="greaterThan">
      <formula>120</formula>
    </cfRule>
  </conditionalFormatting>
  <conditionalFormatting sqref="X23">
    <cfRule type="cellIs" dxfId="260" priority="6" operator="greaterThan">
      <formula>120</formula>
    </cfRule>
  </conditionalFormatting>
  <conditionalFormatting sqref="Z23">
    <cfRule type="cellIs" dxfId="25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8" priority="19" operator="greaterThan">
      <formula>120</formula>
    </cfRule>
  </conditionalFormatting>
  <conditionalFormatting sqref="N23">
    <cfRule type="cellIs" dxfId="257" priority="18" operator="between">
      <formula>0.000001</formula>
      <formula>25</formula>
    </cfRule>
  </conditionalFormatting>
  <conditionalFormatting sqref="V1 V25:V1048576">
    <cfRule type="cellIs" dxfId="25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55" priority="14" operator="greaterThan">
      <formula>120</formula>
    </cfRule>
  </conditionalFormatting>
  <conditionalFormatting sqref="Q23">
    <cfRule type="cellIs" dxfId="254" priority="13" operator="greaterThan">
      <formula>120</formula>
    </cfRule>
  </conditionalFormatting>
  <conditionalFormatting sqref="R23">
    <cfRule type="cellIs" dxfId="253" priority="12" operator="greaterThan">
      <formula>120</formula>
    </cfRule>
  </conditionalFormatting>
  <conditionalFormatting sqref="S23">
    <cfRule type="cellIs" dxfId="252" priority="11" operator="greaterThan">
      <formula>120</formula>
    </cfRule>
  </conditionalFormatting>
  <conditionalFormatting sqref="T23">
    <cfRule type="cellIs" dxfId="251" priority="10" operator="greaterThan">
      <formula>120</formula>
    </cfRule>
  </conditionalFormatting>
  <conditionalFormatting sqref="U23">
    <cfRule type="cellIs" dxfId="250" priority="9" operator="greaterThan">
      <formula>120</formula>
    </cfRule>
  </conditionalFormatting>
  <conditionalFormatting sqref="V23">
    <cfRule type="cellIs" dxfId="249" priority="8" operator="greaterThan">
      <formula>120</formula>
    </cfRule>
  </conditionalFormatting>
  <conditionalFormatting sqref="W23">
    <cfRule type="cellIs" dxfId="248" priority="7" operator="greaterThan">
      <formula>120</formula>
    </cfRule>
  </conditionalFormatting>
  <conditionalFormatting sqref="X23">
    <cfRule type="cellIs" dxfId="247" priority="6" operator="greaterThan">
      <formula>120</formula>
    </cfRule>
  </conditionalFormatting>
  <conditionalFormatting sqref="Z23">
    <cfRule type="cellIs" dxfId="24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5" priority="19" operator="greaterThan">
      <formula>120</formula>
    </cfRule>
  </conditionalFormatting>
  <conditionalFormatting sqref="N23">
    <cfRule type="cellIs" dxfId="244" priority="18" operator="between">
      <formula>0.000001</formula>
      <formula>25</formula>
    </cfRule>
  </conditionalFormatting>
  <conditionalFormatting sqref="V1 V25:V1048576">
    <cfRule type="cellIs" dxfId="24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42" priority="14" operator="greaterThan">
      <formula>120</formula>
    </cfRule>
  </conditionalFormatting>
  <conditionalFormatting sqref="Q23">
    <cfRule type="cellIs" dxfId="241" priority="13" operator="greaterThan">
      <formula>120</formula>
    </cfRule>
  </conditionalFormatting>
  <conditionalFormatting sqref="R23">
    <cfRule type="cellIs" dxfId="240" priority="12" operator="greaterThan">
      <formula>120</formula>
    </cfRule>
  </conditionalFormatting>
  <conditionalFormatting sqref="S23">
    <cfRule type="cellIs" dxfId="239" priority="11" operator="greaterThan">
      <formula>120</formula>
    </cfRule>
  </conditionalFormatting>
  <conditionalFormatting sqref="T23">
    <cfRule type="cellIs" dxfId="238" priority="10" operator="greaterThan">
      <formula>120</formula>
    </cfRule>
  </conditionalFormatting>
  <conditionalFormatting sqref="U23">
    <cfRule type="cellIs" dxfId="237" priority="9" operator="greaterThan">
      <formula>120</formula>
    </cfRule>
  </conditionalFormatting>
  <conditionalFormatting sqref="V23">
    <cfRule type="cellIs" dxfId="236" priority="8" operator="greaterThan">
      <formula>120</formula>
    </cfRule>
  </conditionalFormatting>
  <conditionalFormatting sqref="W23">
    <cfRule type="cellIs" dxfId="235" priority="7" operator="greaterThan">
      <formula>120</formula>
    </cfRule>
  </conditionalFormatting>
  <conditionalFormatting sqref="X23">
    <cfRule type="cellIs" dxfId="234" priority="6" operator="greaterThan">
      <formula>120</formula>
    </cfRule>
  </conditionalFormatting>
  <conditionalFormatting sqref="Z23">
    <cfRule type="cellIs" dxfId="23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2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2" priority="19" operator="greaterThan">
      <formula>120</formula>
    </cfRule>
  </conditionalFormatting>
  <conditionalFormatting sqref="N23">
    <cfRule type="cellIs" dxfId="231" priority="18" operator="between">
      <formula>0.000001</formula>
      <formula>25</formula>
    </cfRule>
  </conditionalFormatting>
  <conditionalFormatting sqref="V1 V25:V1048576">
    <cfRule type="cellIs" dxfId="230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29" priority="14" operator="greaterThan">
      <formula>120</formula>
    </cfRule>
  </conditionalFormatting>
  <conditionalFormatting sqref="Q23">
    <cfRule type="cellIs" dxfId="228" priority="13" operator="greaterThan">
      <formula>120</formula>
    </cfRule>
  </conditionalFormatting>
  <conditionalFormatting sqref="R23">
    <cfRule type="cellIs" dxfId="227" priority="12" operator="greaterThan">
      <formula>120</formula>
    </cfRule>
  </conditionalFormatting>
  <conditionalFormatting sqref="S23">
    <cfRule type="cellIs" dxfId="226" priority="11" operator="greaterThan">
      <formula>120</formula>
    </cfRule>
  </conditionalFormatting>
  <conditionalFormatting sqref="T23">
    <cfRule type="cellIs" dxfId="225" priority="10" operator="greaterThan">
      <formula>120</formula>
    </cfRule>
  </conditionalFormatting>
  <conditionalFormatting sqref="U23">
    <cfRule type="cellIs" dxfId="224" priority="9" operator="greaterThan">
      <formula>120</formula>
    </cfRule>
  </conditionalFormatting>
  <conditionalFormatting sqref="V23">
    <cfRule type="cellIs" dxfId="223" priority="8" operator="greaterThan">
      <formula>120</formula>
    </cfRule>
  </conditionalFormatting>
  <conditionalFormatting sqref="W23">
    <cfRule type="cellIs" dxfId="222" priority="7" operator="greaterThan">
      <formula>120</formula>
    </cfRule>
  </conditionalFormatting>
  <conditionalFormatting sqref="X23">
    <cfRule type="cellIs" dxfId="221" priority="6" operator="greaterThan">
      <formula>120</formula>
    </cfRule>
  </conditionalFormatting>
  <conditionalFormatting sqref="Z23">
    <cfRule type="cellIs" dxfId="22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19" priority="19" operator="greaterThan">
      <formula>120</formula>
    </cfRule>
  </conditionalFormatting>
  <conditionalFormatting sqref="N23">
    <cfRule type="cellIs" dxfId="218" priority="18" operator="between">
      <formula>0.000001</formula>
      <formula>25</formula>
    </cfRule>
  </conditionalFormatting>
  <conditionalFormatting sqref="V1 V25:V28 V30:V1048576">
    <cfRule type="cellIs" dxfId="21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16" priority="14" operator="greaterThan">
      <formula>120</formula>
    </cfRule>
  </conditionalFormatting>
  <conditionalFormatting sqref="Q23">
    <cfRule type="cellIs" dxfId="215" priority="13" operator="greaterThan">
      <formula>120</formula>
    </cfRule>
  </conditionalFormatting>
  <conditionalFormatting sqref="R23">
    <cfRule type="cellIs" dxfId="214" priority="12" operator="greaterThan">
      <formula>120</formula>
    </cfRule>
  </conditionalFormatting>
  <conditionalFormatting sqref="S23">
    <cfRule type="cellIs" dxfId="213" priority="11" operator="greaterThan">
      <formula>120</formula>
    </cfRule>
  </conditionalFormatting>
  <conditionalFormatting sqref="T23">
    <cfRule type="cellIs" dxfId="212" priority="10" operator="greaterThan">
      <formula>120</formula>
    </cfRule>
  </conditionalFormatting>
  <conditionalFormatting sqref="U23">
    <cfRule type="cellIs" dxfId="211" priority="9" operator="greaterThan">
      <formula>120</formula>
    </cfRule>
  </conditionalFormatting>
  <conditionalFormatting sqref="V23">
    <cfRule type="cellIs" dxfId="210" priority="8" operator="greaterThan">
      <formula>120</formula>
    </cfRule>
  </conditionalFormatting>
  <conditionalFormatting sqref="W23">
    <cfRule type="cellIs" dxfId="209" priority="7" operator="greaterThan">
      <formula>120</formula>
    </cfRule>
  </conditionalFormatting>
  <conditionalFormatting sqref="X23">
    <cfRule type="cellIs" dxfId="208" priority="6" operator="greaterThan">
      <formula>120</formula>
    </cfRule>
  </conditionalFormatting>
  <conditionalFormatting sqref="Z23">
    <cfRule type="cellIs" dxfId="20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06" priority="19" operator="greaterThan">
      <formula>120</formula>
    </cfRule>
  </conditionalFormatting>
  <conditionalFormatting sqref="N23">
    <cfRule type="cellIs" dxfId="205" priority="18" operator="between">
      <formula>0.000001</formula>
      <formula>25</formula>
    </cfRule>
  </conditionalFormatting>
  <conditionalFormatting sqref="V1 V25:V1048576">
    <cfRule type="cellIs" dxfId="20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203" priority="14" operator="greaterThan">
      <formula>120</formula>
    </cfRule>
  </conditionalFormatting>
  <conditionalFormatting sqref="Q23">
    <cfRule type="cellIs" dxfId="202" priority="13" operator="greaterThan">
      <formula>120</formula>
    </cfRule>
  </conditionalFormatting>
  <conditionalFormatting sqref="R23">
    <cfRule type="cellIs" dxfId="201" priority="12" operator="greaterThan">
      <formula>120</formula>
    </cfRule>
  </conditionalFormatting>
  <conditionalFormatting sqref="S23">
    <cfRule type="cellIs" dxfId="200" priority="11" operator="greaterThan">
      <formula>120</formula>
    </cfRule>
  </conditionalFormatting>
  <conditionalFormatting sqref="T23">
    <cfRule type="cellIs" dxfId="199" priority="10" operator="greaterThan">
      <formula>120</formula>
    </cfRule>
  </conditionalFormatting>
  <conditionalFormatting sqref="U23">
    <cfRule type="cellIs" dxfId="198" priority="9" operator="greaterThan">
      <formula>120</formula>
    </cfRule>
  </conditionalFormatting>
  <conditionalFormatting sqref="V23">
    <cfRule type="cellIs" dxfId="197" priority="8" operator="greaterThan">
      <formula>120</formula>
    </cfRule>
  </conditionalFormatting>
  <conditionalFormatting sqref="W23">
    <cfRule type="cellIs" dxfId="196" priority="7" operator="greaterThan">
      <formula>120</formula>
    </cfRule>
  </conditionalFormatting>
  <conditionalFormatting sqref="X23">
    <cfRule type="cellIs" dxfId="195" priority="6" operator="greaterThan">
      <formula>120</formula>
    </cfRule>
  </conditionalFormatting>
  <conditionalFormatting sqref="Z23">
    <cfRule type="cellIs" dxfId="19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12" activePane="bottomRight" state="frozen"/>
      <selection pane="topRight" activeCell="C1" sqref="C1"/>
      <selection pane="bottomLeft" activeCell="A3" sqref="A3"/>
      <selection pane="bottomRight" activeCell="Z27" sqref="Z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7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9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300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300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300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300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300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300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300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300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300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300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300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300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300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Сводная!Z32+Сводная!R32+Сводная!S32+Сводная!T32+Сводная!V32-Сводная!U32-Сводная!W32+(AA24-AA25)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93" priority="19" operator="greaterThan">
      <formula>120</formula>
    </cfRule>
  </conditionalFormatting>
  <conditionalFormatting sqref="N23">
    <cfRule type="cellIs" dxfId="192" priority="18" operator="between">
      <formula>0.000001</formula>
      <formula>25</formula>
    </cfRule>
  </conditionalFormatting>
  <conditionalFormatting sqref="V1 V25:V1048576">
    <cfRule type="cellIs" dxfId="19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90" priority="14" operator="greaterThan">
      <formula>120</formula>
    </cfRule>
  </conditionalFormatting>
  <conditionalFormatting sqref="Q23">
    <cfRule type="cellIs" dxfId="189" priority="13" operator="greaterThan">
      <formula>120</formula>
    </cfRule>
  </conditionalFormatting>
  <conditionalFormatting sqref="R23">
    <cfRule type="cellIs" dxfId="188" priority="12" operator="greaterThan">
      <formula>120</formula>
    </cfRule>
  </conditionalFormatting>
  <conditionalFormatting sqref="S23">
    <cfRule type="cellIs" dxfId="187" priority="11" operator="greaterThan">
      <formula>120</formula>
    </cfRule>
  </conditionalFormatting>
  <conditionalFormatting sqref="T23">
    <cfRule type="cellIs" dxfId="186" priority="10" operator="greaterThan">
      <formula>120</formula>
    </cfRule>
  </conditionalFormatting>
  <conditionalFormatting sqref="U23">
    <cfRule type="cellIs" dxfId="185" priority="9" operator="greaterThan">
      <formula>120</formula>
    </cfRule>
  </conditionalFormatting>
  <conditionalFormatting sqref="V23">
    <cfRule type="cellIs" dxfId="184" priority="8" operator="greaterThan">
      <formula>120</formula>
    </cfRule>
  </conditionalFormatting>
  <conditionalFormatting sqref="W23">
    <cfRule type="cellIs" dxfId="183" priority="7" operator="greaterThan">
      <formula>120</formula>
    </cfRule>
  </conditionalFormatting>
  <conditionalFormatting sqref="X23">
    <cfRule type="cellIs" dxfId="182" priority="6" operator="greaterThan">
      <formula>120</formula>
    </cfRule>
  </conditionalFormatting>
  <conditionalFormatting sqref="Z23">
    <cfRule type="cellIs" dxfId="18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0" priority="19" operator="greaterThan">
      <formula>120</formula>
    </cfRule>
  </conditionalFormatting>
  <conditionalFormatting sqref="N23">
    <cfRule type="cellIs" dxfId="179" priority="18" operator="between">
      <formula>0.000001</formula>
      <formula>25</formula>
    </cfRule>
  </conditionalFormatting>
  <conditionalFormatting sqref="V1 V25:V1048576">
    <cfRule type="cellIs" dxfId="17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77" priority="14" operator="greaterThan">
      <formula>120</formula>
    </cfRule>
  </conditionalFormatting>
  <conditionalFormatting sqref="Q23">
    <cfRule type="cellIs" dxfId="176" priority="13" operator="greaterThan">
      <formula>120</formula>
    </cfRule>
  </conditionalFormatting>
  <conditionalFormatting sqref="R23">
    <cfRule type="cellIs" dxfId="175" priority="12" operator="greaterThan">
      <formula>120</formula>
    </cfRule>
  </conditionalFormatting>
  <conditionalFormatting sqref="S23">
    <cfRule type="cellIs" dxfId="174" priority="11" operator="greaterThan">
      <formula>120</formula>
    </cfRule>
  </conditionalFormatting>
  <conditionalFormatting sqref="T23">
    <cfRule type="cellIs" dxfId="173" priority="10" operator="greaterThan">
      <formula>120</formula>
    </cfRule>
  </conditionalFormatting>
  <conditionalFormatting sqref="U23">
    <cfRule type="cellIs" dxfId="172" priority="9" operator="greaterThan">
      <formula>120</formula>
    </cfRule>
  </conditionalFormatting>
  <conditionalFormatting sqref="V23">
    <cfRule type="cellIs" dxfId="171" priority="8" operator="greaterThan">
      <formula>120</formula>
    </cfRule>
  </conditionalFormatting>
  <conditionalFormatting sqref="W23">
    <cfRule type="cellIs" dxfId="170" priority="7" operator="greaterThan">
      <formula>120</formula>
    </cfRule>
  </conditionalFormatting>
  <conditionalFormatting sqref="X23">
    <cfRule type="cellIs" dxfId="169" priority="6" operator="greaterThan">
      <formula>120</formula>
    </cfRule>
  </conditionalFormatting>
  <conditionalFormatting sqref="Z23">
    <cfRule type="cellIs" dxfId="16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7" priority="19" operator="greaterThan">
      <formula>120</formula>
    </cfRule>
  </conditionalFormatting>
  <conditionalFormatting sqref="N23">
    <cfRule type="cellIs" dxfId="166" priority="18" operator="between">
      <formula>0.000001</formula>
      <formula>25</formula>
    </cfRule>
  </conditionalFormatting>
  <conditionalFormatting sqref="V1 V25:V1048576">
    <cfRule type="cellIs" dxfId="16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64" priority="14" operator="greaterThan">
      <formula>120</formula>
    </cfRule>
  </conditionalFormatting>
  <conditionalFormatting sqref="Q23">
    <cfRule type="cellIs" dxfId="163" priority="13" operator="greaterThan">
      <formula>120</formula>
    </cfRule>
  </conditionalFormatting>
  <conditionalFormatting sqref="R23">
    <cfRule type="cellIs" dxfId="162" priority="12" operator="greaterThan">
      <formula>120</formula>
    </cfRule>
  </conditionalFormatting>
  <conditionalFormatting sqref="S23">
    <cfRule type="cellIs" dxfId="161" priority="11" operator="greaterThan">
      <formula>120</formula>
    </cfRule>
  </conditionalFormatting>
  <conditionalFormatting sqref="T23">
    <cfRule type="cellIs" dxfId="160" priority="10" operator="greaterThan">
      <formula>120</formula>
    </cfRule>
  </conditionalFormatting>
  <conditionalFormatting sqref="U23">
    <cfRule type="cellIs" dxfId="159" priority="9" operator="greaterThan">
      <formula>120</formula>
    </cfRule>
  </conditionalFormatting>
  <conditionalFormatting sqref="V23">
    <cfRule type="cellIs" dxfId="158" priority="8" operator="greaterThan">
      <formula>120</formula>
    </cfRule>
  </conditionalFormatting>
  <conditionalFormatting sqref="W23">
    <cfRule type="cellIs" dxfId="157" priority="7" operator="greaterThan">
      <formula>120</formula>
    </cfRule>
  </conditionalFormatting>
  <conditionalFormatting sqref="X23">
    <cfRule type="cellIs" dxfId="156" priority="6" operator="greaterThan">
      <formula>120</formula>
    </cfRule>
  </conditionalFormatting>
  <conditionalFormatting sqref="Z23">
    <cfRule type="cellIs" dxfId="15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54" priority="19" operator="greaterThan">
      <formula>120</formula>
    </cfRule>
  </conditionalFormatting>
  <conditionalFormatting sqref="N23">
    <cfRule type="cellIs" dxfId="153" priority="18" operator="between">
      <formula>0.000001</formula>
      <formula>25</formula>
    </cfRule>
  </conditionalFormatting>
  <conditionalFormatting sqref="V1 V25:V28 V30:V1048576">
    <cfRule type="cellIs" dxfId="15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51" priority="14" operator="greaterThan">
      <formula>120</formula>
    </cfRule>
  </conditionalFormatting>
  <conditionalFormatting sqref="Q23">
    <cfRule type="cellIs" dxfId="150" priority="13" operator="greaterThan">
      <formula>120</formula>
    </cfRule>
  </conditionalFormatting>
  <conditionalFormatting sqref="R23">
    <cfRule type="cellIs" dxfId="149" priority="12" operator="greaterThan">
      <formula>120</formula>
    </cfRule>
  </conditionalFormatting>
  <conditionalFormatting sqref="S23">
    <cfRule type="cellIs" dxfId="148" priority="11" operator="greaterThan">
      <formula>120</formula>
    </cfRule>
  </conditionalFormatting>
  <conditionalFormatting sqref="T23">
    <cfRule type="cellIs" dxfId="147" priority="10" operator="greaterThan">
      <formula>120</formula>
    </cfRule>
  </conditionalFormatting>
  <conditionalFormatting sqref="U23">
    <cfRule type="cellIs" dxfId="146" priority="9" operator="greaterThan">
      <formula>120</formula>
    </cfRule>
  </conditionalFormatting>
  <conditionalFormatting sqref="V23">
    <cfRule type="cellIs" dxfId="145" priority="8" operator="greaterThan">
      <formula>120</formula>
    </cfRule>
  </conditionalFormatting>
  <conditionalFormatting sqref="W23">
    <cfRule type="cellIs" dxfId="144" priority="7" operator="greaterThan">
      <formula>120</formula>
    </cfRule>
  </conditionalFormatting>
  <conditionalFormatting sqref="X23">
    <cfRule type="cellIs" dxfId="143" priority="6" operator="greaterThan">
      <formula>120</formula>
    </cfRule>
  </conditionalFormatting>
  <conditionalFormatting sqref="Z23">
    <cfRule type="cellIs" dxfId="14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1" priority="19" operator="greaterThan">
      <formula>120</formula>
    </cfRule>
  </conditionalFormatting>
  <conditionalFormatting sqref="N23">
    <cfRule type="cellIs" dxfId="140" priority="18" operator="between">
      <formula>0.000001</formula>
      <formula>25</formula>
    </cfRule>
  </conditionalFormatting>
  <conditionalFormatting sqref="V1 V25:V28 V30:V1048576">
    <cfRule type="cellIs" dxfId="13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38" priority="14" operator="greaterThan">
      <formula>120</formula>
    </cfRule>
  </conditionalFormatting>
  <conditionalFormatting sqref="Q23">
    <cfRule type="cellIs" dxfId="137" priority="13" operator="greaterThan">
      <formula>120</formula>
    </cfRule>
  </conditionalFormatting>
  <conditionalFormatting sqref="R23">
    <cfRule type="cellIs" dxfId="136" priority="12" operator="greaterThan">
      <formula>120</formula>
    </cfRule>
  </conditionalFormatting>
  <conditionalFormatting sqref="S23">
    <cfRule type="cellIs" dxfId="135" priority="11" operator="greaterThan">
      <formula>120</formula>
    </cfRule>
  </conditionalFormatting>
  <conditionalFormatting sqref="T23">
    <cfRule type="cellIs" dxfId="134" priority="10" operator="greaterThan">
      <formula>120</formula>
    </cfRule>
  </conditionalFormatting>
  <conditionalFormatting sqref="U23">
    <cfRule type="cellIs" dxfId="133" priority="9" operator="greaterThan">
      <formula>120</formula>
    </cfRule>
  </conditionalFormatting>
  <conditionalFormatting sqref="V23">
    <cfRule type="cellIs" dxfId="132" priority="8" operator="greaterThan">
      <formula>120</formula>
    </cfRule>
  </conditionalFormatting>
  <conditionalFormatting sqref="W23">
    <cfRule type="cellIs" dxfId="131" priority="7" operator="greaterThan">
      <formula>120</formula>
    </cfRule>
  </conditionalFormatting>
  <conditionalFormatting sqref="X23">
    <cfRule type="cellIs" dxfId="130" priority="6" operator="greaterThan">
      <formula>120</formula>
    </cfRule>
  </conditionalFormatting>
  <conditionalFormatting sqref="Z23">
    <cfRule type="cellIs" dxfId="12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8" priority="19" operator="greaterThan">
      <formula>120</formula>
    </cfRule>
  </conditionalFormatting>
  <conditionalFormatting sqref="N23">
    <cfRule type="cellIs" dxfId="127" priority="18" operator="between">
      <formula>0.000001</formula>
      <formula>25</formula>
    </cfRule>
  </conditionalFormatting>
  <conditionalFormatting sqref="V1 V25:V28 V30:V1048576">
    <cfRule type="cellIs" dxfId="12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25" priority="14" operator="greaterThan">
      <formula>120</formula>
    </cfRule>
  </conditionalFormatting>
  <conditionalFormatting sqref="Q23">
    <cfRule type="cellIs" dxfId="124" priority="13" operator="greaterThan">
      <formula>120</formula>
    </cfRule>
  </conditionalFormatting>
  <conditionalFormatting sqref="R23">
    <cfRule type="cellIs" dxfId="123" priority="12" operator="greaterThan">
      <formula>120</formula>
    </cfRule>
  </conditionalFormatting>
  <conditionalFormatting sqref="S23">
    <cfRule type="cellIs" dxfId="122" priority="11" operator="greaterThan">
      <formula>120</formula>
    </cfRule>
  </conditionalFormatting>
  <conditionalFormatting sqref="T23">
    <cfRule type="cellIs" dxfId="121" priority="10" operator="greaterThan">
      <formula>120</formula>
    </cfRule>
  </conditionalFormatting>
  <conditionalFormatting sqref="U23">
    <cfRule type="cellIs" dxfId="120" priority="9" operator="greaterThan">
      <formula>120</formula>
    </cfRule>
  </conditionalFormatting>
  <conditionalFormatting sqref="V23">
    <cfRule type="cellIs" dxfId="119" priority="8" operator="greaterThan">
      <formula>120</formula>
    </cfRule>
  </conditionalFormatting>
  <conditionalFormatting sqref="W23">
    <cfRule type="cellIs" dxfId="118" priority="7" operator="greaterThan">
      <formula>120</formula>
    </cfRule>
  </conditionalFormatting>
  <conditionalFormatting sqref="X23">
    <cfRule type="cellIs" dxfId="117" priority="6" operator="greaterThan">
      <formula>120</formula>
    </cfRule>
  </conditionalFormatting>
  <conditionalFormatting sqref="Z23">
    <cfRule type="cellIs" dxfId="11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5" priority="19" operator="greaterThan">
      <formula>120</formula>
    </cfRule>
  </conditionalFormatting>
  <conditionalFormatting sqref="N23">
    <cfRule type="cellIs" dxfId="114" priority="18" operator="between">
      <formula>0.000001</formula>
      <formula>25</formula>
    </cfRule>
  </conditionalFormatting>
  <conditionalFormatting sqref="V1 V25:V28 V30:V1048576">
    <cfRule type="cellIs" dxfId="11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12" priority="14" operator="greaterThan">
      <formula>120</formula>
    </cfRule>
  </conditionalFormatting>
  <conditionalFormatting sqref="Q23">
    <cfRule type="cellIs" dxfId="111" priority="13" operator="greaterThan">
      <formula>120</formula>
    </cfRule>
  </conditionalFormatting>
  <conditionalFormatting sqref="R23">
    <cfRule type="cellIs" dxfId="110" priority="12" operator="greaterThan">
      <formula>120</formula>
    </cfRule>
  </conditionalFormatting>
  <conditionalFormatting sqref="S23">
    <cfRule type="cellIs" dxfId="109" priority="11" operator="greaterThan">
      <formula>120</formula>
    </cfRule>
  </conditionalFormatting>
  <conditionalFormatting sqref="T23">
    <cfRule type="cellIs" dxfId="108" priority="10" operator="greaterThan">
      <formula>120</formula>
    </cfRule>
  </conditionalFormatting>
  <conditionalFormatting sqref="U23">
    <cfRule type="cellIs" dxfId="107" priority="9" operator="greaterThan">
      <formula>120</formula>
    </cfRule>
  </conditionalFormatting>
  <conditionalFormatting sqref="V23">
    <cfRule type="cellIs" dxfId="106" priority="8" operator="greaterThan">
      <formula>120</formula>
    </cfRule>
  </conditionalFormatting>
  <conditionalFormatting sqref="W23">
    <cfRule type="cellIs" dxfId="105" priority="7" operator="greaterThan">
      <formula>120</formula>
    </cfRule>
  </conditionalFormatting>
  <conditionalFormatting sqref="X23">
    <cfRule type="cellIs" dxfId="104" priority="6" operator="greaterThan">
      <formula>120</formula>
    </cfRule>
  </conditionalFormatting>
  <conditionalFormatting sqref="Z23">
    <cfRule type="cellIs" dxfId="10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7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8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8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8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8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8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8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8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8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8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8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8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8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8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8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Сводная!Z23+Сводная!R23+Сводная!S23+Сводная!T23+Сводная!V23-Сводная!U23-Сводная!W23-(AA26-AA25)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02" priority="20" operator="greaterThan">
      <formula>120</formula>
    </cfRule>
  </conditionalFormatting>
  <conditionalFormatting sqref="N23">
    <cfRule type="cellIs" dxfId="101" priority="19" operator="between">
      <formula>0.000001</formula>
      <formula>25</formula>
    </cfRule>
  </conditionalFormatting>
  <conditionalFormatting sqref="V1 V25:V1048576">
    <cfRule type="cellIs" dxfId="100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99" priority="15" operator="greaterThan">
      <formula>120</formula>
    </cfRule>
  </conditionalFormatting>
  <conditionalFormatting sqref="Q23">
    <cfRule type="cellIs" dxfId="98" priority="14" operator="greaterThan">
      <formula>120</formula>
    </cfRule>
  </conditionalFormatting>
  <conditionalFormatting sqref="R23">
    <cfRule type="cellIs" dxfId="97" priority="13" operator="greaterThan">
      <formula>120</formula>
    </cfRule>
  </conditionalFormatting>
  <conditionalFormatting sqref="S23">
    <cfRule type="cellIs" dxfId="96" priority="12" operator="greaterThan">
      <formula>120</formula>
    </cfRule>
  </conditionalFormatting>
  <conditionalFormatting sqref="T23">
    <cfRule type="cellIs" dxfId="95" priority="11" operator="greaterThan">
      <formula>120</formula>
    </cfRule>
  </conditionalFormatting>
  <conditionalFormatting sqref="U23">
    <cfRule type="cellIs" dxfId="94" priority="10" operator="greaterThan">
      <formula>120</formula>
    </cfRule>
  </conditionalFormatting>
  <conditionalFormatting sqref="V23">
    <cfRule type="cellIs" dxfId="93" priority="9" operator="greaterThan">
      <formula>120</formula>
    </cfRule>
  </conditionalFormatting>
  <conditionalFormatting sqref="W23">
    <cfRule type="cellIs" dxfId="92" priority="8" operator="greaterThan">
      <formula>120</formula>
    </cfRule>
  </conditionalFormatting>
  <conditionalFormatting sqref="X23">
    <cfRule type="cellIs" dxfId="91" priority="7" operator="greaterThan">
      <formula>120</formula>
    </cfRule>
  </conditionalFormatting>
  <conditionalFormatting sqref="Z23">
    <cfRule type="cellIs" dxfId="90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89" priority="19" operator="greaterThan">
      <formula>120</formula>
    </cfRule>
  </conditionalFormatting>
  <conditionalFormatting sqref="N23">
    <cfRule type="cellIs" dxfId="88" priority="18" operator="between">
      <formula>0.000001</formula>
      <formula>25</formula>
    </cfRule>
  </conditionalFormatting>
  <conditionalFormatting sqref="V1 V25:V28 V30:V1048576">
    <cfRule type="cellIs" dxfId="8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86" priority="14" operator="greaterThan">
      <formula>120</formula>
    </cfRule>
  </conditionalFormatting>
  <conditionalFormatting sqref="Q23">
    <cfRule type="cellIs" dxfId="85" priority="13" operator="greaterThan">
      <formula>120</formula>
    </cfRule>
  </conditionalFormatting>
  <conditionalFormatting sqref="R23">
    <cfRule type="cellIs" dxfId="84" priority="12" operator="greaterThan">
      <formula>120</formula>
    </cfRule>
  </conditionalFormatting>
  <conditionalFormatting sqref="S23">
    <cfRule type="cellIs" dxfId="83" priority="11" operator="greaterThan">
      <formula>120</formula>
    </cfRule>
  </conditionalFormatting>
  <conditionalFormatting sqref="T23">
    <cfRule type="cellIs" dxfId="82" priority="10" operator="greaterThan">
      <formula>120</formula>
    </cfRule>
  </conditionalFormatting>
  <conditionalFormatting sqref="U23">
    <cfRule type="cellIs" dxfId="81" priority="9" operator="greaterThan">
      <formula>120</formula>
    </cfRule>
  </conditionalFormatting>
  <conditionalFormatting sqref="V23">
    <cfRule type="cellIs" dxfId="80" priority="8" operator="greaterThan">
      <formula>120</formula>
    </cfRule>
  </conditionalFormatting>
  <conditionalFormatting sqref="W23">
    <cfRule type="cellIs" dxfId="79" priority="7" operator="greaterThan">
      <formula>120</formula>
    </cfRule>
  </conditionalFormatting>
  <conditionalFormatting sqref="X23">
    <cfRule type="cellIs" dxfId="78" priority="6" operator="greaterThan">
      <formula>120</formula>
    </cfRule>
  </conditionalFormatting>
  <conditionalFormatting sqref="Z23">
    <cfRule type="cellIs" dxfId="7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6" priority="19" operator="greaterThan">
      <formula>120</formula>
    </cfRule>
  </conditionalFormatting>
  <conditionalFormatting sqref="N23">
    <cfRule type="cellIs" dxfId="75" priority="18" operator="between">
      <formula>0.000001</formula>
      <formula>25</formula>
    </cfRule>
  </conditionalFormatting>
  <conditionalFormatting sqref="V1 V25:V28 V30:V1048576">
    <cfRule type="cellIs" dxfId="7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73" priority="14" operator="greaterThan">
      <formula>120</formula>
    </cfRule>
  </conditionalFormatting>
  <conditionalFormatting sqref="Q23">
    <cfRule type="cellIs" dxfId="72" priority="13" operator="greaterThan">
      <formula>120</formula>
    </cfRule>
  </conditionalFormatting>
  <conditionalFormatting sqref="R23">
    <cfRule type="cellIs" dxfId="71" priority="12" operator="greaterThan">
      <formula>120</formula>
    </cfRule>
  </conditionalFormatting>
  <conditionalFormatting sqref="S23">
    <cfRule type="cellIs" dxfId="70" priority="11" operator="greaterThan">
      <formula>120</formula>
    </cfRule>
  </conditionalFormatting>
  <conditionalFormatting sqref="T23">
    <cfRule type="cellIs" dxfId="69" priority="10" operator="greaterThan">
      <formula>120</formula>
    </cfRule>
  </conditionalFormatting>
  <conditionalFormatting sqref="U23">
    <cfRule type="cellIs" dxfId="68" priority="9" operator="greaterThan">
      <formula>120</formula>
    </cfRule>
  </conditionalFormatting>
  <conditionalFormatting sqref="V23">
    <cfRule type="cellIs" dxfId="67" priority="8" operator="greaterThan">
      <formula>120</formula>
    </cfRule>
  </conditionalFormatting>
  <conditionalFormatting sqref="W23">
    <cfRule type="cellIs" dxfId="66" priority="7" operator="greaterThan">
      <formula>120</formula>
    </cfRule>
  </conditionalFormatting>
  <conditionalFormatting sqref="X23">
    <cfRule type="cellIs" dxfId="65" priority="6" operator="greaterThan">
      <formula>120</formula>
    </cfRule>
  </conditionalFormatting>
  <conditionalFormatting sqref="Z23">
    <cfRule type="cellIs" dxfId="6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3" priority="17" operator="greaterThan">
      <formula>120</formula>
    </cfRule>
  </conditionalFormatting>
  <conditionalFormatting sqref="N23">
    <cfRule type="cellIs" dxfId="62" priority="16" operator="between">
      <formula>0.000001</formula>
      <formula>25</formula>
    </cfRule>
  </conditionalFormatting>
  <conditionalFormatting sqref="V1 V25:V28 V30:V1048576">
    <cfRule type="cellIs" dxfId="61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60" priority="12" operator="greaterThan">
      <formula>120</formula>
    </cfRule>
  </conditionalFormatting>
  <conditionalFormatting sqref="Q23">
    <cfRule type="cellIs" dxfId="59" priority="11" operator="greaterThan">
      <formula>120</formula>
    </cfRule>
  </conditionalFormatting>
  <conditionalFormatting sqref="R23">
    <cfRule type="cellIs" dxfId="58" priority="10" operator="greaterThan">
      <formula>120</formula>
    </cfRule>
  </conditionalFormatting>
  <conditionalFormatting sqref="S23">
    <cfRule type="cellIs" dxfId="57" priority="9" operator="greaterThan">
      <formula>120</formula>
    </cfRule>
  </conditionalFormatting>
  <conditionalFormatting sqref="T23">
    <cfRule type="cellIs" dxfId="56" priority="8" operator="greaterThan">
      <formula>120</formula>
    </cfRule>
  </conditionalFormatting>
  <conditionalFormatting sqref="U23">
    <cfRule type="cellIs" dxfId="55" priority="7" operator="greaterThan">
      <formula>120</formula>
    </cfRule>
  </conditionalFormatting>
  <conditionalFormatting sqref="V23">
    <cfRule type="cellIs" dxfId="54" priority="6" operator="greaterThan">
      <formula>120</formula>
    </cfRule>
  </conditionalFormatting>
  <conditionalFormatting sqref="W23">
    <cfRule type="cellIs" dxfId="53" priority="5" operator="greaterThan">
      <formula>120</formula>
    </cfRule>
  </conditionalFormatting>
  <conditionalFormatting sqref="X23">
    <cfRule type="cellIs" dxfId="52" priority="4" operator="greaterThan">
      <formula>120</formula>
    </cfRule>
  </conditionalFormatting>
  <conditionalFormatting sqref="Z23">
    <cfRule type="cellIs" dxfId="51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0" priority="26" operator="greaterThan">
      <formula>120</formula>
    </cfRule>
  </conditionalFormatting>
  <conditionalFormatting sqref="N23">
    <cfRule type="cellIs" dxfId="49" priority="25" operator="between">
      <formula>0.000001</formula>
      <formula>25</formula>
    </cfRule>
  </conditionalFormatting>
  <conditionalFormatting sqref="V1 V25:V28 V30:V1048576">
    <cfRule type="cellIs" dxfId="48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47" priority="21" operator="greaterThan">
      <formula>120</formula>
    </cfRule>
  </conditionalFormatting>
  <conditionalFormatting sqref="Q23">
    <cfRule type="cellIs" dxfId="46" priority="20" operator="greaterThan">
      <formula>120</formula>
    </cfRule>
  </conditionalFormatting>
  <conditionalFormatting sqref="R23">
    <cfRule type="cellIs" dxfId="45" priority="19" operator="greaterThan">
      <formula>120</formula>
    </cfRule>
  </conditionalFormatting>
  <conditionalFormatting sqref="S23">
    <cfRule type="cellIs" dxfId="44" priority="18" operator="greaterThan">
      <formula>120</formula>
    </cfRule>
  </conditionalFormatting>
  <conditionalFormatting sqref="T23">
    <cfRule type="cellIs" dxfId="43" priority="17" operator="greaterThan">
      <formula>120</formula>
    </cfRule>
  </conditionalFormatting>
  <conditionalFormatting sqref="U23">
    <cfRule type="cellIs" dxfId="42" priority="16" operator="greaterThan">
      <formula>120</formula>
    </cfRule>
  </conditionalFormatting>
  <conditionalFormatting sqref="V23">
    <cfRule type="cellIs" dxfId="41" priority="15" operator="greaterThan">
      <formula>120</formula>
    </cfRule>
  </conditionalFormatting>
  <conditionalFormatting sqref="W23">
    <cfRule type="cellIs" dxfId="40" priority="14" operator="greaterThan">
      <formula>120</formula>
    </cfRule>
  </conditionalFormatting>
  <conditionalFormatting sqref="X23">
    <cfRule type="cellIs" dxfId="39" priority="13" operator="greaterThan">
      <formula>120</formula>
    </cfRule>
  </conditionalFormatting>
  <conditionalFormatting sqref="Z23">
    <cfRule type="cellIs" dxfId="38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7" priority="19" operator="greaterThan">
      <formula>120</formula>
    </cfRule>
  </conditionalFormatting>
  <conditionalFormatting sqref="N23">
    <cfRule type="cellIs" dxfId="36" priority="18" operator="between">
      <formula>0.000001</formula>
      <formula>25</formula>
    </cfRule>
  </conditionalFormatting>
  <conditionalFormatting sqref="V1 V25:V28 V30:V1048576">
    <cfRule type="cellIs" dxfId="3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34" priority="14" operator="greaterThan">
      <formula>120</formula>
    </cfRule>
  </conditionalFormatting>
  <conditionalFormatting sqref="Q23">
    <cfRule type="cellIs" dxfId="33" priority="13" operator="greaterThan">
      <formula>120</formula>
    </cfRule>
  </conditionalFormatting>
  <conditionalFormatting sqref="R23">
    <cfRule type="cellIs" dxfId="32" priority="12" operator="greaterThan">
      <formula>120</formula>
    </cfRule>
  </conditionalFormatting>
  <conditionalFormatting sqref="S23">
    <cfRule type="cellIs" dxfId="31" priority="11" operator="greaterThan">
      <formula>120</formula>
    </cfRule>
  </conditionalFormatting>
  <conditionalFormatting sqref="T23">
    <cfRule type="cellIs" dxfId="30" priority="10" operator="greaterThan">
      <formula>120</formula>
    </cfRule>
  </conditionalFormatting>
  <conditionalFormatting sqref="U23">
    <cfRule type="cellIs" dxfId="29" priority="9" operator="greaterThan">
      <formula>120</formula>
    </cfRule>
  </conditionalFormatting>
  <conditionalFormatting sqref="V23">
    <cfRule type="cellIs" dxfId="28" priority="8" operator="greaterThan">
      <formula>120</formula>
    </cfRule>
  </conditionalFormatting>
  <conditionalFormatting sqref="W23">
    <cfRule type="cellIs" dxfId="27" priority="7" operator="greaterThan">
      <formula>120</formula>
    </cfRule>
  </conditionalFormatting>
  <conditionalFormatting sqref="X23">
    <cfRule type="cellIs" dxfId="26" priority="6" operator="greaterThan">
      <formula>120</formula>
    </cfRule>
  </conditionalFormatting>
  <conditionalFormatting sqref="Z23">
    <cfRule type="cellIs" dxfId="2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4" priority="19" operator="greaterThan">
      <formula>120</formula>
    </cfRule>
  </conditionalFormatting>
  <conditionalFormatting sqref="N23">
    <cfRule type="cellIs" dxfId="23" priority="18" operator="between">
      <formula>0.000001</formula>
      <formula>25</formula>
    </cfRule>
  </conditionalFormatting>
  <conditionalFormatting sqref="V1 V25:V28 V30:V1048576">
    <cfRule type="cellIs" dxfId="2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21" priority="14" operator="greaterThan">
      <formula>120</formula>
    </cfRule>
  </conditionalFormatting>
  <conditionalFormatting sqref="Q23">
    <cfRule type="cellIs" dxfId="20" priority="13" operator="greaterThan">
      <formula>120</formula>
    </cfRule>
  </conditionalFormatting>
  <conditionalFormatting sqref="R23">
    <cfRule type="cellIs" dxfId="19" priority="12" operator="greaterThan">
      <formula>120</formula>
    </cfRule>
  </conditionalFormatting>
  <conditionalFormatting sqref="S23">
    <cfRule type="cellIs" dxfId="18" priority="11" operator="greaterThan">
      <formula>120</formula>
    </cfRule>
  </conditionalFormatting>
  <conditionalFormatting sqref="T23">
    <cfRule type="cellIs" dxfId="17" priority="10" operator="greaterThan">
      <formula>120</formula>
    </cfRule>
  </conditionalFormatting>
  <conditionalFormatting sqref="U23">
    <cfRule type="cellIs" dxfId="16" priority="9" operator="greaterThan">
      <formula>120</formula>
    </cfRule>
  </conditionalFormatting>
  <conditionalFormatting sqref="V23">
    <cfRule type="cellIs" dxfId="15" priority="8" operator="greaterThan">
      <formula>120</formula>
    </cfRule>
  </conditionalFormatting>
  <conditionalFormatting sqref="W23">
    <cfRule type="cellIs" dxfId="14" priority="7" operator="greaterThan">
      <formula>120</formula>
    </cfRule>
  </conditionalFormatting>
  <conditionalFormatting sqref="X23">
    <cfRule type="cellIs" dxfId="13" priority="6" operator="greaterThan">
      <formula>120</formula>
    </cfRule>
  </conditionalFormatting>
  <conditionalFormatting sqref="Z23">
    <cfRule type="cellIs" dxfId="1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dimension ref="A1"/>
  <sheetViews>
    <sheetView workbookViewId="0">
      <selection activeCell="K12" sqref="K12"/>
    </sheetView>
  </sheetViews>
  <sheetFormatPr defaultRowHeight="14.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dimension ref="A1"/>
  <sheetViews>
    <sheetView workbookViewId="0">
      <selection activeCell="I14" sqref="I14"/>
    </sheetView>
  </sheetViews>
  <sheetFormatPr defaultRowHeight="14.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3374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3375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3376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3376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3376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3376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3376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3296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3296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3296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3296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3296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3377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3377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3378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3378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3378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3378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3378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3377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3377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3377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3379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3379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3379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3379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3379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3379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3380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3380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3380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3380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3380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3381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3381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3381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3381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3381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3382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3382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3383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3383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3383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3383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3383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3383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3384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3384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3384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3384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3384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3384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3347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3384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3243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3385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3385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3385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3385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3385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3356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3356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3356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3356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3356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3248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3246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3250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3252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3247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3249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3251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3386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3387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3388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3388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3389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3390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3391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3390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3390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3390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3392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3392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3392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3392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3392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3393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3393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3393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3393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3393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3393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3394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3394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3395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3395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3395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3395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3395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3396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3396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3397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3397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3398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3396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3396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3396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3397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3397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3397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3399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3399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3399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3399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3399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3357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3400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3400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3400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3400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3400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3400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3401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3402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3402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3402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3402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3402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3402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3402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3403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3403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3403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3403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3403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3403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3404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3404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3404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3404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3404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3404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3366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3366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3366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3366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3366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3405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3405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3362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3362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3362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3362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3406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3406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3406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3406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3406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3406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3362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3387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3407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3408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3409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3246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3250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3252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3247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3410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3410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3410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3410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3410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3411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3411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3411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3412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3412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3412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3412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3412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3413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3414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3414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3414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3414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3414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3414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3414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3415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3415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3415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3415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3415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3416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3416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3416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3416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3416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3416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3416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3417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3417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3417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3417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3417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3417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3417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3418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3418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3418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3418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3418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3419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3419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3419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3419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3419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3419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3420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3420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3420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3420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3420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3418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3418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3418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3418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3421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3422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3422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3422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3422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3422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3422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3422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3423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3423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3423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3423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3423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3423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3423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3424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3424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3424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3424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3424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3425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3425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3425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3425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3425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3425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3425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3426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3426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3427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3427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3427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3427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3427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3427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3428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3428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3428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3428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3429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3430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3430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3430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3430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3430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3430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3431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3432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3432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3432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3432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3432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3247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3252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3433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3434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3435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3408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3407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3409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3436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3437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3437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3437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3437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3437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3438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3439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3440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3440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3440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3440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3440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3440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3441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3441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3441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3441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3441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3441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3440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3441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3442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3442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3442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3442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3442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3442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3443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3444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3444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3444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3444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3444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3367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3367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3367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3367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3367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3445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3445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3445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3445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3445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3445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3339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3339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3339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3339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3445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3339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3446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3446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3446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3446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3446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3446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3446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3447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3447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3447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3447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3447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3447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3448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3448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3448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3448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3448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3448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3449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3449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3449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3449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3449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3449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3448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3362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3362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3362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3449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3427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3427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3427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3427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3450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3450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3451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3451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3450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3450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3450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3386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3452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3452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3452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3452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3452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3452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3453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3452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3454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3454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3455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3455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3455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3455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3455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3455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3454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3454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3454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3382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3382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3382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3382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3382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3456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3456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3456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3456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3456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3457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3457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3457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3457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3457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3457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3458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3458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3458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3458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3458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3459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3459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3460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3460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3461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3461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3461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3461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3461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3366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3366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3366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3247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3252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3433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3434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3435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3408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3407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3409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3462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3462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3462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3462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3462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3463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3464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3464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3464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3464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3464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3465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3465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3465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3465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3465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3465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3465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3466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3467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3468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3468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3468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3468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3468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3469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3469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3469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3469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3469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3469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3470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3470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3470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3470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3470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3471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3471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3471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3471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3471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3469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3472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3472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3472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3472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3472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3472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3472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3473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3473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3473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3473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3473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3474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3474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3474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3474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3474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3474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3474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3475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3475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3475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3475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3475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3475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3475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3476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3476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3476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3476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3476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3477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3478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3478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3478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3478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3478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3247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3252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3433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3434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3435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3408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3407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3409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3460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3460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3460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3460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3460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3479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3480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3480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3480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3480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3480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3481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3481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3481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3481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3481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3482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3482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3482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3482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3482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3483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3483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3483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3483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3483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3483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3483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3484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3485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3485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3485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3485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3485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3486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3486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3486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3486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3487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3487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3487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3487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3487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3487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3488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3488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3488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3488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3488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3488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3489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3489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3487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3490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3490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3490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3490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3490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3490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3489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3489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3489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3491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3491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3491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3491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3491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3491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3491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3492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3492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3492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3492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3492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3493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3493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3493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3493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3493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3451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3451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3451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3451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3451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3426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3426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3494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3494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3494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3494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3494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3494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3426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3426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3426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3494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3495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3495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3495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3495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3495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3495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3495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3496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3497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3497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3497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3497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3497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3497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3498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3498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3499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3499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3499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3499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3499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3499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3500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3500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3499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3501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3434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3435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3433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3408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3409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3407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3252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3247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3502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3502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3502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3502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3502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3503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3504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3504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3504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3505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3505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3505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3505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3505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3506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3459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3459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3459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3459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3459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3507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3507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3508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3509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3509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3509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3509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3509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3509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3510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3510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3510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3510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3510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3510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3509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3510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3511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3512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3512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3512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3512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3512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3512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3394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3394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3394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3394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3394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3513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3513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3513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3513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3513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3513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3514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3514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3514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3514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3514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3514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3514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3515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3515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3515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3515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3515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3515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3516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3516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3516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3516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3516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3516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3515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3517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3517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3516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3517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3517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3517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3518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3519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3339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3339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3339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3434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3435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3433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3407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3409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3408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3252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3247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3200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3201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3201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3201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3201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3201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3202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3203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3203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3203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3203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3203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3204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3205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3205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3206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3207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3207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3207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3207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3208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3208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3208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3208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3208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3208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3209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3209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3209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3209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3209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3210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3210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3210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3210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3210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3210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3211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3211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3211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3211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3211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3210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3212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3212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3212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3212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3212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3212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3212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3213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3213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3213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3213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3213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3213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3213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3214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3214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3214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3214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3214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3214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3215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3215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3215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3215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3215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3216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3216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3216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3216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3216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3216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3217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3217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3217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3217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3217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3218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3218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3218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3218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3218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3219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3219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3219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3219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3219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3219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3220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3220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3220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3220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3220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3220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3221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3221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3220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3222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3222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3222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3222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3222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3222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3222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3223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3223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3223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3223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3223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3223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3223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3224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3224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3224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3224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3224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3225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3225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3225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3225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3225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3226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3226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3226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3226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3226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3227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3227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3227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3227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3228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3228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3228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3228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3228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3229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3230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3230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3230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3230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3230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3230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3231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3230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3232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3232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3232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3232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3232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3232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3232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3233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3233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3233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3233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3233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3233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3234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3234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3234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3234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3234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3234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3233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3234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3235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3235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3235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3235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3235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3235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3236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3236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3237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3237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3237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3237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3238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3238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3238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3238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3238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3238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3239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3240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3240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3240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3240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3240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3241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3241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3241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3241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3241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3242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3242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3242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3242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3242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3243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3244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3244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3245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3245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3244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3244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3244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3245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3245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3245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3246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3247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3248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3249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3250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3251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3252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3253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3253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3253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3253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3253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3254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3254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3254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3254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3254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3255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3255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3255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3255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3255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3255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3256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3256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3256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3256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3256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3257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3257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3257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3257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3257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3258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3205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3205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3205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3205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3205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3259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3259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3259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3259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3259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3260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3260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3260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3260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3260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3261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3261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3261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3261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3261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3262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3262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3262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3262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3262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3262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3263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3263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3263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3263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3263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3264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3264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3264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3264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3264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3265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3265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3265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3265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3265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3265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3265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3266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3266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3267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3267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3267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3267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3267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3267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3266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3266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3268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3268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3268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3269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3269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3269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3269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3269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3269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3270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3270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3270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3270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3270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3271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3271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3271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3271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3271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3271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3272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3272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3272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3272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3272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3271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3272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3273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3273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3274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3274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3274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3274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3274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3274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3273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3273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3273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3274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3275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3275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3275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3275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3275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3249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3248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3246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3250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3251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3252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3247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3276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3276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3276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3276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3276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3277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3278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3279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3280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3280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3280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3280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3280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3281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3281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3281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3281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3281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3281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3282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3282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3282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3282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3282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3281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3283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3283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3283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3283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3283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3283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3284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3284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3284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3284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3284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3284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3284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3236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3236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3236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3236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3236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3285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3285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3285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3285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3285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3285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3286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3286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3286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3286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3286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3285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3287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3287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3287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3287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3287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3287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3287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3288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3288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3288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3288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3288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3288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3289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3289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3289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3289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3289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3289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3288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3289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3290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3290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3290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3290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3290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3290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3291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3291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3291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3291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3291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3292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3248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3249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3246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3250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3251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3252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3247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3293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3293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3293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3293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3293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3294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3295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3296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3296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3297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3297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3297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3297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3297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3298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3298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3298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3298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3298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3298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3299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3299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3299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3299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3299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3299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3299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3298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3300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3301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3302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3303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3304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3304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3304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3304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3304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3304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3305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3304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3306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3306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3306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3306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3306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3307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3307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3307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3307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3307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3308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3309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3309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3309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3309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3309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3310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3311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3311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3311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3311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3311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3252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3247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3248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3249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3246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3250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3251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3312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3312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3312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3312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3312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3313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3313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3313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3313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3313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3314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3314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3314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3314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3314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3315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3315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3315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3315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3315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3316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3316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3316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3316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3317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3317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3318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3318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3317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3317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3317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3318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3318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3318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3319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3319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3319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3319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3319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3320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3320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3320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3320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3320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3321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3321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3321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3321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3321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3321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3322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3323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3323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3323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3323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3323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3324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3324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3324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3324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3324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3324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3325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3325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3325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3325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3325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3325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3325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3326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3326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3326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3326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3326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3327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3327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3327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3327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3327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3327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3328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3328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3328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3328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3328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3328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3328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3329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3329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3329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3329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3329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3329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3329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3330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3330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3330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3330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3330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3330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3331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3331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3331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3331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3331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3331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3332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3332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3332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3332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3332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3332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3333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3333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3333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3333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3333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3333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3330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3334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3332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3331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3335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3335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3334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3334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3334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3335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3335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3335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3333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3336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3337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3337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3337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3337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3337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3337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3338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3338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3338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3338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3338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3338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3338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3339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3339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3339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3339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3339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3339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3339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3340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3340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3340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3340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3340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3340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3341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3340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3342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3343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3344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3344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3344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3344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3344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3345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3346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3346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3346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3346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3346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3248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3246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3250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3251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3252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3249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3247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3347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3348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3348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3348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3348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3345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3349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3349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3349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3349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3349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3350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3351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3352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3352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3352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3352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3352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3352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3353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3353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3353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3352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3354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3354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3354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3354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3354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3354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3355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3356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3356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3357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3358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3359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3359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3359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3359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3359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3359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3360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3361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3361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3361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3361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3361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3361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3361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3362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3362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3362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3362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3362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3362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3362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3363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3363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3363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3363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3363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3363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3364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3363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3365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3366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3366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3366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3366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3366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3366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3366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3367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3367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3368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3368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3368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3368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3369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3369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3369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3369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3369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3369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3369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3370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3370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3371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3371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3370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3370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3370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3371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3371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3371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3372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3372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3372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3372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3372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3373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3373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3373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3373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3373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3248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3249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3246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3250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3251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3252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3247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59</vt:i4>
      </vt:variant>
    </vt:vector>
  </HeadingPairs>
  <TitlesOfParts>
    <vt:vector size="59" baseType="lpstr">
      <vt:lpstr>Сводная</vt:lpstr>
      <vt:lpstr>АВС МАРТ</vt:lpstr>
      <vt:lpstr>АВС 30-31.03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30.03-05.04</vt:lpstr>
      <vt:lpstr>Юнит 01-05.04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2026-03-30T11:40:26Z</dcterms:modified>
</cp:coreProperties>
</file>